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819" activeTab="0"/>
  </bookViews>
  <sheets>
    <sheet name="Sikkim" sheetId="1" r:id="rId1"/>
  </sheets>
  <definedNames>
    <definedName name="_xlnm.Print_Area" localSheetId="0">'Sikkim'!$A$1:$H$456</definedName>
  </definedNames>
  <calcPr fullCalcOnLoad="1"/>
</workbook>
</file>

<file path=xl/sharedStrings.xml><?xml version="1.0" encoding="utf-8"?>
<sst xmlns="http://schemas.openxmlformats.org/spreadsheetml/2006/main" count="640" uniqueCount="284">
  <si>
    <t>2007-08</t>
  </si>
  <si>
    <t>Sr. No.</t>
  </si>
  <si>
    <t>District</t>
  </si>
  <si>
    <t>Total</t>
  </si>
  <si>
    <t>Achievement as % of allocation</t>
  </si>
  <si>
    <t>Phy</t>
  </si>
  <si>
    <t>Installment</t>
  </si>
  <si>
    <t>(Rs. In lakhs)</t>
  </si>
  <si>
    <t xml:space="preserve">Fin                            </t>
  </si>
  <si>
    <t>Year</t>
  </si>
  <si>
    <t>2008-09</t>
  </si>
  <si>
    <t>National Programme of Mid-Day Meal in Schools</t>
  </si>
  <si>
    <t>Fin (in Lakh)</t>
  </si>
  <si>
    <t>Schools</t>
  </si>
  <si>
    <t>Primary</t>
  </si>
  <si>
    <t>Amount              (in lakh)</t>
  </si>
  <si>
    <t>Grand Total</t>
  </si>
  <si>
    <t>Units</t>
  </si>
  <si>
    <t>Variation</t>
  </si>
  <si>
    <t>GoI records</t>
  </si>
  <si>
    <t>Fin</t>
  </si>
  <si>
    <t>State record</t>
  </si>
  <si>
    <t>S.No.</t>
  </si>
  <si>
    <t>Name of District</t>
  </si>
  <si>
    <t>% utilisation of foodgrains</t>
  </si>
  <si>
    <t>% utilisation of Cooking cost</t>
  </si>
  <si>
    <t>Diff</t>
  </si>
  <si>
    <t>% Diff</t>
  </si>
  <si>
    <t>Sl. No.</t>
  </si>
  <si>
    <t>Allocation</t>
  </si>
  <si>
    <t>Bench mark</t>
  </si>
  <si>
    <t>% Utilisation</t>
  </si>
  <si>
    <t>Utilisation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</si>
  <si>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</si>
  <si>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</si>
  <si>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</si>
  <si>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</si>
  <si>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</si>
  <si>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 xml:space="preserve">Cooking assistance received </t>
  </si>
  <si>
    <t xml:space="preserve">% Utilisation                    </t>
  </si>
  <si>
    <t>Mis-match in % points</t>
  </si>
  <si>
    <t>As per GoI record</t>
  </si>
  <si>
    <t xml:space="preserve">As per State's AWP&amp;B </t>
  </si>
  <si>
    <t>(in MTs)</t>
  </si>
  <si>
    <t>Government of India</t>
  </si>
  <si>
    <t>TOTAL</t>
  </si>
  <si>
    <t>5(4-3)</t>
  </si>
  <si>
    <t>Disbursed to Dist</t>
  </si>
  <si>
    <t>Activity</t>
  </si>
  <si>
    <t>Expenditure</t>
  </si>
  <si>
    <t>Exp as % of allocation</t>
  </si>
  <si>
    <t>Unspent Balance</t>
  </si>
  <si>
    <t>Management, Supervision, Training &amp; Internal Monitoring</t>
  </si>
  <si>
    <t>School Level Expenses</t>
  </si>
  <si>
    <t>Primary + Upper Primary</t>
  </si>
  <si>
    <t>2009-10</t>
  </si>
  <si>
    <t>Foodgrains Lifted (in MTs)</t>
  </si>
  <si>
    <t>Maximum fund permissibale</t>
  </si>
  <si>
    <t>actual expenditure incurred by State</t>
  </si>
  <si>
    <t>6=(4-5)</t>
  </si>
  <si>
    <t>8= (2-5)</t>
  </si>
  <si>
    <t>(In MTs)</t>
  </si>
  <si>
    <t xml:space="preserve">Expected consumption of food grains </t>
  </si>
  <si>
    <t>Actual consumption of food grains</t>
  </si>
  <si>
    <t xml:space="preserve"> % consumption </t>
  </si>
  <si>
    <t>Diff in %</t>
  </si>
  <si>
    <t>No. of Meals as per PAB approval</t>
  </si>
  <si>
    <t>No. of Meals claimed to have served by the State</t>
  </si>
  <si>
    <t>Bench Mark as per State's claim</t>
  </si>
  <si>
    <t>Stage</t>
  </si>
  <si>
    <t>Up Primary</t>
  </si>
  <si>
    <t>Districts</t>
  </si>
  <si>
    <t>No. of Institutions  serving MDM</t>
  </si>
  <si>
    <t>Non-Coverage</t>
  </si>
  <si>
    <t>% NC</t>
  </si>
  <si>
    <t>5=4-3</t>
  </si>
  <si>
    <t>5=3-4</t>
  </si>
  <si>
    <t>3.1)  Reconciliation of Foodgrains OB, Allocation &amp; Lifting</t>
  </si>
  <si>
    <t>3.2) ANALYSIS ON OPENING STOCK AND UNSPENT STOCK OF FOODGRAINS</t>
  </si>
  <si>
    <t xml:space="preserve">PY </t>
  </si>
  <si>
    <t>UP PY</t>
  </si>
  <si>
    <t>PY</t>
  </si>
  <si>
    <t>U PY</t>
  </si>
  <si>
    <t>Lifted from FCI</t>
  </si>
  <si>
    <t xml:space="preserve"> </t>
  </si>
  <si>
    <t>% Meals Served</t>
  </si>
  <si>
    <t>2006-07</t>
  </si>
  <si>
    <t xml:space="preserve"> 2006-07</t>
  </si>
  <si>
    <t xml:space="preserve">Primary </t>
  </si>
  <si>
    <t>Bills submited by FCI</t>
  </si>
  <si>
    <t>Payment made to FCI</t>
  </si>
  <si>
    <t>% payment</t>
  </si>
  <si>
    <t>Bills raised by FCI</t>
  </si>
  <si>
    <t>Payment to FCI by State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</si>
  <si>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</si>
  <si>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</si>
  <si>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</si>
  <si>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</si>
  <si>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</si>
  <si>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</si>
  <si>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% payment to CCH against allocation</t>
  </si>
  <si>
    <t>6.3)  District-wise status of unspent balance of grant for Honorarium, cooks-cum-Helpers</t>
  </si>
  <si>
    <t xml:space="preserve">3.8) Payment of cost of foodgrain to FCI </t>
  </si>
  <si>
    <t>2010-11</t>
  </si>
  <si>
    <t>2011-12</t>
  </si>
  <si>
    <t xml:space="preserve">S.no </t>
  </si>
  <si>
    <t xml:space="preserve">Stage </t>
  </si>
  <si>
    <t xml:space="preserve">Upper Primary </t>
  </si>
  <si>
    <t xml:space="preserve">No. of working days served MDM </t>
  </si>
  <si>
    <t xml:space="preserve">Difference </t>
  </si>
  <si>
    <t>5=(4-3)</t>
  </si>
  <si>
    <t>S. No</t>
  </si>
  <si>
    <t xml:space="preserve">Allocation </t>
  </si>
  <si>
    <t xml:space="preserve">Primary + Upper Primary  </t>
  </si>
  <si>
    <t xml:space="preserve">State Plan </t>
  </si>
  <si>
    <t xml:space="preserve">I.   PAB- MDM Approval VS Performance  </t>
  </si>
  <si>
    <t>Part-D:    ANALYSIS SHEET</t>
  </si>
  <si>
    <t>1.3)  No. of Meals (Primary &amp; Upper Primary)</t>
  </si>
  <si>
    <t>7. ANALYSIS ON MANAGEMENT, MONITORING &amp; EVALUATION (MME)</t>
  </si>
  <si>
    <t>8. ANALYSIS ON CENTRAL ASSISTANCE TOWARDS TRANSPORT ASSISTANCE</t>
  </si>
  <si>
    <t>6. ANALYSIS OF HONORARIUM TO COOK-CUM-HELPERS</t>
  </si>
  <si>
    <t>3.3)  Foodgrains :  Allocation &amp; Lifting</t>
  </si>
  <si>
    <t xml:space="preserve">5.1 Mismatch between Utilisation of Foodgrains and Cooking Cost </t>
  </si>
  <si>
    <r>
      <t>(i</t>
    </r>
    <r>
      <rPr>
        <i/>
        <sz val="10"/>
        <rFont val="Bookman Old Style"/>
        <family val="1"/>
      </rPr>
      <t>n MTs)</t>
    </r>
  </si>
  <si>
    <t>1.1 No. of children</t>
  </si>
  <si>
    <t>No. of Existing Institutions</t>
  </si>
  <si>
    <t>No. of  Existing Institutions</t>
  </si>
  <si>
    <t>Difference in %</t>
  </si>
  <si>
    <t>3. ANALYSIS ON FOODGRAINS (PRIMARY + UPPER PRIMARY)</t>
  </si>
  <si>
    <t>Details</t>
  </si>
  <si>
    <t>Enrollment</t>
  </si>
  <si>
    <t>2012-13</t>
  </si>
  <si>
    <t>State : Sikkim</t>
  </si>
  <si>
    <t>East</t>
  </si>
  <si>
    <t>West</t>
  </si>
  <si>
    <t>North</t>
  </si>
  <si>
    <t>South</t>
  </si>
  <si>
    <t>Difference (Less/Excess)</t>
  </si>
  <si>
    <t>% of Bills paid</t>
  </si>
  <si>
    <t>Utilisation of Cooking assistance</t>
  </si>
  <si>
    <t>Payment of hon.  to CCH</t>
  </si>
  <si>
    <t>Replacement</t>
  </si>
  <si>
    <t>Average number of children availing MDM</t>
  </si>
  <si>
    <t>2013-14</t>
  </si>
  <si>
    <t>Pry</t>
  </si>
  <si>
    <t>U. Pry.</t>
  </si>
  <si>
    <t>Meals served</t>
  </si>
  <si>
    <t>Meals to be served</t>
  </si>
  <si>
    <t>Allocatio</t>
  </si>
  <si>
    <t>Opening Balance</t>
  </si>
  <si>
    <t>Lifted From FCI</t>
  </si>
  <si>
    <t>Releases</t>
  </si>
  <si>
    <t>2. COVERAGE UNDER MDM</t>
  </si>
  <si>
    <t>4.3) Cooking cost allocation and disbursed to Districts</t>
  </si>
  <si>
    <t>4.5) Cooking Cost Utilisation</t>
  </si>
  <si>
    <t xml:space="preserve">4.6)  District-wise Utilisation of Cooking cost </t>
  </si>
  <si>
    <t>NO. OF MEALS PRY</t>
  </si>
  <si>
    <t>NO. OF MEAL UPPR PRY</t>
  </si>
  <si>
    <t>Formulae for Pry</t>
  </si>
  <si>
    <t>Formulae for Upr Pry</t>
  </si>
  <si>
    <t>Expected Consumption of foodgrains</t>
  </si>
  <si>
    <t>Sepahijala</t>
  </si>
  <si>
    <t>Khowai</t>
  </si>
  <si>
    <t>Gomati</t>
  </si>
  <si>
    <t>Expected Utilisation of Cooking Cost (Rs. In Lakhs)</t>
  </si>
  <si>
    <t>Actual utilisation of Cooking cost (Rs. In Lakhs)</t>
  </si>
  <si>
    <t xml:space="preserve"> % Utilisation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</si>
  <si>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</si>
  <si>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</si>
  <si>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</si>
  <si>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</si>
  <si>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Expected Utilisation of Cooking Cost (In Lakhs) </t>
  </si>
  <si>
    <t>Actual utilisation of Cooking cost (Rs. In Lakhs) Pry</t>
  </si>
  <si>
    <t>Actual utilisation of Cooking cost (Rs. In Lakhs) Upry Pry</t>
  </si>
  <si>
    <t>Actual utilisation of Cooking cost (Rs. In Lakhs) Pry + Upr Pry</t>
  </si>
  <si>
    <t xml:space="preserve">Total </t>
  </si>
  <si>
    <t xml:space="preserve">9.1 KITCHEN-CUM -STORES </t>
  </si>
  <si>
    <t>9.1.1) Releasing details</t>
  </si>
  <si>
    <t xml:space="preserve">9.1.2) Reconciliation of amount sanctioned </t>
  </si>
  <si>
    <t xml:space="preserve">9.2 KITCHEN DEVICES </t>
  </si>
  <si>
    <t>9.2.1) Releasing details</t>
  </si>
  <si>
    <t xml:space="preserve">9.2.2) Reconciliation of amount sanctioned </t>
  </si>
  <si>
    <t>2014-15</t>
  </si>
  <si>
    <t>4. ANALYSIS ON COOKING COST (PRIMARY + UPPER PRIMARY)</t>
  </si>
  <si>
    <t>Allocated for 2015-16</t>
  </si>
  <si>
    <t>9. INFRASTRUCTURE DEVELOPMENT DURING 2015-16 (Primary + Upper primary)</t>
  </si>
  <si>
    <t>2015-16</t>
  </si>
  <si>
    <t>TOTAL NO. OF MEALS AS PER Performance</t>
  </si>
  <si>
    <t>% Availability</t>
  </si>
  <si>
    <t>3.5)  Foodgrains Allocation, Lifting (Availability) &amp; Utilisation</t>
  </si>
  <si>
    <t>Total  Availability</t>
  </si>
  <si>
    <t>% Total Availability</t>
  </si>
  <si>
    <t>3.7)  Cost of Foodgrains: Allocation, Releases (Availability) &amp; Utilisation</t>
  </si>
  <si>
    <t>Availability</t>
  </si>
  <si>
    <t>Total Availability of cooking cost</t>
  </si>
  <si>
    <t>% Availability of cooking cost</t>
  </si>
  <si>
    <t xml:space="preserve">Total Availability </t>
  </si>
  <si>
    <t>Total Availability of funds</t>
  </si>
  <si>
    <t>OB as on 1.4.2016</t>
  </si>
  <si>
    <t>Releasing during 2016-2017</t>
  </si>
  <si>
    <t>2016-17</t>
  </si>
  <si>
    <t>2006-16-17</t>
  </si>
  <si>
    <t xml:space="preserve">closing balamce </t>
  </si>
  <si>
    <t>Annual Work Plan &amp; Budget  (AWP&amp;B) 2018-19</t>
  </si>
  <si>
    <t>2.1  Institutions- (Primary)                                                                  (Source: Table AT-3 of AWP&amp;B 2018-19)</t>
  </si>
  <si>
    <t>2.2   Institutions- (Upper Primary)                                        (Source :Table AT-3A &amp; 3B of AWP&amp;B 2018-19)</t>
  </si>
  <si>
    <t>2.3 PAB Approval VS. Coverage of children  ( Primary)                 Source : Table AT-5  of AWP&amp;B 2018-19)</t>
  </si>
  <si>
    <t>2.4 PAB Approval VS Coverage of children  ( Upper Primary)      (Source  : Table AT-5-A of AWP&amp;B 2018-19</t>
  </si>
  <si>
    <t>2.5 Enrolment Vs Coverage of children ( Primary)    (Source : Table AT-4  of AWP&amp;B 2018-19)</t>
  </si>
  <si>
    <t>2.6  Enrolment Vs. Coverage of children  (U.Primary)           (Source : Table AT-4A  of AWP&amp;B 2018-19)</t>
  </si>
  <si>
    <t>(Source: Table AT-5 &amp; 5A of AWP&amp;B 2018-19)</t>
  </si>
  <si>
    <t>Source: Table AT-6 &amp; 6A of AWP&amp;B 2018-19</t>
  </si>
  <si>
    <t>3.6)  District-wise Utilisation of foodgrains (Source: Table AT-6 &amp; 6A of AWP&amp;B 2018-19)</t>
  </si>
  <si>
    <t>*(Refer col.8 of table AT-7 and AT-7A, AWP&amp;B 2018-19</t>
  </si>
  <si>
    <t>4.4)  District-wise Cooking Cost availability (Source : Table AT-7 &amp; 7A of AWP&amp;B 2018-19)</t>
  </si>
  <si>
    <t>(Refer col. 14 of Table AT-7 &amp; 7A of AWP&amp;B 2018-19)</t>
  </si>
  <si>
    <t>Refer table AT-8 and AT-8A ,AWP&amp;B, 2018-19</t>
  </si>
  <si>
    <t>Refer table AT_8 and AT-8A,AWP&amp;B, 2018-19</t>
  </si>
  <si>
    <t>8.3) Utilisation of TA during 2015-16 (Source data: Table AT-8 of AWP&amp;B 2018-19</t>
  </si>
  <si>
    <t>Source: Table AT-11 of AWP&amp;B 2018-19</t>
  </si>
  <si>
    <t>9.1.3) Achievement ( under MDM Funds) (Source data: Table AT-10 of AWP&amp;B 2018-19)</t>
  </si>
  <si>
    <t>9.2.3) Achievement ( under MDM Funds) (Source data: Table AT-11 of AWP&amp;B 2018-19)</t>
  </si>
  <si>
    <t>MDM PAB Approval for 2017-18</t>
  </si>
  <si>
    <t>1.2  No. of  Working Days Approved for FY 2017-18</t>
  </si>
  <si>
    <t>No of working days approved for FY 2017-18</t>
  </si>
  <si>
    <t>No. of children as per PAB Approval for  2017-18</t>
  </si>
  <si>
    <t>2.7 Number of meal to be served and  actual  number of meal served during 2017-18</t>
  </si>
  <si>
    <t>Allocation for 2017-18</t>
  </si>
  <si>
    <t xml:space="preserve">Allocation for 2017-18           </t>
  </si>
  <si>
    <t>% of OB on allocation 2017-18</t>
  </si>
  <si>
    <t>% of Closing Balance on allocation 2017-18</t>
  </si>
  <si>
    <t xml:space="preserve">Allocation for 2017-18                   </t>
  </si>
  <si>
    <t>% of UB on allocation 2017-18</t>
  </si>
  <si>
    <t>5. Reconciliation of Utilisation and Performance during 2017-18 [PRIMARY+ UPPER PRIMARY]</t>
  </si>
  <si>
    <t>5.2 Reconciliation of Food grains utilisation during 2017-18 (Source data: para 2.5 and 3.7 above)</t>
  </si>
  <si>
    <t>5.3 Reconciliation of Cooking Cost utilisation during 2017-18 (Source data: para 2.5 and 3.7 above)</t>
  </si>
  <si>
    <t>% of Closing Balance as on Allocation 2017-18</t>
  </si>
  <si>
    <t>Releasing during 2017-18</t>
  </si>
  <si>
    <t>Releases during 2017-18</t>
  </si>
  <si>
    <t>2006-07 to 2017-18</t>
  </si>
  <si>
    <t>Sactioned by GoI during 2006-07 to 2017-18</t>
  </si>
  <si>
    <t>Sactioned during 2006-07 to 2017-18</t>
  </si>
  <si>
    <t>Lifting upto 31.03.18</t>
  </si>
  <si>
    <t>3.4) District-wise Foodgrains availability  as on 31.03.18 (Source : Table AT-6 &amp; 6A of AWP&amp;B 2018-19)</t>
  </si>
  <si>
    <t>(As on 31.03.18)</t>
  </si>
  <si>
    <t>Achievement (C+IP)                                  upto 31.03.18</t>
  </si>
  <si>
    <t>Lifting as on 31.03.2018</t>
  </si>
  <si>
    <t>3.2.2) District-wise Closing balance as on 31.03.2018 (Source: Table AT-6 &amp; 6A of AWP&amp;B 2018-19)</t>
  </si>
  <si>
    <t xml:space="preserve">Closing Balance as on 31.03.2018                              </t>
  </si>
  <si>
    <t xml:space="preserve"> 4.2.2) District-wise closing  balance as on 31.03.2018 (Source : Table AT-7 &amp; 7A of AWP&amp;B 2018-19)</t>
  </si>
  <si>
    <t xml:space="preserve">Closing Balance as on 31.03.2018                                                     </t>
  </si>
  <si>
    <t>Closing balance as on 31.03.2018</t>
  </si>
  <si>
    <t>Releases for Kitchen devices by GoI as on 31.03.2018</t>
  </si>
  <si>
    <t>i) Base period 01.04.17 to 31.03.18</t>
  </si>
  <si>
    <t>No. of Meals served by State during the period 01.04.17 to 31.03.18</t>
  </si>
  <si>
    <t>Unspent balance as on 01.04.17</t>
  </si>
  <si>
    <t xml:space="preserve"> REVIEW OF IMPLEMENTATION OF MDM SCHEME DURING 2017-18 (1.4.17 to 31.03.18)</t>
  </si>
  <si>
    <t>Average number of children availed MDM during 1.4.17 to 31.03.18 (AT-5&amp;5A)</t>
  </si>
  <si>
    <t>No of meal served during 1.4.17 to 31.03.18</t>
  </si>
  <si>
    <t>OB as on 1.4.17</t>
  </si>
  <si>
    <t xml:space="preserve">No. of Meals served during 01.4.17 to 31.03.18     </t>
  </si>
  <si>
    <t>No. of Meals served during 01.4.17 to 31.03.18</t>
  </si>
  <si>
    <t>1.2.1) No. of School working days  approved for 12 Months(April- March 2018)</t>
  </si>
  <si>
    <t xml:space="preserve">No of Working days approved for 12 months </t>
  </si>
  <si>
    <t>No. of Meals as per PAB approval (01.04.17 to 31.3.18)</t>
  </si>
  <si>
    <t>ii) Base period 01.04.17 to 31.03.18</t>
  </si>
  <si>
    <t>No of meals to be served during 1.4.17 to 31.03.18</t>
  </si>
  <si>
    <t>Opening Stock as on 1.4.2017</t>
  </si>
  <si>
    <t>3.2.1) District-wise opening balance as on 1.4.2017 (Source: Table AT-6 &amp; 6A of AWP&amp;B 2018-19)</t>
  </si>
  <si>
    <t xml:space="preserve">Opening balance as on 1.4.2017                                              </t>
  </si>
  <si>
    <t xml:space="preserve">Opening Balance as on 1.4.2017                                     </t>
  </si>
  <si>
    <t>Cooking Cost Received</t>
  </si>
  <si>
    <t>Closing Balance / Unspent</t>
  </si>
  <si>
    <t>Opening Balance as on 1.4.2017</t>
  </si>
  <si>
    <t>Allocated for 2017-18</t>
  </si>
  <si>
    <t>Releases for Kitchen -cum-stores by GoI as on 31.3.2018</t>
  </si>
  <si>
    <t>4.1) ANALYSIS ON OPENING BALANACE AND CLOSING BALANACE</t>
  </si>
  <si>
    <t xml:space="preserve"> 4.1.1) District-wise opening balance as on 1.4.2017 (Source : Table AT-7 &amp; 7A of AWP&amp;B 2018-19)</t>
  </si>
  <si>
    <t>7.1)  Reconciliation of MME OB, Allocation &amp; Releasing [PY + U PY]</t>
  </si>
  <si>
    <t>7.2) Utilisation of MME during 2017-18 (Source data: Table AT-9 of AWP&amp;B 2018-19)</t>
  </si>
  <si>
    <t>8.1)  Reconciliation of TA OB, Allocation &amp; Releasing [PY + U PY]</t>
  </si>
  <si>
    <t>2017-18*</t>
  </si>
  <si>
    <t>* 12 KS sanctioned, funds yet to be release to State Govt.</t>
  </si>
  <si>
    <t>* 97 KD sanctioned, funds yet to be released to State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</si>
</sst>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%"/>
    <numFmt numFmtId="191" formatCode="0.00000000"/>
    <numFmt numFmtId="192" formatCode="0.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??_);_(@_)"/>
    <numFmt numFmtId="198" formatCode="0.000000000000000%"/>
    <numFmt numFmtId="199" formatCode="0.00000000000000%"/>
    <numFmt numFmtId="200" formatCode="0.0000000000000%"/>
    <numFmt numFmtId="201" formatCode="0.000000000000%"/>
    <numFmt numFmtId="202" formatCode="0.00000000000%"/>
    <numFmt numFmtId="203" formatCode="[$-4009]dd\ mmmm\ yyyy"/>
  </numFmts>
  <fonts count="99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b/>
      <sz val="12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b/>
      <i/>
      <u val="single"/>
      <sz val="10"/>
      <name val="Bookman Old Style"/>
      <family val="1"/>
    </font>
    <font>
      <b/>
      <sz val="14"/>
      <name val="Bookman Old Style"/>
      <family val="1"/>
    </font>
    <font>
      <i/>
      <sz val="10"/>
      <name val="Bookman Old Style"/>
      <family val="1"/>
    </font>
    <font>
      <sz val="11"/>
      <name val="Bookman Old Style"/>
      <family val="1"/>
    </font>
    <font>
      <sz val="10"/>
      <color indexed="10"/>
      <name val="Bookman Old Style"/>
      <family val="1"/>
    </font>
    <font>
      <sz val="1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name val="Bookman Old Style"/>
      <family val="1"/>
    </font>
    <font>
      <b/>
      <u val="single"/>
      <sz val="10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color indexed="8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u val="single"/>
      <sz val="18"/>
      <name val="Bookman Old Style"/>
      <family val="1"/>
    </font>
    <font>
      <b/>
      <i/>
      <sz val="12"/>
      <name val="Bookman Old Style"/>
      <family val="1"/>
    </font>
    <font>
      <b/>
      <i/>
      <u val="single"/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Cambria"/>
      <family val="1"/>
    </font>
    <font>
      <b/>
      <sz val="10"/>
      <color indexed="10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6"/>
      <name val="Bookman Old Style"/>
      <family val="1"/>
    </font>
    <font>
      <b/>
      <sz val="9"/>
      <color indexed="12"/>
      <name val="Bookman Old Style"/>
      <family val="1"/>
    </font>
    <font>
      <b/>
      <sz val="9"/>
      <color indexed="30"/>
      <name val="Bookman Old Style"/>
      <family val="1"/>
    </font>
    <font>
      <sz val="10"/>
      <color indexed="8"/>
      <name val="Arial"/>
      <family val="2"/>
    </font>
    <font>
      <b/>
      <sz val="11"/>
      <color indexed="8"/>
      <name val="Bookman Old Style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3"/>
      <name val="Bookman Old Style"/>
      <family val="1"/>
    </font>
    <font>
      <b/>
      <sz val="11"/>
      <color indexed="13"/>
      <name val="Bookman Old Style"/>
      <family val="1"/>
    </font>
    <font>
      <b/>
      <sz val="8"/>
      <color indexed="60"/>
      <name val="Bookman Old Style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9"/>
      <color rgb="FF0000FF"/>
      <name val="Bookman Old Style"/>
      <family val="1"/>
    </font>
    <font>
      <b/>
      <sz val="12"/>
      <color theme="1"/>
      <name val="Bookman Old Style"/>
      <family val="1"/>
    </font>
    <font>
      <b/>
      <sz val="9"/>
      <color rgb="FF0070C0"/>
      <name val="Bookman Old Style"/>
      <family val="1"/>
    </font>
    <font>
      <sz val="10"/>
      <color rgb="FFFF000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Arial"/>
      <family val="2"/>
    </font>
    <font>
      <b/>
      <sz val="11"/>
      <color theme="1"/>
      <name val="Bookman Old Style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FF00"/>
      <name val="Bookman Old Style"/>
      <family val="1"/>
    </font>
    <font>
      <b/>
      <sz val="11"/>
      <color rgb="FFFFFF00"/>
      <name val="Bookman Old Style"/>
      <family val="1"/>
    </font>
    <font>
      <b/>
      <sz val="8"/>
      <color theme="5" tint="-0.24997000396251678"/>
      <name val="Bookman Old Style"/>
      <family val="1"/>
    </font>
    <font>
      <b/>
      <sz val="9"/>
      <color theme="1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1" fillId="0" borderId="0" xfId="60" applyFont="1">
      <alignment/>
      <protection/>
    </xf>
    <xf numFmtId="2" fontId="1" fillId="0" borderId="0" xfId="60" applyNumberFormat="1" applyFont="1" applyBorder="1" applyAlignment="1">
      <alignment wrapText="1"/>
      <protection/>
    </xf>
    <xf numFmtId="9" fontId="2" fillId="0" borderId="0" xfId="66" applyFont="1" applyBorder="1" applyAlignment="1">
      <alignment/>
    </xf>
    <xf numFmtId="9" fontId="1" fillId="0" borderId="0" xfId="66" applyFont="1" applyBorder="1" applyAlignment="1">
      <alignment/>
    </xf>
    <xf numFmtId="0" fontId="1" fillId="0" borderId="0" xfId="60" applyFont="1" applyBorder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2" fontId="1" fillId="0" borderId="0" xfId="60" applyNumberFormat="1" applyFont="1" applyBorder="1">
      <alignment/>
      <protection/>
    </xf>
    <xf numFmtId="0" fontId="2" fillId="0" borderId="0" xfId="60" applyFont="1" applyBorder="1">
      <alignment/>
      <protection/>
    </xf>
    <xf numFmtId="0" fontId="1" fillId="33" borderId="0" xfId="60" applyFont="1" applyFill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9" fontId="2" fillId="0" borderId="0" xfId="64" applyFont="1" applyBorder="1" applyAlignment="1">
      <alignment/>
    </xf>
    <xf numFmtId="2" fontId="1" fillId="0" borderId="0" xfId="64" applyNumberFormat="1" applyFont="1" applyFill="1" applyBorder="1" applyAlignment="1">
      <alignment horizontal="center" vertical="center" wrapText="1"/>
    </xf>
    <xf numFmtId="2" fontId="1" fillId="0" borderId="0" xfId="64" applyNumberFormat="1" applyFont="1" applyFill="1" applyBorder="1" applyAlignment="1">
      <alignment horizontal="center"/>
    </xf>
    <xf numFmtId="9" fontId="2" fillId="0" borderId="0" xfId="64" applyFont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9" fontId="2" fillId="0" borderId="0" xfId="64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9" fontId="1" fillId="0" borderId="0" xfId="64" applyFont="1" applyFill="1" applyBorder="1" applyAlignment="1">
      <alignment/>
    </xf>
    <xf numFmtId="9" fontId="11" fillId="0" borderId="0" xfId="64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9" fontId="1" fillId="0" borderId="0" xfId="64" applyFont="1" applyBorder="1" applyAlignment="1">
      <alignment/>
    </xf>
    <xf numFmtId="9" fontId="1" fillId="0" borderId="0" xfId="64" applyFont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/>
    </xf>
    <xf numFmtId="9" fontId="1" fillId="0" borderId="0" xfId="64" applyFont="1" applyBorder="1" applyAlignment="1">
      <alignment horizontal="right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64" applyFont="1" applyBorder="1" applyAlignment="1">
      <alignment horizontal="center" vertical="top" wrapText="1"/>
    </xf>
    <xf numFmtId="2" fontId="1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9" fontId="15" fillId="0" borderId="0" xfId="64" applyFont="1" applyBorder="1" applyAlignment="1">
      <alignment horizontal="right" wrapText="1"/>
    </xf>
    <xf numFmtId="9" fontId="16" fillId="0" borderId="0" xfId="64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" fontId="16" fillId="0" borderId="0" xfId="0" applyNumberFormat="1" applyFont="1" applyBorder="1" applyAlignment="1">
      <alignment horizontal="center" vertical="top" wrapText="1"/>
    </xf>
    <xf numFmtId="9" fontId="16" fillId="0" borderId="0" xfId="64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center"/>
    </xf>
    <xf numFmtId="9" fontId="1" fillId="0" borderId="0" xfId="64" applyFont="1" applyFill="1" applyBorder="1" applyAlignment="1">
      <alignment vertical="center"/>
    </xf>
    <xf numFmtId="9" fontId="2" fillId="0" borderId="10" xfId="64" applyFont="1" applyBorder="1" applyAlignment="1">
      <alignment/>
    </xf>
    <xf numFmtId="0" fontId="2" fillId="0" borderId="0" xfId="0" applyFont="1" applyAlignment="1" quotePrefix="1">
      <alignment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9" fontId="2" fillId="0" borderId="0" xfId="64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9" fontId="2" fillId="0" borderId="0" xfId="64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/>
    </xf>
    <xf numFmtId="2" fontId="16" fillId="0" borderId="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33" borderId="0" xfId="60" applyFont="1" applyFill="1">
      <alignment/>
      <protection/>
    </xf>
    <xf numFmtId="0" fontId="2" fillId="0" borderId="0" xfId="60" applyFont="1">
      <alignment/>
      <protection/>
    </xf>
    <xf numFmtId="2" fontId="1" fillId="0" borderId="0" xfId="60" applyNumberFormat="1" applyFont="1" applyBorder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2" fillId="34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5" borderId="0" xfId="0" applyFont="1" applyFill="1" applyAlignment="1">
      <alignment/>
    </xf>
    <xf numFmtId="0" fontId="12" fillId="35" borderId="0" xfId="0" applyFont="1" applyFill="1" applyAlignment="1">
      <alignment/>
    </xf>
    <xf numFmtId="2" fontId="12" fillId="35" borderId="0" xfId="0" applyNumberFormat="1" applyFont="1" applyFill="1" applyBorder="1" applyAlignment="1">
      <alignment horizontal="center" vertical="top" wrapText="1"/>
    </xf>
    <xf numFmtId="9" fontId="2" fillId="35" borderId="0" xfId="64" applyFont="1" applyFill="1" applyBorder="1" applyAlignment="1">
      <alignment horizontal="center" vertical="top" wrapText="1"/>
    </xf>
    <xf numFmtId="9" fontId="2" fillId="0" borderId="0" xfId="64" applyFont="1" applyBorder="1" applyAlignment="1">
      <alignment/>
    </xf>
    <xf numFmtId="9" fontId="84" fillId="0" borderId="0" xfId="64" applyFont="1" applyFill="1" applyBorder="1" applyAlignment="1">
      <alignment/>
    </xf>
    <xf numFmtId="0" fontId="2" fillId="0" borderId="12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84" fillId="0" borderId="0" xfId="0" applyFont="1" applyAlignment="1">
      <alignment/>
    </xf>
    <xf numFmtId="2" fontId="3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9" fontId="1" fillId="0" borderId="0" xfId="64" applyFont="1" applyFill="1" applyBorder="1" applyAlignment="1">
      <alignment/>
    </xf>
    <xf numFmtId="0" fontId="17" fillId="36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2" fontId="17" fillId="37" borderId="0" xfId="60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Border="1" applyAlignment="1">
      <alignment wrapText="1"/>
    </xf>
    <xf numFmtId="9" fontId="17" fillId="36" borderId="10" xfId="66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8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Fill="1" applyAlignment="1">
      <alignment/>
    </xf>
    <xf numFmtId="1" fontId="17" fillId="37" borderId="0" xfId="60" applyNumberFormat="1" applyFont="1" applyFill="1" applyBorder="1" applyAlignment="1">
      <alignment horizontal="center" vertical="center"/>
      <protection/>
    </xf>
    <xf numFmtId="1" fontId="23" fillId="0" borderId="0" xfId="61" applyNumberFormat="1" applyFont="1" applyFill="1" applyBorder="1" applyAlignment="1">
      <alignment/>
      <protection/>
    </xf>
    <xf numFmtId="2" fontId="23" fillId="38" borderId="0" xfId="61" applyNumberFormat="1" applyFont="1" applyFill="1" applyBorder="1" applyAlignment="1">
      <alignment horizontal="center"/>
      <protection/>
    </xf>
    <xf numFmtId="9" fontId="17" fillId="0" borderId="0" xfId="66" applyFont="1" applyFill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86" fillId="0" borderId="0" xfId="0" applyNumberFormat="1" applyFont="1" applyFill="1" applyBorder="1" applyAlignment="1">
      <alignment horizontal="center" vertical="top" wrapText="1"/>
    </xf>
    <xf numFmtId="9" fontId="16" fillId="0" borderId="0" xfId="66" applyFont="1" applyBorder="1" applyAlignment="1">
      <alignment horizontal="center" vertical="top" wrapText="1"/>
    </xf>
    <xf numFmtId="9" fontId="1" fillId="0" borderId="0" xfId="66" applyFont="1" applyFill="1" applyBorder="1" applyAlignment="1">
      <alignment vertical="center"/>
    </xf>
    <xf numFmtId="0" fontId="7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3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right"/>
    </xf>
    <xf numFmtId="0" fontId="1" fillId="38" borderId="0" xfId="0" applyFont="1" applyFill="1" applyBorder="1" applyAlignment="1">
      <alignment horizontal="center" wrapText="1"/>
    </xf>
    <xf numFmtId="1" fontId="1" fillId="38" borderId="0" xfId="0" applyNumberFormat="1" applyFont="1" applyFill="1" applyBorder="1" applyAlignment="1">
      <alignment/>
    </xf>
    <xf numFmtId="9" fontId="1" fillId="38" borderId="0" xfId="64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1" fontId="1" fillId="38" borderId="0" xfId="0" applyNumberFormat="1" applyFont="1" applyFill="1" applyBorder="1" applyAlignment="1">
      <alignment horizontal="right" vertical="center" wrapText="1"/>
    </xf>
    <xf numFmtId="1" fontId="1" fillId="38" borderId="0" xfId="0" applyNumberFormat="1" applyFont="1" applyFill="1" applyBorder="1" applyAlignment="1">
      <alignment horizontal="right"/>
    </xf>
    <xf numFmtId="9" fontId="1" fillId="38" borderId="0" xfId="64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9" fontId="2" fillId="0" borderId="0" xfId="64" applyNumberFormat="1" applyFont="1" applyBorder="1" applyAlignment="1">
      <alignment horizontal="center"/>
    </xf>
    <xf numFmtId="2" fontId="2" fillId="0" borderId="0" xfId="64" applyNumberFormat="1" applyFont="1" applyBorder="1" applyAlignment="1">
      <alignment/>
    </xf>
    <xf numFmtId="2" fontId="1" fillId="38" borderId="0" xfId="0" applyNumberFormat="1" applyFont="1" applyFill="1" applyBorder="1" applyAlignment="1">
      <alignment/>
    </xf>
    <xf numFmtId="2" fontId="1" fillId="38" borderId="0" xfId="0" applyNumberFormat="1" applyFont="1" applyFill="1" applyBorder="1" applyAlignment="1">
      <alignment horizontal="right"/>
    </xf>
    <xf numFmtId="1" fontId="1" fillId="0" borderId="0" xfId="64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9" fontId="16" fillId="38" borderId="0" xfId="64" applyFont="1" applyFill="1" applyBorder="1" applyAlignment="1">
      <alignment horizontal="right" wrapText="1"/>
    </xf>
    <xf numFmtId="0" fontId="2" fillId="38" borderId="0" xfId="0" applyFont="1" applyFill="1" applyBorder="1" applyAlignment="1">
      <alignment horizontal="center"/>
    </xf>
    <xf numFmtId="2" fontId="1" fillId="38" borderId="0" xfId="0" applyNumberFormat="1" applyFont="1" applyFill="1" applyBorder="1" applyAlignment="1">
      <alignment horizontal="center"/>
    </xf>
    <xf numFmtId="9" fontId="1" fillId="38" borderId="0" xfId="64" applyFont="1" applyFill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10" xfId="64" applyNumberFormat="1" applyFont="1" applyBorder="1" applyAlignment="1">
      <alignment horizontal="center"/>
    </xf>
    <xf numFmtId="9" fontId="14" fillId="0" borderId="21" xfId="64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" fontId="5" fillId="0" borderId="23" xfId="64" applyNumberFormat="1" applyFont="1" applyBorder="1" applyAlignment="1">
      <alignment horizontal="center"/>
    </xf>
    <xf numFmtId="9" fontId="5" fillId="0" borderId="24" xfId="64" applyFont="1" applyBorder="1" applyAlignment="1">
      <alignment horizontal="center"/>
    </xf>
    <xf numFmtId="0" fontId="10" fillId="0" borderId="0" xfId="0" applyFont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0" xfId="0" applyFont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21" xfId="64" applyNumberFormat="1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/>
    </xf>
    <xf numFmtId="1" fontId="5" fillId="0" borderId="24" xfId="64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wrapText="1"/>
    </xf>
    <xf numFmtId="2" fontId="5" fillId="33" borderId="13" xfId="64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" fontId="5" fillId="0" borderId="10" xfId="64" applyNumberFormat="1" applyFont="1" applyBorder="1" applyAlignment="1">
      <alignment horizontal="center"/>
    </xf>
    <xf numFmtId="1" fontId="5" fillId="0" borderId="23" xfId="64" applyNumberFormat="1" applyFont="1" applyBorder="1" applyAlignment="1">
      <alignment horizontal="center"/>
    </xf>
    <xf numFmtId="9" fontId="14" fillId="0" borderId="24" xfId="64" applyFont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9" fontId="14" fillId="0" borderId="21" xfId="64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wrapText="1"/>
    </xf>
    <xf numFmtId="9" fontId="14" fillId="0" borderId="24" xfId="64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9" fontId="5" fillId="33" borderId="13" xfId="64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/>
    </xf>
    <xf numFmtId="9" fontId="14" fillId="0" borderId="21" xfId="64" applyFont="1" applyBorder="1" applyAlignment="1">
      <alignment/>
    </xf>
    <xf numFmtId="0" fontId="14" fillId="33" borderId="29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9" fontId="5" fillId="33" borderId="24" xfId="64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/>
    </xf>
    <xf numFmtId="9" fontId="5" fillId="0" borderId="21" xfId="64" applyFont="1" applyBorder="1" applyAlignment="1" quotePrefix="1">
      <alignment horizontal="center" vertical="center"/>
    </xf>
    <xf numFmtId="2" fontId="14" fillId="0" borderId="10" xfId="0" applyNumberFormat="1" applyFont="1" applyBorder="1" applyAlignment="1">
      <alignment/>
    </xf>
    <xf numFmtId="9" fontId="5" fillId="0" borderId="21" xfId="64" applyFont="1" applyBorder="1" applyAlignment="1">
      <alignment horizontal="center"/>
    </xf>
    <xf numFmtId="2" fontId="14" fillId="0" borderId="23" xfId="0" applyNumberFormat="1" applyFont="1" applyFill="1" applyBorder="1" applyAlignment="1">
      <alignment/>
    </xf>
    <xf numFmtId="2" fontId="14" fillId="0" borderId="23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left"/>
    </xf>
    <xf numFmtId="0" fontId="5" fillId="33" borderId="36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37" borderId="1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9" fontId="29" fillId="0" borderId="21" xfId="64" applyFont="1" applyBorder="1" applyAlignment="1">
      <alignment horizontal="right" wrapText="1"/>
    </xf>
    <xf numFmtId="2" fontId="5" fillId="33" borderId="23" xfId="0" applyNumberFormat="1" applyFont="1" applyFill="1" applyBorder="1" applyAlignment="1">
      <alignment/>
    </xf>
    <xf numFmtId="9" fontId="30" fillId="33" borderId="24" xfId="64" applyFont="1" applyFill="1" applyBorder="1" applyAlignment="1">
      <alignment horizontal="right" wrapText="1"/>
    </xf>
    <xf numFmtId="0" fontId="14" fillId="33" borderId="22" xfId="0" applyFont="1" applyFill="1" applyBorder="1" applyAlignment="1">
      <alignment horizontal="center" wrapText="1"/>
    </xf>
    <xf numFmtId="2" fontId="14" fillId="0" borderId="22" xfId="0" applyNumberFormat="1" applyFont="1" applyBorder="1" applyAlignment="1">
      <alignment horizontal="center" vertical="top" wrapText="1"/>
    </xf>
    <xf numFmtId="2" fontId="14" fillId="37" borderId="23" xfId="0" applyNumberFormat="1" applyFont="1" applyFill="1" applyBorder="1" applyAlignment="1">
      <alignment horizontal="center" vertical="top" wrapText="1"/>
    </xf>
    <xf numFmtId="2" fontId="14" fillId="0" borderId="23" xfId="0" applyNumberFormat="1" applyFont="1" applyBorder="1" applyAlignment="1">
      <alignment horizontal="center" vertical="top" wrapText="1"/>
    </xf>
    <xf numFmtId="9" fontId="14" fillId="0" borderId="23" xfId="64" applyFont="1" applyBorder="1" applyAlignment="1">
      <alignment horizontal="center" vertical="top" wrapText="1"/>
    </xf>
    <xf numFmtId="2" fontId="14" fillId="0" borderId="24" xfId="0" applyNumberFormat="1" applyFont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37" borderId="4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/>
    </xf>
    <xf numFmtId="0" fontId="5" fillId="35" borderId="0" xfId="0" applyFont="1" applyFill="1" applyAlignment="1">
      <alignment/>
    </xf>
    <xf numFmtId="0" fontId="27" fillId="0" borderId="21" xfId="0" applyFont="1" applyBorder="1" applyAlignment="1">
      <alignment horizontal="center" vertical="center"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33" borderId="26" xfId="60" applyFont="1" applyFill="1" applyBorder="1" applyAlignment="1">
      <alignment horizontal="center" vertical="center" wrapText="1"/>
      <protection/>
    </xf>
    <xf numFmtId="9" fontId="14" fillId="0" borderId="23" xfId="64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top" wrapText="1"/>
    </xf>
    <xf numFmtId="2" fontId="5" fillId="35" borderId="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9" fontId="14" fillId="0" borderId="10" xfId="64" applyFont="1" applyFill="1" applyBorder="1" applyAlignment="1">
      <alignment/>
    </xf>
    <xf numFmtId="1" fontId="14" fillId="0" borderId="21" xfId="64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9" fontId="14" fillId="0" borderId="21" xfId="64" applyFont="1" applyFill="1" applyBorder="1" applyAlignment="1">
      <alignment horizontal="center"/>
    </xf>
    <xf numFmtId="9" fontId="5" fillId="33" borderId="24" xfId="64" applyFont="1" applyFill="1" applyBorder="1" applyAlignment="1">
      <alignment horizontal="center"/>
    </xf>
    <xf numFmtId="9" fontId="5" fillId="0" borderId="21" xfId="66" applyFont="1" applyFill="1" applyBorder="1" applyAlignment="1">
      <alignment/>
    </xf>
    <xf numFmtId="9" fontId="5" fillId="0" borderId="24" xfId="66" applyFont="1" applyFill="1" applyBorder="1" applyAlignment="1">
      <alignment/>
    </xf>
    <xf numFmtId="0" fontId="5" fillId="33" borderId="0" xfId="60" applyFont="1" applyFill="1">
      <alignment/>
      <protection/>
    </xf>
    <xf numFmtId="0" fontId="5" fillId="0" borderId="0" xfId="60" applyFont="1">
      <alignment/>
      <protection/>
    </xf>
    <xf numFmtId="0" fontId="14" fillId="0" borderId="0" xfId="60" applyFont="1">
      <alignment/>
      <protection/>
    </xf>
    <xf numFmtId="2" fontId="5" fillId="33" borderId="26" xfId="60" applyNumberFormat="1" applyFont="1" applyFill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/>
      <protection/>
    </xf>
    <xf numFmtId="0" fontId="5" fillId="33" borderId="22" xfId="60" applyFont="1" applyFill="1" applyBorder="1">
      <alignment/>
      <protection/>
    </xf>
    <xf numFmtId="0" fontId="5" fillId="33" borderId="23" xfId="60" applyFont="1" applyFill="1" applyBorder="1" applyAlignment="1">
      <alignment horizontal="left" vertical="top" wrapText="1"/>
      <protection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4" fillId="33" borderId="2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2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37" borderId="10" xfId="0" applyNumberFormat="1" applyFont="1" applyFill="1" applyBorder="1" applyAlignment="1" quotePrefix="1">
      <alignment horizontal="center"/>
    </xf>
    <xf numFmtId="2" fontId="14" fillId="38" borderId="10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0" xfId="0" applyFont="1" applyAlignment="1">
      <alignment horizontal="center"/>
    </xf>
    <xf numFmtId="2" fontId="87" fillId="0" borderId="10" xfId="0" applyNumberFormat="1" applyFont="1" applyFill="1" applyBorder="1" applyAlignment="1">
      <alignment horizontal="center" vertical="center"/>
    </xf>
    <xf numFmtId="2" fontId="87" fillId="37" borderId="10" xfId="0" applyNumberFormat="1" applyFont="1" applyFill="1" applyBorder="1" applyAlignment="1">
      <alignment horizontal="center" vertical="center"/>
    </xf>
    <xf numFmtId="9" fontId="87" fillId="0" borderId="10" xfId="64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5" fillId="0" borderId="0" xfId="0" applyFont="1" applyBorder="1" applyAlignment="1">
      <alignment horizontal="left" vertical="center"/>
    </xf>
    <xf numFmtId="0" fontId="14" fillId="33" borderId="41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0" borderId="22" xfId="0" applyFont="1" applyBorder="1" applyAlignment="1">
      <alignment wrapText="1"/>
    </xf>
    <xf numFmtId="9" fontId="14" fillId="37" borderId="10" xfId="64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33" borderId="4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vertical="center"/>
    </xf>
    <xf numFmtId="2" fontId="17" fillId="0" borderId="0" xfId="60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1" fontId="8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" fontId="88" fillId="0" borderId="0" xfId="0" applyNumberFormat="1" applyFont="1" applyBorder="1" applyAlignment="1">
      <alignment horizontal="center" vertical="center"/>
    </xf>
    <xf numFmtId="2" fontId="86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9" fontId="17" fillId="0" borderId="0" xfId="66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9" fontId="4" fillId="0" borderId="0" xfId="64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" fontId="17" fillId="0" borderId="0" xfId="61" applyNumberFormat="1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189" fontId="2" fillId="0" borderId="0" xfId="0" applyNumberFormat="1" applyFont="1" applyAlignment="1">
      <alignment horizontal="center"/>
    </xf>
    <xf numFmtId="9" fontId="2" fillId="0" borderId="0" xfId="64" applyFont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9" fontId="1" fillId="0" borderId="0" xfId="64" applyFont="1" applyAlignment="1">
      <alignment horizontal="center" vertical="center"/>
    </xf>
    <xf numFmtId="0" fontId="14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3" fillId="0" borderId="0" xfId="61" applyNumberFormat="1" applyFont="1" applyFill="1" applyBorder="1" applyAlignment="1">
      <alignment horizontal="center"/>
      <protection/>
    </xf>
    <xf numFmtId="2" fontId="14" fillId="0" borderId="10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horizontal="right"/>
    </xf>
    <xf numFmtId="0" fontId="89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84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9" fontId="5" fillId="0" borderId="10" xfId="64" applyFont="1" applyBorder="1" applyAlignment="1">
      <alignment vertical="center"/>
    </xf>
    <xf numFmtId="1" fontId="0" fillId="38" borderId="10" xfId="0" applyNumberFormat="1" applyFont="1" applyFill="1" applyBorder="1" applyAlignment="1">
      <alignment horizontal="center" vertical="center"/>
    </xf>
    <xf numFmtId="1" fontId="34" fillId="38" borderId="10" xfId="0" applyNumberFormat="1" applyFont="1" applyFill="1" applyBorder="1" applyAlignment="1">
      <alignment horizontal="center" vertical="center"/>
    </xf>
    <xf numFmtId="2" fontId="30" fillId="38" borderId="23" xfId="61" applyNumberFormat="1" applyFont="1" applyFill="1" applyBorder="1" applyAlignment="1">
      <alignment horizontal="center"/>
      <protection/>
    </xf>
    <xf numFmtId="1" fontId="17" fillId="38" borderId="10" xfId="61" applyNumberFormat="1" applyFont="1" applyFill="1" applyBorder="1" applyAlignment="1">
      <alignment horizontal="center"/>
      <protection/>
    </xf>
    <xf numFmtId="1" fontId="17" fillId="0" borderId="10" xfId="0" applyNumberFormat="1" applyFont="1" applyBorder="1" applyAlignment="1">
      <alignment horizontal="center" vertical="center"/>
    </xf>
    <xf numFmtId="0" fontId="5" fillId="33" borderId="47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1" fontId="90" fillId="39" borderId="21" xfId="0" applyNumberFormat="1" applyFont="1" applyFill="1" applyBorder="1" applyAlignment="1">
      <alignment horizontal="center"/>
    </xf>
    <xf numFmtId="1" fontId="90" fillId="39" borderId="21" xfId="0" applyNumberFormat="1" applyFont="1" applyFill="1" applyBorder="1" applyAlignment="1">
      <alignment horizontal="center" vertical="center"/>
    </xf>
    <xf numFmtId="0" fontId="90" fillId="39" borderId="21" xfId="0" applyFont="1" applyFill="1" applyBorder="1" applyAlignment="1">
      <alignment horizontal="center" vertical="center"/>
    </xf>
    <xf numFmtId="0" fontId="90" fillId="39" borderId="24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34" fillId="0" borderId="22" xfId="0" applyNumberFormat="1" applyFont="1" applyBorder="1" applyAlignment="1">
      <alignment horizontal="center"/>
    </xf>
    <xf numFmtId="9" fontId="5" fillId="33" borderId="23" xfId="64" applyFont="1" applyFill="1" applyBorder="1" applyAlignment="1">
      <alignment horizontal="center"/>
    </xf>
    <xf numFmtId="9" fontId="14" fillId="33" borderId="17" xfId="64" applyFont="1" applyFill="1" applyBorder="1" applyAlignment="1">
      <alignment horizontal="center"/>
    </xf>
    <xf numFmtId="1" fontId="5" fillId="33" borderId="50" xfId="0" applyNumberFormat="1" applyFont="1" applyFill="1" applyBorder="1" applyAlignment="1">
      <alignment horizontal="center" vertical="center" wrapText="1"/>
    </xf>
    <xf numFmtId="1" fontId="14" fillId="38" borderId="10" xfId="0" applyNumberFormat="1" applyFont="1" applyFill="1" applyBorder="1" applyAlignment="1">
      <alignment horizontal="center"/>
    </xf>
    <xf numFmtId="1" fontId="14" fillId="0" borderId="51" xfId="0" applyNumberFormat="1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9" fontId="5" fillId="33" borderId="42" xfId="64" applyFont="1" applyFill="1" applyBorder="1" applyAlignment="1">
      <alignment horizontal="center"/>
    </xf>
    <xf numFmtId="2" fontId="14" fillId="0" borderId="4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21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0" fontId="93" fillId="0" borderId="24" xfId="0" applyFont="1" applyBorder="1" applyAlignment="1">
      <alignment horizontal="center"/>
    </xf>
    <xf numFmtId="0" fontId="92" fillId="0" borderId="24" xfId="0" applyFont="1" applyBorder="1" applyAlignment="1">
      <alignment horizontal="center"/>
    </xf>
    <xf numFmtId="0" fontId="19" fillId="38" borderId="12" xfId="0" applyFont="1" applyFill="1" applyBorder="1" applyAlignment="1">
      <alignment horizontal="center" vertical="center"/>
    </xf>
    <xf numFmtId="2" fontId="33" fillId="38" borderId="22" xfId="0" applyNumberFormat="1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3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3" fillId="0" borderId="23" xfId="0" applyFont="1" applyBorder="1" applyAlignment="1">
      <alignment/>
    </xf>
    <xf numFmtId="2" fontId="33" fillId="0" borderId="22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3" xfId="64" applyNumberFormat="1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4" xfId="0" applyFont="1" applyBorder="1" applyAlignment="1">
      <alignment/>
    </xf>
    <xf numFmtId="0" fontId="19" fillId="0" borderId="34" xfId="59" applyFont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 wrapText="1"/>
    </xf>
    <xf numFmtId="0" fontId="33" fillId="33" borderId="16" xfId="59" applyFont="1" applyFill="1" applyBorder="1" applyAlignment="1">
      <alignment horizontal="center" vertical="center"/>
      <protection/>
    </xf>
    <xf numFmtId="2" fontId="33" fillId="33" borderId="16" xfId="59" applyNumberFormat="1" applyFont="1" applyFill="1" applyBorder="1" applyAlignment="1">
      <alignment horizontal="center" vertical="center"/>
      <protection/>
    </xf>
    <xf numFmtId="9" fontId="2" fillId="0" borderId="0" xfId="64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3" fillId="38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2" fontId="94" fillId="0" borderId="12" xfId="0" applyNumberFormat="1" applyFont="1" applyBorder="1" applyAlignment="1">
      <alignment/>
    </xf>
    <xf numFmtId="2" fontId="94" fillId="0" borderId="10" xfId="0" applyNumberFormat="1" applyFont="1" applyBorder="1" applyAlignment="1">
      <alignment/>
    </xf>
    <xf numFmtId="2" fontId="93" fillId="0" borderId="21" xfId="0" applyNumberFormat="1" applyFont="1" applyBorder="1" applyAlignment="1">
      <alignment horizontal="center"/>
    </xf>
    <xf numFmtId="0" fontId="94" fillId="0" borderId="12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2" fontId="93" fillId="0" borderId="22" xfId="0" applyNumberFormat="1" applyFont="1" applyBorder="1" applyAlignment="1">
      <alignment/>
    </xf>
    <xf numFmtId="0" fontId="93" fillId="0" borderId="22" xfId="0" applyFont="1" applyBorder="1" applyAlignment="1">
      <alignment horizontal="center" vertical="center"/>
    </xf>
    <xf numFmtId="2" fontId="93" fillId="0" borderId="24" xfId="0" applyNumberFormat="1" applyFont="1" applyBorder="1" applyAlignment="1">
      <alignment horizontal="center"/>
    </xf>
    <xf numFmtId="2" fontId="93" fillId="0" borderId="21" xfId="0" applyNumberFormat="1" applyFont="1" applyBorder="1" applyAlignment="1">
      <alignment horizontal="center" vertical="center"/>
    </xf>
    <xf numFmtId="2" fontId="93" fillId="0" borderId="24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2" fontId="93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9" fontId="14" fillId="0" borderId="21" xfId="64" applyFont="1" applyBorder="1" applyAlignment="1">
      <alignment horizontal="center" wrapText="1"/>
    </xf>
    <xf numFmtId="9" fontId="5" fillId="33" borderId="24" xfId="64" applyFont="1" applyFill="1" applyBorder="1" applyAlignment="1">
      <alignment horizontal="center" wrapText="1"/>
    </xf>
    <xf numFmtId="9" fontId="14" fillId="0" borderId="21" xfId="64" applyFont="1" applyFill="1" applyBorder="1" applyAlignment="1">
      <alignment horizontal="center" vertical="center"/>
    </xf>
    <xf numFmtId="9" fontId="14" fillId="35" borderId="24" xfId="64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wrapText="1"/>
    </xf>
    <xf numFmtId="2" fontId="14" fillId="37" borderId="10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wrapText="1"/>
    </xf>
    <xf numFmtId="2" fontId="5" fillId="33" borderId="23" xfId="0" applyNumberFormat="1" applyFont="1" applyFill="1" applyBorder="1" applyAlignment="1">
      <alignment horizontal="center" vertical="center"/>
    </xf>
    <xf numFmtId="9" fontId="5" fillId="33" borderId="24" xfId="64" applyFont="1" applyFill="1" applyBorder="1" applyAlignment="1">
      <alignment horizontal="center" vertical="center"/>
    </xf>
    <xf numFmtId="9" fontId="14" fillId="0" borderId="10" xfId="64" applyFont="1" applyBorder="1" applyAlignment="1">
      <alignment horizontal="center"/>
    </xf>
    <xf numFmtId="9" fontId="14" fillId="0" borderId="10" xfId="64" applyFont="1" applyBorder="1" applyAlignment="1" quotePrefix="1">
      <alignment horizontal="center"/>
    </xf>
    <xf numFmtId="9" fontId="5" fillId="33" borderId="24" xfId="64" applyNumberFormat="1" applyFont="1" applyFill="1" applyBorder="1" applyAlignment="1">
      <alignment horizontal="center"/>
    </xf>
    <xf numFmtId="9" fontId="14" fillId="0" borderId="10" xfId="64" applyFont="1" applyFill="1" applyBorder="1" applyAlignment="1">
      <alignment horizontal="center"/>
    </xf>
    <xf numFmtId="9" fontId="5" fillId="0" borderId="23" xfId="64" applyFont="1" applyFill="1" applyBorder="1" applyAlignment="1">
      <alignment horizontal="center"/>
    </xf>
    <xf numFmtId="9" fontId="5" fillId="0" borderId="23" xfId="64" applyFont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95" fillId="33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0" fontId="96" fillId="33" borderId="0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97" fillId="33" borderId="26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90" fillId="33" borderId="26" xfId="0" applyFont="1" applyFill="1" applyBorder="1" applyAlignment="1">
      <alignment horizontal="center" vertical="center" wrapText="1"/>
    </xf>
    <xf numFmtId="2" fontId="90" fillId="33" borderId="21" xfId="0" applyNumberFormat="1" applyFont="1" applyFill="1" applyBorder="1" applyAlignment="1">
      <alignment horizontal="center" vertical="center" wrapText="1"/>
    </xf>
    <xf numFmtId="2" fontId="98" fillId="0" borderId="10" xfId="0" applyNumberFormat="1" applyFont="1" applyBorder="1" applyAlignment="1">
      <alignment horizontal="center"/>
    </xf>
    <xf numFmtId="0" fontId="21" fillId="33" borderId="38" xfId="0" applyFont="1" applyFill="1" applyBorder="1" applyAlignment="1">
      <alignment horizontal="center" vertical="center" wrapText="1"/>
    </xf>
    <xf numFmtId="2" fontId="98" fillId="0" borderId="40" xfId="0" applyNumberFormat="1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 wrapText="1"/>
    </xf>
    <xf numFmtId="0" fontId="92" fillId="0" borderId="45" xfId="0" applyFont="1" applyBorder="1" applyAlignment="1">
      <alignment horizontal="center" vertical="center"/>
    </xf>
    <xf numFmtId="2" fontId="14" fillId="38" borderId="10" xfId="66" applyNumberFormat="1" applyFont="1" applyFill="1" applyBorder="1" applyAlignment="1">
      <alignment horizontal="center"/>
    </xf>
    <xf numFmtId="0" fontId="17" fillId="0" borderId="37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38" borderId="35" xfId="0" applyFont="1" applyFill="1" applyBorder="1" applyAlignment="1">
      <alignment horizontal="center" vertical="center"/>
    </xf>
    <xf numFmtId="0" fontId="92" fillId="0" borderId="52" xfId="0" applyFont="1" applyBorder="1" applyAlignment="1">
      <alignment horizontal="center" vertical="center"/>
    </xf>
    <xf numFmtId="2" fontId="98" fillId="0" borderId="46" xfId="0" applyNumberFormat="1" applyFont="1" applyBorder="1" applyAlignment="1">
      <alignment horizontal="center" vertical="center"/>
    </xf>
    <xf numFmtId="2" fontId="98" fillId="0" borderId="34" xfId="0" applyNumberFormat="1" applyFont="1" applyBorder="1" applyAlignment="1">
      <alignment horizontal="center"/>
    </xf>
    <xf numFmtId="2" fontId="90" fillId="33" borderId="35" xfId="0" applyNumberFormat="1" applyFont="1" applyFill="1" applyBorder="1" applyAlignment="1">
      <alignment horizontal="center" vertical="center" wrapText="1"/>
    </xf>
    <xf numFmtId="0" fontId="92" fillId="0" borderId="29" xfId="0" applyFont="1" applyBorder="1" applyAlignment="1">
      <alignment/>
    </xf>
    <xf numFmtId="0" fontId="34" fillId="0" borderId="16" xfId="0" applyFont="1" applyBorder="1" applyAlignment="1">
      <alignment horizontal="center" vertical="center"/>
    </xf>
    <xf numFmtId="0" fontId="92" fillId="0" borderId="53" xfId="0" applyFont="1" applyBorder="1" applyAlignment="1">
      <alignment horizontal="center" vertical="center"/>
    </xf>
    <xf numFmtId="2" fontId="92" fillId="0" borderId="48" xfId="0" applyNumberFormat="1" applyFont="1" applyBorder="1" applyAlignment="1">
      <alignment horizontal="center" vertical="center"/>
    </xf>
    <xf numFmtId="2" fontId="92" fillId="0" borderId="16" xfId="0" applyNumberFormat="1" applyFont="1" applyBorder="1" applyAlignment="1">
      <alignment horizontal="center"/>
    </xf>
    <xf numFmtId="2" fontId="92" fillId="33" borderId="17" xfId="0" applyNumberFormat="1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9" fontId="17" fillId="36" borderId="13" xfId="66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/>
    </xf>
    <xf numFmtId="1" fontId="17" fillId="38" borderId="23" xfId="61" applyNumberFormat="1" applyFont="1" applyFill="1" applyBorder="1" applyAlignment="1">
      <alignment horizontal="center"/>
      <protection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4" fillId="0" borderId="10" xfId="60" applyNumberFormat="1" applyFont="1" applyBorder="1" applyAlignment="1">
      <alignment horizontal="center"/>
      <protection/>
    </xf>
    <xf numFmtId="2" fontId="5" fillId="33" borderId="23" xfId="60" applyNumberFormat="1" applyFont="1" applyFill="1" applyBorder="1" applyAlignment="1" applyProtection="1">
      <alignment horizontal="center"/>
      <protection locked="0"/>
    </xf>
    <xf numFmtId="2" fontId="5" fillId="33" borderId="23" xfId="60" applyNumberFormat="1" applyFont="1" applyFill="1" applyBorder="1" applyAlignment="1">
      <alignment horizontal="center"/>
      <protection/>
    </xf>
    <xf numFmtId="9" fontId="14" fillId="0" borderId="21" xfId="66" applyFont="1" applyBorder="1" applyAlignment="1">
      <alignment horizontal="center"/>
    </xf>
    <xf numFmtId="190" fontId="5" fillId="33" borderId="24" xfId="66" applyNumberFormat="1" applyFont="1" applyFill="1" applyBorder="1" applyAlignment="1">
      <alignment horizontal="center"/>
    </xf>
    <xf numFmtId="2" fontId="94" fillId="0" borderId="12" xfId="0" applyNumberFormat="1" applyFont="1" applyBorder="1" applyAlignment="1">
      <alignment horizontal="center"/>
    </xf>
    <xf numFmtId="2" fontId="94" fillId="0" borderId="10" xfId="0" applyNumberFormat="1" applyFont="1" applyBorder="1" applyAlignment="1">
      <alignment horizontal="center"/>
    </xf>
    <xf numFmtId="2" fontId="93" fillId="0" borderId="22" xfId="0" applyNumberFormat="1" applyFont="1" applyBorder="1" applyAlignment="1">
      <alignment horizontal="center"/>
    </xf>
    <xf numFmtId="9" fontId="5" fillId="33" borderId="24" xfId="66" applyFont="1" applyFill="1" applyBorder="1" applyAlignment="1">
      <alignment horizontal="center"/>
    </xf>
    <xf numFmtId="9" fontId="5" fillId="0" borderId="23" xfId="64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9" fontId="14" fillId="0" borderId="21" xfId="64" applyFont="1" applyBorder="1" applyAlignment="1">
      <alignment horizontal="center" vertical="center"/>
    </xf>
    <xf numFmtId="2" fontId="87" fillId="0" borderId="10" xfId="0" applyNumberFormat="1" applyFont="1" applyFill="1" applyBorder="1" applyAlignment="1">
      <alignment horizontal="center" vertical="top" wrapText="1"/>
    </xf>
    <xf numFmtId="2" fontId="87" fillId="38" borderId="10" xfId="0" applyNumberFormat="1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9" fontId="14" fillId="0" borderId="23" xfId="64" applyFont="1" applyBorder="1" applyAlignment="1">
      <alignment horizontal="center"/>
    </xf>
    <xf numFmtId="9" fontId="14" fillId="0" borderId="21" xfId="64" applyNumberFormat="1" applyFont="1" applyFill="1" applyBorder="1" applyAlignment="1">
      <alignment horizontal="center" vertical="center" wrapText="1"/>
    </xf>
    <xf numFmtId="9" fontId="5" fillId="33" borderId="24" xfId="64" applyNumberFormat="1" applyFont="1" applyFill="1" applyBorder="1" applyAlignment="1">
      <alignment horizontal="center" vertical="center" wrapText="1"/>
    </xf>
    <xf numFmtId="9" fontId="14" fillId="0" borderId="35" xfId="64" applyFont="1" applyBorder="1" applyAlignment="1">
      <alignment horizontal="center"/>
    </xf>
    <xf numFmtId="9" fontId="5" fillId="33" borderId="17" xfId="64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4" fillId="0" borderId="41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33" borderId="3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0" fillId="35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24" fillId="0" borderId="3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33" borderId="57" xfId="0" applyFont="1" applyFill="1" applyBorder="1" applyAlignment="1">
      <alignment horizontal="center"/>
    </xf>
    <xf numFmtId="0" fontId="24" fillId="33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4" fillId="0" borderId="0" xfId="60" applyFont="1" applyBorder="1" applyAlignment="1">
      <alignment horizontal="right" wrapText="1"/>
      <protection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30" fillId="0" borderId="23" xfId="61" applyNumberFormat="1" applyFont="1" applyFill="1" applyBorder="1" applyAlignment="1">
      <alignment horizontal="center"/>
      <protection/>
    </xf>
    <xf numFmtId="2" fontId="14" fillId="0" borderId="34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9" fontId="5" fillId="0" borderId="34" xfId="64" applyFont="1" applyFill="1" applyBorder="1" applyAlignment="1">
      <alignment horizontal="center" vertical="center"/>
    </xf>
    <xf numFmtId="9" fontId="5" fillId="0" borderId="19" xfId="64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4" fillId="0" borderId="0" xfId="0" applyFont="1" applyAlignment="1">
      <alignment/>
    </xf>
    <xf numFmtId="1" fontId="14" fillId="0" borderId="23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calculation -utt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Percent 4" xfId="68"/>
    <cellStyle name="Percent 5" xfId="69"/>
    <cellStyle name="Percent 6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165</xdr:row>
      <xdr:rowOff>0</xdr:rowOff>
    </xdr:from>
    <xdr:to>
      <xdr:col>6</xdr:col>
      <xdr:colOff>552450</xdr:colOff>
      <xdr:row>165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505575" y="45977175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4</xdr:col>
      <xdr:colOff>771525</xdr:colOff>
      <xdr:row>165</xdr:row>
      <xdr:rowOff>0</xdr:rowOff>
    </xdr:from>
    <xdr:to>
      <xdr:col>5</xdr:col>
      <xdr:colOff>257175</xdr:colOff>
      <xdr:row>165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772150" y="459771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7"/>
  <sheetViews>
    <sheetView tabSelected="1" view="pageBreakPreview" zoomScale="90" zoomScaleSheetLayoutView="90" zoomScalePageLayoutView="0" workbookViewId="0" topLeftCell="A418">
      <selection activeCell="B418" sqref="B418:C418"/>
    </sheetView>
  </sheetViews>
  <sheetFormatPr defaultColWidth="9.140625" defaultRowHeight="12.75"/>
  <cols>
    <col min="1" max="1" width="14.8515625" style="10" customWidth="1"/>
    <col min="2" max="2" width="22.00390625" style="10" customWidth="1"/>
    <col min="3" max="3" width="16.421875" style="10" customWidth="1"/>
    <col min="4" max="4" width="21.7109375" style="10" customWidth="1"/>
    <col min="5" max="5" width="22.00390625" style="10" customWidth="1"/>
    <col min="6" max="6" width="18.28125" style="10" customWidth="1"/>
    <col min="7" max="7" width="16.00390625" style="10" customWidth="1"/>
    <col min="8" max="8" width="15.8515625" style="10" customWidth="1"/>
    <col min="9" max="10" width="12.7109375" style="10" customWidth="1"/>
    <col min="11" max="11" width="12.7109375" style="384" customWidth="1"/>
    <col min="12" max="14" width="12.7109375" style="364" customWidth="1"/>
    <col min="15" max="15" width="11.8515625" style="364" customWidth="1"/>
    <col min="16" max="16" width="11.421875" style="364" bestFit="1" customWidth="1"/>
    <col min="17" max="17" width="12.8515625" style="364" customWidth="1"/>
    <col min="18" max="18" width="9.140625" style="10" customWidth="1"/>
    <col min="19" max="19" width="12.140625" style="10" customWidth="1"/>
    <col min="20" max="20" width="9.140625" style="10" customWidth="1"/>
    <col min="21" max="21" width="12.28125" style="10" customWidth="1"/>
    <col min="22" max="22" width="11.421875" style="10" customWidth="1"/>
    <col min="23" max="23" width="13.00390625" style="10" customWidth="1"/>
    <col min="24" max="24" width="9.140625" style="10" customWidth="1"/>
    <col min="25" max="27" width="9.28125" style="10" bestFit="1" customWidth="1"/>
    <col min="28" max="16384" width="9.140625" style="10" customWidth="1"/>
  </cols>
  <sheetData>
    <row r="1" spans="1:10" ht="23.25">
      <c r="A1" s="597" t="s">
        <v>44</v>
      </c>
      <c r="B1" s="598"/>
      <c r="C1" s="598"/>
      <c r="D1" s="598"/>
      <c r="E1" s="598"/>
      <c r="F1" s="598"/>
      <c r="G1" s="598"/>
      <c r="H1" s="599"/>
      <c r="J1" s="10">
        <v>1</v>
      </c>
    </row>
    <row r="2" spans="1:8" ht="23.25">
      <c r="A2" s="600" t="s">
        <v>11</v>
      </c>
      <c r="B2" s="601"/>
      <c r="C2" s="601"/>
      <c r="D2" s="601"/>
      <c r="E2" s="601"/>
      <c r="F2" s="601"/>
      <c r="G2" s="601"/>
      <c r="H2" s="602"/>
    </row>
    <row r="3" spans="1:8" ht="18.75" customHeight="1">
      <c r="A3" s="600" t="s">
        <v>203</v>
      </c>
      <c r="B3" s="601"/>
      <c r="C3" s="601"/>
      <c r="D3" s="601"/>
      <c r="E3" s="601"/>
      <c r="F3" s="601"/>
      <c r="G3" s="601"/>
      <c r="H3" s="602"/>
    </row>
    <row r="4" spans="1:8" ht="9.75" customHeight="1">
      <c r="A4" s="182"/>
      <c r="B4" s="183"/>
      <c r="C4" s="183"/>
      <c r="D4" s="183"/>
      <c r="E4" s="183"/>
      <c r="F4" s="183"/>
      <c r="G4" s="184"/>
      <c r="H4" s="185"/>
    </row>
    <row r="5" spans="1:8" ht="23.25">
      <c r="A5" s="603" t="s">
        <v>132</v>
      </c>
      <c r="B5" s="604"/>
      <c r="C5" s="604"/>
      <c r="D5" s="604"/>
      <c r="E5" s="604"/>
      <c r="F5" s="604"/>
      <c r="G5" s="604"/>
      <c r="H5" s="605"/>
    </row>
    <row r="6" spans="1:8" ht="5.25" customHeight="1">
      <c r="A6" s="186"/>
      <c r="B6" s="186"/>
      <c r="C6" s="186"/>
      <c r="D6" s="186"/>
      <c r="E6" s="186"/>
      <c r="F6" s="186"/>
      <c r="G6" s="187"/>
      <c r="H6" s="187"/>
    </row>
    <row r="7" spans="1:8" ht="23.25">
      <c r="A7" s="607" t="s">
        <v>116</v>
      </c>
      <c r="B7" s="607"/>
      <c r="C7" s="607"/>
      <c r="D7" s="607"/>
      <c r="E7" s="607"/>
      <c r="F7" s="607"/>
      <c r="G7" s="607"/>
      <c r="H7" s="607"/>
    </row>
    <row r="8" spans="1:8" ht="4.5" customHeight="1">
      <c r="A8" s="187"/>
      <c r="B8" s="187"/>
      <c r="C8" s="187"/>
      <c r="D8" s="187"/>
      <c r="E8" s="187"/>
      <c r="F8" s="187"/>
      <c r="G8" s="187"/>
      <c r="H8" s="187"/>
    </row>
    <row r="9" spans="1:8" ht="18.75">
      <c r="A9" s="609" t="s">
        <v>256</v>
      </c>
      <c r="B9" s="609"/>
      <c r="C9" s="609"/>
      <c r="D9" s="609"/>
      <c r="E9" s="609"/>
      <c r="F9" s="609"/>
      <c r="G9" s="609"/>
      <c r="H9" s="609"/>
    </row>
    <row r="10" spans="1:8" ht="15">
      <c r="A10" s="112"/>
      <c r="B10" s="112"/>
      <c r="C10" s="112"/>
      <c r="D10" s="112"/>
      <c r="E10" s="112"/>
      <c r="F10" s="112"/>
      <c r="G10" s="112"/>
      <c r="H10" s="112"/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2"/>
      <c r="B12" s="12"/>
      <c r="C12" s="12"/>
      <c r="D12" s="12"/>
      <c r="E12" s="12"/>
      <c r="F12" s="12"/>
      <c r="G12" s="12"/>
      <c r="H12" s="12"/>
    </row>
    <row r="13" spans="1:8" ht="18.75">
      <c r="A13" s="188" t="s">
        <v>115</v>
      </c>
      <c r="B13" s="157"/>
      <c r="C13" s="157"/>
      <c r="D13" s="157"/>
      <c r="E13" s="112"/>
      <c r="F13" s="112"/>
      <c r="G13" s="112"/>
      <c r="H13" s="112"/>
    </row>
    <row r="14" spans="1:8" ht="15">
      <c r="A14" s="12"/>
      <c r="B14" s="12"/>
      <c r="C14" s="12"/>
      <c r="D14" s="12"/>
      <c r="E14" s="12"/>
      <c r="F14" s="12"/>
      <c r="G14" s="12"/>
      <c r="H14" s="12"/>
    </row>
    <row r="15" spans="1:8" ht="17.25" customHeight="1" thickBot="1">
      <c r="A15" s="189" t="s">
        <v>124</v>
      </c>
      <c r="B15" s="189"/>
      <c r="C15" s="13"/>
      <c r="D15" s="14"/>
      <c r="E15" s="14"/>
      <c r="F15" s="12"/>
      <c r="G15" s="12"/>
      <c r="H15" s="12"/>
    </row>
    <row r="16" spans="1:8" ht="122.25" customHeight="1" thickBot="1">
      <c r="A16" s="190" t="s">
        <v>105</v>
      </c>
      <c r="B16" s="190" t="s">
        <v>69</v>
      </c>
      <c r="C16" s="191" t="s">
        <v>222</v>
      </c>
      <c r="D16" s="191" t="s">
        <v>257</v>
      </c>
      <c r="E16" s="190" t="s">
        <v>109</v>
      </c>
      <c r="F16" s="192" t="s">
        <v>127</v>
      </c>
      <c r="G16" s="12"/>
      <c r="H16" s="12"/>
    </row>
    <row r="17" spans="1:17" s="17" customFormat="1" ht="14.25" customHeight="1">
      <c r="A17" s="193">
        <v>1</v>
      </c>
      <c r="B17" s="194">
        <v>2</v>
      </c>
      <c r="C17" s="195">
        <v>3</v>
      </c>
      <c r="D17" s="194">
        <v>4</v>
      </c>
      <c r="E17" s="196" t="s">
        <v>110</v>
      </c>
      <c r="F17" s="197">
        <v>6</v>
      </c>
      <c r="G17" s="16"/>
      <c r="H17" s="16"/>
      <c r="K17" s="385"/>
      <c r="L17" s="359"/>
      <c r="M17" s="359"/>
      <c r="N17" s="364"/>
      <c r="O17" s="359"/>
      <c r="P17" s="359"/>
      <c r="Q17" s="359"/>
    </row>
    <row r="18" spans="1:8" ht="16.5">
      <c r="A18" s="198">
        <v>1</v>
      </c>
      <c r="B18" s="199" t="s">
        <v>14</v>
      </c>
      <c r="C18" s="201">
        <v>34677.91052631579</v>
      </c>
      <c r="D18" s="201">
        <v>31347.536363636365</v>
      </c>
      <c r="E18" s="202">
        <f>D18-C18</f>
        <v>-3330.3741626794254</v>
      </c>
      <c r="F18" s="203">
        <f>E18/C18</f>
        <v>-0.09603733650999897</v>
      </c>
      <c r="G18" s="18"/>
      <c r="H18" s="12"/>
    </row>
    <row r="19" spans="1:8" ht="16.5">
      <c r="A19" s="198">
        <v>2</v>
      </c>
      <c r="B19" s="199" t="s">
        <v>70</v>
      </c>
      <c r="C19" s="201">
        <v>29538.873684210525</v>
      </c>
      <c r="D19" s="201">
        <v>26676.095454545455</v>
      </c>
      <c r="E19" s="202">
        <f>D19-C19</f>
        <v>-2862.7782296650694</v>
      </c>
      <c r="F19" s="203">
        <f>E19/C19</f>
        <v>-0.0969156190676057</v>
      </c>
      <c r="G19" s="12"/>
      <c r="H19" s="12"/>
    </row>
    <row r="20" spans="1:6" ht="17.25" thickBot="1">
      <c r="A20" s="204"/>
      <c r="B20" s="205" t="s">
        <v>3</v>
      </c>
      <c r="C20" s="207">
        <f>SUM(C18:C19)</f>
        <v>64216.78421052631</v>
      </c>
      <c r="D20" s="207">
        <f>SUM(D18:D19)</f>
        <v>58023.63181818182</v>
      </c>
      <c r="E20" s="208">
        <f>D20-C20</f>
        <v>-6193.152392344491</v>
      </c>
      <c r="F20" s="209">
        <f>E20/C20</f>
        <v>-0.09644133490149635</v>
      </c>
    </row>
    <row r="21" ht="21" customHeight="1"/>
    <row r="22" spans="1:4" ht="20.25" customHeight="1" thickBot="1">
      <c r="A22" s="210" t="s">
        <v>223</v>
      </c>
      <c r="B22" s="19"/>
      <c r="C22" s="19"/>
      <c r="D22" s="11"/>
    </row>
    <row r="23" spans="1:3" ht="84" customHeight="1">
      <c r="A23" s="211" t="s">
        <v>105</v>
      </c>
      <c r="B23" s="212" t="s">
        <v>106</v>
      </c>
      <c r="C23" s="212" t="s">
        <v>224</v>
      </c>
    </row>
    <row r="24" spans="1:3" ht="20.25" customHeight="1">
      <c r="A24" s="213">
        <v>1</v>
      </c>
      <c r="B24" s="214" t="s">
        <v>88</v>
      </c>
      <c r="C24" s="664">
        <v>233</v>
      </c>
    </row>
    <row r="25" spans="1:3" ht="20.25" customHeight="1" thickBot="1">
      <c r="A25" s="215">
        <v>2</v>
      </c>
      <c r="B25" s="216" t="s">
        <v>107</v>
      </c>
      <c r="C25" s="665">
        <v>233</v>
      </c>
    </row>
    <row r="26" ht="20.25" customHeight="1"/>
    <row r="27" spans="1:6" ht="15.75" customHeight="1" thickBot="1">
      <c r="A27" s="115" t="s">
        <v>262</v>
      </c>
      <c r="B27" s="115"/>
      <c r="C27" s="115"/>
      <c r="D27" s="115"/>
      <c r="E27" s="217"/>
      <c r="F27" s="18"/>
    </row>
    <row r="28" spans="1:5" ht="90.75" customHeight="1">
      <c r="A28" s="211" t="s">
        <v>105</v>
      </c>
      <c r="B28" s="212" t="s">
        <v>106</v>
      </c>
      <c r="C28" s="212" t="s">
        <v>263</v>
      </c>
      <c r="D28" s="212" t="s">
        <v>108</v>
      </c>
      <c r="E28" s="218" t="s">
        <v>137</v>
      </c>
    </row>
    <row r="29" spans="1:10" ht="17.25" customHeight="1">
      <c r="A29" s="219">
        <v>1</v>
      </c>
      <c r="B29" s="214" t="s">
        <v>88</v>
      </c>
      <c r="C29" s="201">
        <v>223</v>
      </c>
      <c r="D29" s="220">
        <v>220</v>
      </c>
      <c r="E29" s="221">
        <f>D29-C29</f>
        <v>-3</v>
      </c>
      <c r="J29" s="10">
        <f>D29/C29</f>
        <v>0.9865470852017937</v>
      </c>
    </row>
    <row r="30" spans="1:7" ht="18" customHeight="1" thickBot="1">
      <c r="A30" s="222">
        <v>2</v>
      </c>
      <c r="B30" s="216" t="s">
        <v>107</v>
      </c>
      <c r="C30" s="223">
        <v>223</v>
      </c>
      <c r="D30" s="207">
        <v>220</v>
      </c>
      <c r="E30" s="224">
        <f>D30-C30</f>
        <v>-3</v>
      </c>
      <c r="G30" s="10" t="s">
        <v>84</v>
      </c>
    </row>
    <row r="31" spans="1:12" ht="12.75" customHeight="1">
      <c r="A31" s="22"/>
      <c r="B31" s="23"/>
      <c r="C31" s="23"/>
      <c r="D31" s="13"/>
      <c r="E31" s="24"/>
      <c r="L31" s="402"/>
    </row>
    <row r="32" spans="1:5" ht="15" customHeight="1">
      <c r="A32" s="593" t="s">
        <v>117</v>
      </c>
      <c r="B32" s="593"/>
      <c r="C32" s="593"/>
      <c r="D32" s="593"/>
      <c r="E32" s="24"/>
    </row>
    <row r="33" spans="1:5" ht="16.5" customHeight="1" thickBot="1">
      <c r="A33" s="592" t="s">
        <v>253</v>
      </c>
      <c r="B33" s="592"/>
      <c r="C33" s="592"/>
      <c r="D33" s="592"/>
      <c r="E33" s="24"/>
    </row>
    <row r="34" spans="1:7" ht="65.25" customHeight="1">
      <c r="A34" s="225" t="s">
        <v>111</v>
      </c>
      <c r="B34" s="212" t="s">
        <v>69</v>
      </c>
      <c r="C34" s="212" t="s">
        <v>66</v>
      </c>
      <c r="D34" s="226" t="s">
        <v>67</v>
      </c>
      <c r="E34" s="227" t="s">
        <v>109</v>
      </c>
      <c r="F34" s="228" t="s">
        <v>65</v>
      </c>
      <c r="G34" s="10" t="s">
        <v>84</v>
      </c>
    </row>
    <row r="35" spans="1:7" ht="16.5">
      <c r="A35" s="219">
        <v>1</v>
      </c>
      <c r="B35" s="199" t="s">
        <v>79</v>
      </c>
      <c r="C35" s="201">
        <f>C18*C29</f>
        <v>7733174.047368421</v>
      </c>
      <c r="D35" s="201">
        <v>6896458</v>
      </c>
      <c r="E35" s="229">
        <f>D35-C35</f>
        <v>-836716.0473684212</v>
      </c>
      <c r="F35" s="203">
        <f>E35/C35</f>
        <v>-0.10819826920268961</v>
      </c>
      <c r="G35" s="10" t="s">
        <v>84</v>
      </c>
    </row>
    <row r="36" spans="1:6" ht="16.5">
      <c r="A36" s="219">
        <v>2</v>
      </c>
      <c r="B36" s="199" t="s">
        <v>80</v>
      </c>
      <c r="C36" s="201">
        <f>C19*C30</f>
        <v>6587168.831578947</v>
      </c>
      <c r="D36" s="201">
        <v>5868741</v>
      </c>
      <c r="E36" s="229">
        <f>D36-C36</f>
        <v>-718427.8315789467</v>
      </c>
      <c r="F36" s="203">
        <f>E36/C36</f>
        <v>-0.10906473629988003</v>
      </c>
    </row>
    <row r="37" spans="1:6" ht="19.5" customHeight="1" thickBot="1">
      <c r="A37" s="215">
        <v>3</v>
      </c>
      <c r="B37" s="205" t="s">
        <v>3</v>
      </c>
      <c r="C37" s="207">
        <f>SUM(C35:C36)</f>
        <v>14320342.878947368</v>
      </c>
      <c r="D37" s="207">
        <f>SUM(D35:D36)</f>
        <v>12765199</v>
      </c>
      <c r="E37" s="230">
        <f>D37-C37</f>
        <v>-1555143.878947368</v>
      </c>
      <c r="F37" s="231">
        <f>E37/C37</f>
        <v>-0.10859683263824758</v>
      </c>
    </row>
    <row r="38" spans="1:5" ht="18.75" customHeight="1">
      <c r="A38" s="15"/>
      <c r="B38" s="15"/>
      <c r="C38" s="15"/>
      <c r="D38" s="15"/>
      <c r="E38" s="24"/>
    </row>
    <row r="39" spans="1:6" ht="21" customHeight="1" thickBot="1">
      <c r="A39" s="592" t="s">
        <v>265</v>
      </c>
      <c r="B39" s="592"/>
      <c r="C39" s="592"/>
      <c r="D39" s="592"/>
      <c r="E39" s="592"/>
      <c r="F39" s="592"/>
    </row>
    <row r="40" spans="1:6" ht="93.75" customHeight="1">
      <c r="A40" s="225" t="s">
        <v>111</v>
      </c>
      <c r="B40" s="212" t="s">
        <v>69</v>
      </c>
      <c r="C40" s="212" t="s">
        <v>264</v>
      </c>
      <c r="D40" s="232" t="s">
        <v>254</v>
      </c>
      <c r="E40" s="218" t="s">
        <v>68</v>
      </c>
      <c r="F40" s="23"/>
    </row>
    <row r="41" spans="1:6" ht="21" customHeight="1">
      <c r="A41" s="213">
        <v>1</v>
      </c>
      <c r="B41" s="233" t="s">
        <v>81</v>
      </c>
      <c r="C41" s="431">
        <v>7733174.047368421</v>
      </c>
      <c r="D41" s="431">
        <f>D35</f>
        <v>6896458</v>
      </c>
      <c r="E41" s="234">
        <f>D41/C41</f>
        <v>0.8918017307973104</v>
      </c>
      <c r="F41" s="25"/>
    </row>
    <row r="42" spans="1:6" ht="21" customHeight="1">
      <c r="A42" s="213">
        <v>2</v>
      </c>
      <c r="B42" s="233" t="s">
        <v>82</v>
      </c>
      <c r="C42" s="431">
        <v>6587168.831578947</v>
      </c>
      <c r="D42" s="431">
        <f>D36</f>
        <v>5868741</v>
      </c>
      <c r="E42" s="234">
        <f>D42/C42</f>
        <v>0.89093526370012</v>
      </c>
      <c r="F42" s="25"/>
    </row>
    <row r="43" spans="1:7" ht="18" customHeight="1" thickBot="1">
      <c r="A43" s="215">
        <v>3</v>
      </c>
      <c r="B43" s="235" t="s">
        <v>3</v>
      </c>
      <c r="C43" s="207">
        <f>SUM(C41:C42)</f>
        <v>14320342.878947368</v>
      </c>
      <c r="D43" s="206">
        <f>SUM(D41:D42)</f>
        <v>12765199</v>
      </c>
      <c r="E43" s="236">
        <f>D43/C43</f>
        <v>0.8914031673617524</v>
      </c>
      <c r="F43" s="26"/>
      <c r="G43" s="27"/>
    </row>
    <row r="44" spans="1:7" ht="18" customHeight="1">
      <c r="A44" s="31"/>
      <c r="B44" s="177"/>
      <c r="C44" s="28"/>
      <c r="D44" s="28"/>
      <c r="E44" s="30"/>
      <c r="F44" s="26"/>
      <c r="G44" s="27"/>
    </row>
    <row r="45" spans="1:7" ht="18" customHeight="1">
      <c r="A45" s="31"/>
      <c r="B45" s="177"/>
      <c r="C45" s="28"/>
      <c r="D45" s="28"/>
      <c r="E45" s="30"/>
      <c r="F45" s="26"/>
      <c r="G45" s="27"/>
    </row>
    <row r="46" spans="2:7" ht="18" customHeight="1">
      <c r="B46" s="22"/>
      <c r="C46" s="28"/>
      <c r="D46" s="29"/>
      <c r="E46" s="30"/>
      <c r="F46" s="26"/>
      <c r="G46" s="27"/>
    </row>
    <row r="47" spans="1:7" ht="18" customHeight="1">
      <c r="A47" s="594" t="s">
        <v>152</v>
      </c>
      <c r="B47" s="594"/>
      <c r="C47" s="594"/>
      <c r="D47" s="594"/>
      <c r="E47" s="32"/>
      <c r="G47" s="27"/>
    </row>
    <row r="48" spans="1:7" ht="18" customHeight="1">
      <c r="A48" s="15"/>
      <c r="B48" s="15"/>
      <c r="C48" s="15"/>
      <c r="D48" s="31"/>
      <c r="E48" s="32"/>
      <c r="G48" s="27"/>
    </row>
    <row r="49" spans="1:8" ht="18" customHeight="1" thickBot="1">
      <c r="A49" s="595" t="s">
        <v>204</v>
      </c>
      <c r="B49" s="595"/>
      <c r="C49" s="595"/>
      <c r="D49" s="595"/>
      <c r="E49" s="595"/>
      <c r="F49" s="595"/>
      <c r="G49" s="595"/>
      <c r="H49" s="595"/>
    </row>
    <row r="50" spans="1:7" ht="57" customHeight="1">
      <c r="A50" s="211" t="s">
        <v>28</v>
      </c>
      <c r="B50" s="237" t="s">
        <v>71</v>
      </c>
      <c r="C50" s="212" t="s">
        <v>126</v>
      </c>
      <c r="D50" s="212" t="s">
        <v>72</v>
      </c>
      <c r="E50" s="238" t="s">
        <v>73</v>
      </c>
      <c r="F50" s="218" t="s">
        <v>74</v>
      </c>
      <c r="G50" s="27"/>
    </row>
    <row r="51" spans="1:17" s="34" customFormat="1" ht="12.75" customHeight="1">
      <c r="A51" s="239">
        <v>1</v>
      </c>
      <c r="B51" s="240">
        <v>2</v>
      </c>
      <c r="C51" s="240">
        <v>3</v>
      </c>
      <c r="D51" s="240">
        <v>4</v>
      </c>
      <c r="E51" s="240" t="s">
        <v>76</v>
      </c>
      <c r="F51" s="241">
        <v>6</v>
      </c>
      <c r="G51" s="33"/>
      <c r="K51" s="386"/>
      <c r="L51" s="359"/>
      <c r="M51" s="359"/>
      <c r="N51" s="364"/>
      <c r="O51" s="359"/>
      <c r="P51" s="359"/>
      <c r="Q51" s="359"/>
    </row>
    <row r="52" spans="1:7" ht="16.5">
      <c r="A52" s="219">
        <v>1</v>
      </c>
      <c r="B52" s="214" t="s">
        <v>133</v>
      </c>
      <c r="C52" s="242">
        <v>140</v>
      </c>
      <c r="D52" s="242">
        <v>140</v>
      </c>
      <c r="E52" s="200">
        <f>D52-C52</f>
        <v>0</v>
      </c>
      <c r="F52" s="203">
        <f>E52/C52</f>
        <v>0</v>
      </c>
      <c r="G52" s="27"/>
    </row>
    <row r="53" spans="1:7" ht="16.5">
      <c r="A53" s="219">
        <v>2</v>
      </c>
      <c r="B53" s="214" t="s">
        <v>134</v>
      </c>
      <c r="C53" s="242">
        <v>144</v>
      </c>
      <c r="D53" s="242">
        <v>144</v>
      </c>
      <c r="E53" s="200">
        <f>D53-C53</f>
        <v>0</v>
      </c>
      <c r="F53" s="203">
        <f>E53/C53</f>
        <v>0</v>
      </c>
      <c r="G53" s="27"/>
    </row>
    <row r="54" spans="1:7" ht="16.5">
      <c r="A54" s="219">
        <v>3</v>
      </c>
      <c r="B54" s="214" t="s">
        <v>135</v>
      </c>
      <c r="C54" s="242">
        <v>62</v>
      </c>
      <c r="D54" s="242">
        <v>62</v>
      </c>
      <c r="E54" s="200">
        <f>D54-C54</f>
        <v>0</v>
      </c>
      <c r="F54" s="203">
        <f>E54/C54</f>
        <v>0</v>
      </c>
      <c r="G54" s="27"/>
    </row>
    <row r="55" spans="1:7" ht="16.5">
      <c r="A55" s="219">
        <v>4</v>
      </c>
      <c r="B55" s="214" t="s">
        <v>136</v>
      </c>
      <c r="C55" s="242">
        <v>149</v>
      </c>
      <c r="D55" s="242">
        <v>149</v>
      </c>
      <c r="E55" s="200">
        <f>D55-C55</f>
        <v>0</v>
      </c>
      <c r="F55" s="203">
        <f>E55/C55</f>
        <v>0</v>
      </c>
      <c r="G55" s="27"/>
    </row>
    <row r="56" spans="1:7" ht="18.75" customHeight="1" thickBot="1">
      <c r="A56" s="222"/>
      <c r="B56" s="243" t="s">
        <v>45</v>
      </c>
      <c r="C56" s="244">
        <f>SUM(C52:C55)</f>
        <v>495</v>
      </c>
      <c r="D56" s="248">
        <f>SUM(D52:D55)</f>
        <v>495</v>
      </c>
      <c r="E56" s="248">
        <f>D56-C56</f>
        <v>0</v>
      </c>
      <c r="F56" s="445">
        <f>E56/C56</f>
        <v>0</v>
      </c>
      <c r="G56" s="27"/>
    </row>
    <row r="57" spans="1:7" ht="18.75" customHeight="1">
      <c r="A57" s="71"/>
      <c r="B57" s="161"/>
      <c r="C57" s="162"/>
      <c r="D57" s="162"/>
      <c r="E57" s="163"/>
      <c r="F57" s="163"/>
      <c r="G57" s="27"/>
    </row>
    <row r="58" spans="1:10" ht="12.75" customHeight="1">
      <c r="A58" s="22"/>
      <c r="B58" s="28"/>
      <c r="C58" s="35"/>
      <c r="D58" s="35"/>
      <c r="E58" s="35"/>
      <c r="F58" s="36"/>
      <c r="G58" s="27"/>
      <c r="J58" s="10">
        <f>C56+C67</f>
        <v>868</v>
      </c>
    </row>
    <row r="59" spans="1:8" ht="17.25" customHeight="1" thickBot="1">
      <c r="A59" s="593" t="s">
        <v>205</v>
      </c>
      <c r="B59" s="593"/>
      <c r="C59" s="593"/>
      <c r="D59" s="593"/>
      <c r="E59" s="593"/>
      <c r="F59" s="593"/>
      <c r="G59" s="593"/>
      <c r="H59" s="593"/>
    </row>
    <row r="60" spans="1:16" ht="13.5" customHeight="1" thickBot="1">
      <c r="A60" s="15"/>
      <c r="B60" s="15"/>
      <c r="C60" s="15"/>
      <c r="D60" s="15"/>
      <c r="E60" s="15"/>
      <c r="F60" s="15"/>
      <c r="G60" s="15"/>
      <c r="H60" s="15"/>
      <c r="K60" s="631"/>
      <c r="L60" s="632"/>
      <c r="M60" s="633"/>
      <c r="N60" s="639"/>
      <c r="O60" s="640"/>
      <c r="P60" s="641"/>
    </row>
    <row r="61" spans="1:16" ht="47.25">
      <c r="A61" s="211" t="s">
        <v>28</v>
      </c>
      <c r="B61" s="237" t="s">
        <v>71</v>
      </c>
      <c r="C61" s="212" t="s">
        <v>125</v>
      </c>
      <c r="D61" s="212" t="s">
        <v>72</v>
      </c>
      <c r="E61" s="238" t="s">
        <v>73</v>
      </c>
      <c r="F61" s="218" t="s">
        <v>74</v>
      </c>
      <c r="G61" s="27"/>
      <c r="K61" s="353"/>
      <c r="L61" s="371"/>
      <c r="M61" s="372"/>
      <c r="N61" s="373"/>
      <c r="O61" s="371"/>
      <c r="P61" s="372"/>
    </row>
    <row r="62" spans="1:17" s="34" customFormat="1" ht="12.75" customHeight="1">
      <c r="A62" s="239">
        <v>1</v>
      </c>
      <c r="B62" s="240">
        <v>2</v>
      </c>
      <c r="C62" s="240">
        <v>3</v>
      </c>
      <c r="D62" s="240">
        <v>4</v>
      </c>
      <c r="E62" s="240" t="s">
        <v>76</v>
      </c>
      <c r="F62" s="241">
        <v>6</v>
      </c>
      <c r="G62" s="33"/>
      <c r="K62" s="387"/>
      <c r="L62" s="367"/>
      <c r="M62" s="374"/>
      <c r="N62" s="376"/>
      <c r="O62" s="367"/>
      <c r="P62" s="374"/>
      <c r="Q62" s="359"/>
    </row>
    <row r="63" spans="1:16" ht="16.5">
      <c r="A63" s="219">
        <v>1</v>
      </c>
      <c r="B63" s="214" t="s">
        <v>133</v>
      </c>
      <c r="C63" s="242">
        <v>133</v>
      </c>
      <c r="D63" s="242">
        <v>133</v>
      </c>
      <c r="E63" s="200">
        <f>C63-D63</f>
        <v>0</v>
      </c>
      <c r="F63" s="203">
        <f>E63/C63</f>
        <v>0</v>
      </c>
      <c r="G63" s="27"/>
      <c r="K63" s="388"/>
      <c r="L63" s="375"/>
      <c r="M63" s="374"/>
      <c r="N63" s="376"/>
      <c r="O63" s="375"/>
      <c r="P63" s="374"/>
    </row>
    <row r="64" spans="1:16" ht="16.5">
      <c r="A64" s="219">
        <v>2</v>
      </c>
      <c r="B64" s="214" t="s">
        <v>134</v>
      </c>
      <c r="C64" s="242">
        <v>98</v>
      </c>
      <c r="D64" s="242">
        <v>98</v>
      </c>
      <c r="E64" s="200">
        <f>C64-D64</f>
        <v>0</v>
      </c>
      <c r="F64" s="203">
        <f>E64/C64</f>
        <v>0</v>
      </c>
      <c r="G64" s="27"/>
      <c r="K64" s="388"/>
      <c r="L64" s="375"/>
      <c r="M64" s="374"/>
      <c r="N64" s="376"/>
      <c r="O64" s="375"/>
      <c r="P64" s="374"/>
    </row>
    <row r="65" spans="1:16" ht="16.5">
      <c r="A65" s="219">
        <v>3</v>
      </c>
      <c r="B65" s="214" t="s">
        <v>135</v>
      </c>
      <c r="C65" s="242">
        <v>33</v>
      </c>
      <c r="D65" s="242">
        <v>33</v>
      </c>
      <c r="E65" s="200">
        <f>C65-D65</f>
        <v>0</v>
      </c>
      <c r="F65" s="203">
        <f>E65/C65</f>
        <v>0</v>
      </c>
      <c r="G65" s="27"/>
      <c r="K65" s="388"/>
      <c r="L65" s="375"/>
      <c r="M65" s="374"/>
      <c r="N65" s="376"/>
      <c r="O65" s="375"/>
      <c r="P65" s="374"/>
    </row>
    <row r="66" spans="1:16" ht="17.25" thickBot="1">
      <c r="A66" s="219">
        <v>4</v>
      </c>
      <c r="B66" s="214" t="s">
        <v>136</v>
      </c>
      <c r="C66" s="428">
        <v>109</v>
      </c>
      <c r="D66" s="242">
        <v>109</v>
      </c>
      <c r="E66" s="200">
        <f>C66-D66</f>
        <v>0</v>
      </c>
      <c r="F66" s="203">
        <f>E66/C66</f>
        <v>0</v>
      </c>
      <c r="G66" s="27"/>
      <c r="K66" s="389"/>
      <c r="L66" s="360"/>
      <c r="M66" s="361"/>
      <c r="N66" s="362"/>
      <c r="O66" s="363"/>
      <c r="P66" s="361"/>
    </row>
    <row r="67" spans="1:7" ht="18.75" customHeight="1" thickBot="1">
      <c r="A67" s="246"/>
      <c r="B67" s="426" t="s">
        <v>45</v>
      </c>
      <c r="C67" s="429">
        <f>SUM(C63:C66)</f>
        <v>373</v>
      </c>
      <c r="D67" s="427">
        <f>SUM(D63:D66)</f>
        <v>373</v>
      </c>
      <c r="E67" s="403">
        <f>C67-D67</f>
        <v>0</v>
      </c>
      <c r="F67" s="446">
        <f>E67/C67</f>
        <v>0</v>
      </c>
      <c r="G67" s="27"/>
    </row>
    <row r="68" spans="1:7" ht="12.75" customHeight="1">
      <c r="A68" s="22"/>
      <c r="B68" s="31"/>
      <c r="C68" s="31"/>
      <c r="D68" s="31"/>
      <c r="E68" s="31"/>
      <c r="G68" s="27"/>
    </row>
    <row r="69" spans="1:7" ht="19.5" customHeight="1">
      <c r="A69" s="637"/>
      <c r="B69" s="637"/>
      <c r="C69" s="637"/>
      <c r="D69" s="31"/>
      <c r="E69" s="31"/>
      <c r="G69" s="27"/>
    </row>
    <row r="70" spans="1:7" ht="12.75" customHeight="1">
      <c r="A70" s="22"/>
      <c r="B70" s="31"/>
      <c r="C70" s="31"/>
      <c r="D70" s="31"/>
      <c r="E70" s="31"/>
      <c r="G70" s="27"/>
    </row>
    <row r="71" spans="1:8" ht="16.5" customHeight="1">
      <c r="A71" s="596" t="s">
        <v>206</v>
      </c>
      <c r="B71" s="596"/>
      <c r="C71" s="596"/>
      <c r="D71" s="596"/>
      <c r="E71" s="596"/>
      <c r="F71" s="596"/>
      <c r="G71" s="596"/>
      <c r="H71" s="596"/>
    </row>
    <row r="72" spans="1:7" ht="12.75" customHeight="1" thickBot="1">
      <c r="A72" s="15"/>
      <c r="B72" s="15"/>
      <c r="C72" s="15"/>
      <c r="D72" s="15"/>
      <c r="E72" s="15"/>
      <c r="F72" s="15"/>
      <c r="G72" s="15"/>
    </row>
    <row r="73" spans="1:7" ht="76.5" customHeight="1">
      <c r="A73" s="211" t="s">
        <v>28</v>
      </c>
      <c r="B73" s="212" t="s">
        <v>71</v>
      </c>
      <c r="C73" s="212" t="s">
        <v>225</v>
      </c>
      <c r="D73" s="212" t="s">
        <v>142</v>
      </c>
      <c r="E73" s="238" t="s">
        <v>26</v>
      </c>
      <c r="F73" s="218" t="s">
        <v>27</v>
      </c>
      <c r="G73" s="27"/>
    </row>
    <row r="74" spans="1:17" s="34" customFormat="1" ht="15.75">
      <c r="A74" s="239">
        <v>1</v>
      </c>
      <c r="B74" s="240">
        <v>2</v>
      </c>
      <c r="C74" s="240">
        <v>3</v>
      </c>
      <c r="D74" s="240">
        <v>4</v>
      </c>
      <c r="E74" s="240" t="s">
        <v>75</v>
      </c>
      <c r="F74" s="241">
        <v>6</v>
      </c>
      <c r="G74" s="33"/>
      <c r="K74" s="386"/>
      <c r="L74" s="359"/>
      <c r="M74" s="359"/>
      <c r="N74" s="364"/>
      <c r="O74" s="359"/>
      <c r="P74" s="359"/>
      <c r="Q74" s="359"/>
    </row>
    <row r="75" spans="1:7" ht="16.5">
      <c r="A75" s="219">
        <v>1</v>
      </c>
      <c r="B75" s="214" t="s">
        <v>133</v>
      </c>
      <c r="C75" s="435">
        <v>14654.878947368421</v>
      </c>
      <c r="D75" s="434">
        <v>12961.290909090909</v>
      </c>
      <c r="E75" s="201">
        <f>D75-C75</f>
        <v>-1693.5880382775122</v>
      </c>
      <c r="F75" s="203">
        <f>E75/C75</f>
        <v>-0.1155647920641221</v>
      </c>
      <c r="G75" s="27"/>
    </row>
    <row r="76" spans="1:7" ht="16.5">
      <c r="A76" s="219">
        <v>2</v>
      </c>
      <c r="B76" s="214" t="s">
        <v>134</v>
      </c>
      <c r="C76" s="435">
        <v>8190.936842105263</v>
      </c>
      <c r="D76" s="434">
        <v>7539.4</v>
      </c>
      <c r="E76" s="201">
        <f>D76-C76</f>
        <v>-651.5368421052635</v>
      </c>
      <c r="F76" s="203">
        <f>E76/C76</f>
        <v>-0.07954362909454485</v>
      </c>
      <c r="G76" s="27"/>
    </row>
    <row r="77" spans="1:7" ht="16.5">
      <c r="A77" s="219">
        <v>3</v>
      </c>
      <c r="B77" s="214" t="s">
        <v>135</v>
      </c>
      <c r="C77" s="435">
        <v>2701.0315789473684</v>
      </c>
      <c r="D77" s="434">
        <v>2533.0045454545457</v>
      </c>
      <c r="E77" s="201">
        <f>D77-C77</f>
        <v>-168.02703349282274</v>
      </c>
      <c r="F77" s="203">
        <f>E77/C77</f>
        <v>-0.06220846686964887</v>
      </c>
      <c r="G77" s="27"/>
    </row>
    <row r="78" spans="1:7" ht="16.5">
      <c r="A78" s="219">
        <v>4</v>
      </c>
      <c r="B78" s="214" t="s">
        <v>136</v>
      </c>
      <c r="C78" s="435">
        <v>9131.063157894738</v>
      </c>
      <c r="D78" s="434">
        <v>8313.84090909091</v>
      </c>
      <c r="E78" s="201">
        <f>D78-C78</f>
        <v>-817.2222488038278</v>
      </c>
      <c r="F78" s="203">
        <f>E78/C78</f>
        <v>-0.08949913440224709</v>
      </c>
      <c r="G78" s="27"/>
    </row>
    <row r="79" spans="1:17" s="11" customFormat="1" ht="18" customHeight="1" thickBot="1">
      <c r="A79" s="247"/>
      <c r="B79" s="243" t="s">
        <v>45</v>
      </c>
      <c r="C79" s="433">
        <f>SUM(C75:C78)</f>
        <v>34677.91052631579</v>
      </c>
      <c r="D79" s="433">
        <f>SUM(D75:D78)</f>
        <v>31347.53636363637</v>
      </c>
      <c r="E79" s="433">
        <f>D79-C79</f>
        <v>-3330.3741626794217</v>
      </c>
      <c r="F79" s="310">
        <f>E79/C79</f>
        <v>-0.09603733650999888</v>
      </c>
      <c r="G79" s="37"/>
      <c r="K79" s="390"/>
      <c r="L79" s="364"/>
      <c r="M79" s="364"/>
      <c r="N79" s="364"/>
      <c r="O79" s="364"/>
      <c r="P79" s="364"/>
      <c r="Q79" s="364"/>
    </row>
    <row r="80" spans="1:7" ht="12.75" customHeight="1">
      <c r="A80" s="22"/>
      <c r="B80" s="28"/>
      <c r="C80" s="35"/>
      <c r="D80" s="35"/>
      <c r="E80" s="35"/>
      <c r="F80" s="36"/>
      <c r="G80" s="27"/>
    </row>
    <row r="81" spans="1:8" ht="16.5">
      <c r="A81" s="596" t="s">
        <v>207</v>
      </c>
      <c r="B81" s="596"/>
      <c r="C81" s="596"/>
      <c r="D81" s="596"/>
      <c r="E81" s="596"/>
      <c r="F81" s="596"/>
      <c r="G81" s="596"/>
      <c r="H81" s="596"/>
    </row>
    <row r="82" spans="1:7" ht="12.75" customHeight="1" thickBot="1">
      <c r="A82" s="15"/>
      <c r="B82" s="15"/>
      <c r="C82" s="15"/>
      <c r="D82" s="15"/>
      <c r="E82" s="15"/>
      <c r="F82" s="15"/>
      <c r="G82" s="27"/>
    </row>
    <row r="83" spans="1:7" ht="76.5" customHeight="1">
      <c r="A83" s="211" t="s">
        <v>28</v>
      </c>
      <c r="B83" s="212" t="s">
        <v>71</v>
      </c>
      <c r="C83" s="212" t="str">
        <f>C73</f>
        <v>No. of children as per PAB Approval for  2017-18</v>
      </c>
      <c r="D83" s="212" t="s">
        <v>142</v>
      </c>
      <c r="E83" s="238" t="s">
        <v>26</v>
      </c>
      <c r="F83" s="218" t="s">
        <v>27</v>
      </c>
      <c r="G83" s="27"/>
    </row>
    <row r="84" spans="1:17" s="34" customFormat="1" ht="15.75">
      <c r="A84" s="239">
        <v>1</v>
      </c>
      <c r="B84" s="240">
        <v>2</v>
      </c>
      <c r="C84" s="240">
        <v>3</v>
      </c>
      <c r="D84" s="240">
        <v>4</v>
      </c>
      <c r="E84" s="240" t="s">
        <v>75</v>
      </c>
      <c r="F84" s="241">
        <v>6</v>
      </c>
      <c r="G84" s="33"/>
      <c r="K84" s="386"/>
      <c r="L84" s="359"/>
      <c r="M84" s="359"/>
      <c r="N84" s="364"/>
      <c r="O84" s="359"/>
      <c r="P84" s="359"/>
      <c r="Q84" s="359"/>
    </row>
    <row r="85" spans="1:7" ht="16.5">
      <c r="A85" s="219">
        <v>1</v>
      </c>
      <c r="B85" s="214" t="s">
        <v>133</v>
      </c>
      <c r="C85" s="434">
        <v>12242.8</v>
      </c>
      <c r="D85" s="434">
        <v>10962.045454545454</v>
      </c>
      <c r="E85" s="201">
        <f>D85-C85</f>
        <v>-1280.7545454545452</v>
      </c>
      <c r="F85" s="203">
        <f>E85/C85</f>
        <v>-0.10461287821858932</v>
      </c>
      <c r="G85" s="27"/>
    </row>
    <row r="86" spans="1:7" ht="16.5">
      <c r="A86" s="219">
        <v>2</v>
      </c>
      <c r="B86" s="214" t="s">
        <v>134</v>
      </c>
      <c r="C86" s="434">
        <v>7882.710526315789</v>
      </c>
      <c r="D86" s="434">
        <v>7083.622727272727</v>
      </c>
      <c r="E86" s="201">
        <f>D86-C86</f>
        <v>-799.0877990430618</v>
      </c>
      <c r="F86" s="203">
        <f>E86/C86</f>
        <v>-0.10137221154771217</v>
      </c>
      <c r="G86" s="27"/>
    </row>
    <row r="87" spans="1:7" ht="16.5">
      <c r="A87" s="219">
        <v>3</v>
      </c>
      <c r="B87" s="214" t="s">
        <v>135</v>
      </c>
      <c r="C87" s="434">
        <v>1946.9052631578948</v>
      </c>
      <c r="D87" s="434">
        <v>1765.9818181818182</v>
      </c>
      <c r="E87" s="201">
        <f>D87-C87</f>
        <v>-180.92344497607655</v>
      </c>
      <c r="F87" s="203">
        <f>E87/C87</f>
        <v>-0.09292873587624771</v>
      </c>
      <c r="G87" s="27"/>
    </row>
    <row r="88" spans="1:7" ht="16.5">
      <c r="A88" s="219">
        <v>4</v>
      </c>
      <c r="B88" s="214" t="s">
        <v>136</v>
      </c>
      <c r="C88" s="434">
        <v>7466.457894736842</v>
      </c>
      <c r="D88" s="434">
        <v>6864.445454545455</v>
      </c>
      <c r="E88" s="201">
        <f>D88-C88</f>
        <v>-602.0124401913872</v>
      </c>
      <c r="F88" s="203">
        <f>E88/C88</f>
        <v>-0.08062892052411492</v>
      </c>
      <c r="G88" s="27"/>
    </row>
    <row r="89" spans="1:17" s="11" customFormat="1" ht="17.25" customHeight="1" thickBot="1">
      <c r="A89" s="247"/>
      <c r="B89" s="243" t="s">
        <v>45</v>
      </c>
      <c r="C89" s="433">
        <f>SUM(C85:C88)</f>
        <v>29538.873684210528</v>
      </c>
      <c r="D89" s="447">
        <f>SUM(D85:D88)</f>
        <v>26676.095454545455</v>
      </c>
      <c r="E89" s="433">
        <f>D89-C89</f>
        <v>-2862.778229665073</v>
      </c>
      <c r="F89" s="310">
        <f>E89/C89</f>
        <v>-0.0969156190676058</v>
      </c>
      <c r="G89" s="37"/>
      <c r="K89" s="390"/>
      <c r="L89" s="364"/>
      <c r="M89" s="364"/>
      <c r="N89" s="364"/>
      <c r="O89" s="364"/>
      <c r="P89" s="364"/>
      <c r="Q89" s="364"/>
    </row>
    <row r="90" spans="1:7" ht="12.75" customHeight="1">
      <c r="A90" s="22"/>
      <c r="B90" s="28"/>
      <c r="C90" s="35"/>
      <c r="D90" s="38"/>
      <c r="E90" s="35"/>
      <c r="F90" s="36"/>
      <c r="G90" s="27"/>
    </row>
    <row r="91" spans="1:8" ht="18" customHeight="1">
      <c r="A91" s="596" t="s">
        <v>208</v>
      </c>
      <c r="B91" s="596"/>
      <c r="C91" s="596"/>
      <c r="D91" s="596"/>
      <c r="E91" s="596"/>
      <c r="F91" s="596"/>
      <c r="G91" s="596"/>
      <c r="H91" s="596"/>
    </row>
    <row r="92" spans="1:7" ht="20.25" customHeight="1" thickBot="1">
      <c r="A92" s="15"/>
      <c r="B92" s="15"/>
      <c r="C92" s="15"/>
      <c r="D92" s="15"/>
      <c r="E92" s="15"/>
      <c r="F92" s="15"/>
      <c r="G92" s="15"/>
    </row>
    <row r="93" spans="1:7" ht="64.5" customHeight="1">
      <c r="A93" s="211" t="s">
        <v>28</v>
      </c>
      <c r="B93" s="212" t="s">
        <v>71</v>
      </c>
      <c r="C93" s="212" t="s">
        <v>130</v>
      </c>
      <c r="D93" s="212" t="s">
        <v>142</v>
      </c>
      <c r="E93" s="238" t="s">
        <v>26</v>
      </c>
      <c r="F93" s="218" t="s">
        <v>27</v>
      </c>
      <c r="G93" s="27"/>
    </row>
    <row r="94" spans="1:17" s="34" customFormat="1" ht="15.75">
      <c r="A94" s="239">
        <v>1</v>
      </c>
      <c r="B94" s="240">
        <v>2</v>
      </c>
      <c r="C94" s="240">
        <v>3</v>
      </c>
      <c r="D94" s="240">
        <v>4</v>
      </c>
      <c r="E94" s="240" t="s">
        <v>75</v>
      </c>
      <c r="F94" s="241">
        <v>6</v>
      </c>
      <c r="G94" s="33"/>
      <c r="K94" s="386"/>
      <c r="L94" s="359"/>
      <c r="M94" s="359"/>
      <c r="N94" s="364"/>
      <c r="O94" s="359"/>
      <c r="P94" s="359"/>
      <c r="Q94" s="359"/>
    </row>
    <row r="95" spans="1:7" ht="16.5">
      <c r="A95" s="219">
        <v>1</v>
      </c>
      <c r="B95" s="214" t="s">
        <v>133</v>
      </c>
      <c r="C95" s="448">
        <v>15244</v>
      </c>
      <c r="D95" s="448">
        <v>12961.29090909091</v>
      </c>
      <c r="E95" s="201">
        <f>D95-C95</f>
        <v>-2282.7090909090894</v>
      </c>
      <c r="F95" s="203">
        <f>E95/C95</f>
        <v>-0.1497447579971851</v>
      </c>
      <c r="G95" s="27"/>
    </row>
    <row r="96" spans="1:7" ht="16.5">
      <c r="A96" s="219">
        <v>2</v>
      </c>
      <c r="B96" s="214" t="s">
        <v>134</v>
      </c>
      <c r="C96" s="448">
        <v>8567</v>
      </c>
      <c r="D96" s="448">
        <v>7539.400000000001</v>
      </c>
      <c r="E96" s="201">
        <f>D96-C96</f>
        <v>-1027.5999999999995</v>
      </c>
      <c r="F96" s="203">
        <f>E96/C96</f>
        <v>-0.11994864013073415</v>
      </c>
      <c r="G96" s="27"/>
    </row>
    <row r="97" spans="1:7" ht="16.5">
      <c r="A97" s="219">
        <v>3</v>
      </c>
      <c r="B97" s="214" t="s">
        <v>135</v>
      </c>
      <c r="C97" s="448">
        <v>2576</v>
      </c>
      <c r="D97" s="448">
        <v>2533.004545454545</v>
      </c>
      <c r="E97" s="201">
        <f>D97-C97</f>
        <v>-42.99545454545478</v>
      </c>
      <c r="F97" s="203">
        <f>E97/C97</f>
        <v>-0.016690782044043003</v>
      </c>
      <c r="G97" s="27"/>
    </row>
    <row r="98" spans="1:14" ht="16.5">
      <c r="A98" s="219">
        <v>4</v>
      </c>
      <c r="B98" s="214" t="s">
        <v>136</v>
      </c>
      <c r="C98" s="448">
        <v>9593</v>
      </c>
      <c r="D98" s="448">
        <v>8313.84090909091</v>
      </c>
      <c r="E98" s="201">
        <f>D98-C98</f>
        <v>-1279.15909090909</v>
      </c>
      <c r="F98" s="203">
        <f>E98/C98</f>
        <v>-0.1333429678837788</v>
      </c>
      <c r="G98" s="27"/>
      <c r="N98" s="402"/>
    </row>
    <row r="99" spans="1:17" s="11" customFormat="1" ht="18" customHeight="1" thickBot="1">
      <c r="A99" s="247"/>
      <c r="B99" s="243" t="s">
        <v>45</v>
      </c>
      <c r="C99" s="248">
        <f>SUM(C95:C98)</f>
        <v>35980</v>
      </c>
      <c r="D99" s="433">
        <f>SUM(D95:D98)</f>
        <v>31347.53636363637</v>
      </c>
      <c r="E99" s="433">
        <f>D99-C99</f>
        <v>-4632.463636363631</v>
      </c>
      <c r="F99" s="310">
        <f>E99/C99</f>
        <v>-0.1287510738288947</v>
      </c>
      <c r="G99" s="37"/>
      <c r="J99" s="158">
        <f>C99+C109</f>
        <v>66657</v>
      </c>
      <c r="K99" s="582">
        <f>D99+D109</f>
        <v>58023.63181818182</v>
      </c>
      <c r="L99" s="402">
        <f>K99/J99</f>
        <v>0.8704806969737885</v>
      </c>
      <c r="M99" s="364"/>
      <c r="N99" s="364"/>
      <c r="O99" s="364"/>
      <c r="P99" s="364"/>
      <c r="Q99" s="364"/>
    </row>
    <row r="100" spans="1:7" ht="12.75" customHeight="1">
      <c r="A100" s="22"/>
      <c r="B100" s="28"/>
      <c r="C100" s="35"/>
      <c r="D100" s="35"/>
      <c r="E100" s="35"/>
      <c r="F100" s="36"/>
      <c r="G100" s="27"/>
    </row>
    <row r="101" spans="1:17" s="116" customFormat="1" ht="18.75" customHeight="1">
      <c r="A101" s="596" t="s">
        <v>209</v>
      </c>
      <c r="B101" s="596"/>
      <c r="C101" s="596"/>
      <c r="D101" s="596"/>
      <c r="E101" s="596"/>
      <c r="F101" s="596"/>
      <c r="G101" s="596"/>
      <c r="H101" s="596"/>
      <c r="K101" s="391"/>
      <c r="L101" s="377"/>
      <c r="M101" s="378"/>
      <c r="N101" s="378"/>
      <c r="O101" s="378"/>
      <c r="P101" s="378"/>
      <c r="Q101" s="378"/>
    </row>
    <row r="102" spans="1:7" ht="16.5" customHeight="1" thickBot="1">
      <c r="A102" s="15"/>
      <c r="B102" s="15"/>
      <c r="C102" s="15"/>
      <c r="D102" s="15"/>
      <c r="E102" s="15"/>
      <c r="F102" s="15"/>
      <c r="G102" s="27"/>
    </row>
    <row r="103" spans="1:7" ht="66" customHeight="1">
      <c r="A103" s="211" t="s">
        <v>28</v>
      </c>
      <c r="B103" s="212" t="s">
        <v>71</v>
      </c>
      <c r="C103" s="212" t="s">
        <v>130</v>
      </c>
      <c r="D103" s="212" t="s">
        <v>142</v>
      </c>
      <c r="E103" s="238" t="s">
        <v>26</v>
      </c>
      <c r="F103" s="218" t="s">
        <v>27</v>
      </c>
      <c r="G103" s="27"/>
    </row>
    <row r="104" spans="1:17" s="34" customFormat="1" ht="15.75">
      <c r="A104" s="239">
        <v>1</v>
      </c>
      <c r="B104" s="240">
        <v>2</v>
      </c>
      <c r="C104" s="240">
        <v>3</v>
      </c>
      <c r="D104" s="240">
        <v>4</v>
      </c>
      <c r="E104" s="240" t="s">
        <v>75</v>
      </c>
      <c r="F104" s="241">
        <v>6</v>
      </c>
      <c r="G104" s="33"/>
      <c r="K104" s="386"/>
      <c r="L104" s="359"/>
      <c r="M104" s="359"/>
      <c r="N104" s="364"/>
      <c r="O104" s="359"/>
      <c r="P104" s="359"/>
      <c r="Q104" s="359"/>
    </row>
    <row r="105" spans="1:7" ht="16.5">
      <c r="A105" s="219">
        <v>1</v>
      </c>
      <c r="B105" s="214" t="s">
        <v>133</v>
      </c>
      <c r="C105" s="200">
        <v>12878</v>
      </c>
      <c r="D105" s="449">
        <v>10962.045454545454</v>
      </c>
      <c r="E105" s="201">
        <f>D105-C105</f>
        <v>-1915.954545454546</v>
      </c>
      <c r="F105" s="203">
        <f>E105/C105</f>
        <v>-0.1487773369664968</v>
      </c>
      <c r="G105" s="27"/>
    </row>
    <row r="106" spans="1:7" ht="16.5">
      <c r="A106" s="219">
        <v>2</v>
      </c>
      <c r="B106" s="214" t="s">
        <v>134</v>
      </c>
      <c r="C106" s="200">
        <v>8004</v>
      </c>
      <c r="D106" s="449">
        <v>7083.622727272727</v>
      </c>
      <c r="E106" s="201">
        <f>D106-C106</f>
        <v>-920.3772727272726</v>
      </c>
      <c r="F106" s="203">
        <f>E106/C106</f>
        <v>-0.11498966425877968</v>
      </c>
      <c r="G106" s="27"/>
    </row>
    <row r="107" spans="1:14" ht="16.5">
      <c r="A107" s="219">
        <v>3</v>
      </c>
      <c r="B107" s="214" t="s">
        <v>135</v>
      </c>
      <c r="C107" s="200">
        <v>1858</v>
      </c>
      <c r="D107" s="449">
        <v>1765.9818181818182</v>
      </c>
      <c r="E107" s="201">
        <f>D107-C107</f>
        <v>-92.0181818181818</v>
      </c>
      <c r="F107" s="203">
        <f>E107/C107</f>
        <v>-0.04952539387415598</v>
      </c>
      <c r="G107" s="27"/>
      <c r="N107" s="402"/>
    </row>
    <row r="108" spans="1:7" ht="16.5">
      <c r="A108" s="219">
        <v>4</v>
      </c>
      <c r="B108" s="214" t="s">
        <v>136</v>
      </c>
      <c r="C108" s="200">
        <v>7937</v>
      </c>
      <c r="D108" s="449">
        <v>6864.445454545455</v>
      </c>
      <c r="E108" s="201">
        <f>D108-C108</f>
        <v>-1072.5545454545454</v>
      </c>
      <c r="F108" s="203">
        <f>E108/C108</f>
        <v>-0.1351334944506168</v>
      </c>
      <c r="G108" s="27"/>
    </row>
    <row r="109" spans="1:17" s="11" customFormat="1" ht="17.25" customHeight="1" thickBot="1">
      <c r="A109" s="247"/>
      <c r="B109" s="243" t="s">
        <v>45</v>
      </c>
      <c r="C109" s="248">
        <f>SUM(C105:C108)</f>
        <v>30677</v>
      </c>
      <c r="D109" s="433">
        <f>SUM(D105:D108)</f>
        <v>26676.095454545455</v>
      </c>
      <c r="E109" s="433">
        <f>D109-C109</f>
        <v>-4000.904545454545</v>
      </c>
      <c r="F109" s="310">
        <f>E109/C109</f>
        <v>-0.13042033267446443</v>
      </c>
      <c r="G109" s="37"/>
      <c r="K109" s="390"/>
      <c r="L109" s="364"/>
      <c r="M109" s="364"/>
      <c r="N109" s="364"/>
      <c r="O109" s="364"/>
      <c r="P109" s="364"/>
      <c r="Q109" s="364"/>
    </row>
    <row r="110" spans="1:17" s="11" customFormat="1" ht="17.25" customHeight="1">
      <c r="A110" s="164"/>
      <c r="B110" s="161"/>
      <c r="C110" s="167"/>
      <c r="D110" s="168"/>
      <c r="E110" s="169"/>
      <c r="F110" s="170"/>
      <c r="G110" s="37"/>
      <c r="K110" s="390"/>
      <c r="L110" s="364"/>
      <c r="M110" s="364"/>
      <c r="N110" s="364"/>
      <c r="O110" s="364"/>
      <c r="P110" s="364"/>
      <c r="Q110" s="364"/>
    </row>
    <row r="111" spans="1:8" ht="17.25" thickBot="1">
      <c r="A111" s="126" t="s">
        <v>226</v>
      </c>
      <c r="B111" s="40"/>
      <c r="C111" s="40"/>
      <c r="D111" s="40"/>
      <c r="E111" s="40"/>
      <c r="F111" s="40"/>
      <c r="G111" s="40"/>
      <c r="H111" s="40"/>
    </row>
    <row r="112" spans="1:14" ht="15.75" thickBot="1">
      <c r="A112" s="41"/>
      <c r="B112" s="42"/>
      <c r="C112" s="42"/>
      <c r="D112" s="43" t="s">
        <v>210</v>
      </c>
      <c r="E112" s="43"/>
      <c r="F112" s="43"/>
      <c r="G112" s="42"/>
      <c r="H112" s="42"/>
      <c r="I112" s="634" t="s">
        <v>147</v>
      </c>
      <c r="J112" s="635"/>
      <c r="K112" s="636"/>
      <c r="L112" s="634" t="s">
        <v>146</v>
      </c>
      <c r="M112" s="635"/>
      <c r="N112" s="636"/>
    </row>
    <row r="113" spans="1:14" ht="78.75">
      <c r="A113" s="251" t="s">
        <v>1</v>
      </c>
      <c r="B113" s="252" t="s">
        <v>2</v>
      </c>
      <c r="C113" s="253" t="s">
        <v>266</v>
      </c>
      <c r="D113" s="253" t="s">
        <v>258</v>
      </c>
      <c r="E113" s="254" t="s">
        <v>85</v>
      </c>
      <c r="F113" s="44"/>
      <c r="I113" s="122" t="s">
        <v>144</v>
      </c>
      <c r="J113" s="20" t="s">
        <v>145</v>
      </c>
      <c r="K113" s="392" t="s">
        <v>3</v>
      </c>
      <c r="L113" s="376" t="s">
        <v>144</v>
      </c>
      <c r="M113" s="379" t="s">
        <v>145</v>
      </c>
      <c r="N113" s="375" t="s">
        <v>3</v>
      </c>
    </row>
    <row r="114" spans="1:17" s="17" customFormat="1" ht="13.5" customHeight="1">
      <c r="A114" s="255">
        <v>1</v>
      </c>
      <c r="B114" s="256">
        <v>2</v>
      </c>
      <c r="C114" s="257">
        <v>3</v>
      </c>
      <c r="D114" s="257">
        <v>4</v>
      </c>
      <c r="E114" s="258">
        <v>5</v>
      </c>
      <c r="F114" s="45"/>
      <c r="I114" s="443">
        <v>3268038.0052631577</v>
      </c>
      <c r="J114" s="443">
        <v>2730144.4</v>
      </c>
      <c r="K114" s="436">
        <f>I114+J114</f>
        <v>5998182.405263158</v>
      </c>
      <c r="L114" s="440">
        <v>2851484</v>
      </c>
      <c r="M114" s="417">
        <v>2411650</v>
      </c>
      <c r="N114" s="437">
        <f>SUM(L114:M114)</f>
        <v>5263134</v>
      </c>
      <c r="O114" s="359"/>
      <c r="P114" s="359"/>
      <c r="Q114" s="359"/>
    </row>
    <row r="115" spans="1:14" ht="16.5">
      <c r="A115" s="219">
        <v>1</v>
      </c>
      <c r="B115" s="214" t="s">
        <v>133</v>
      </c>
      <c r="C115" s="434">
        <v>5998182.405263158</v>
      </c>
      <c r="D115" s="434">
        <v>5263134</v>
      </c>
      <c r="E115" s="203">
        <f>D115/C115</f>
        <v>0.8774548095406064</v>
      </c>
      <c r="H115" s="46"/>
      <c r="I115" s="443">
        <v>1826578.9157894738</v>
      </c>
      <c r="J115" s="443">
        <v>1757844.447368421</v>
      </c>
      <c r="K115" s="436">
        <f>I115+J115</f>
        <v>3584423.3631578945</v>
      </c>
      <c r="L115" s="440">
        <v>1658668</v>
      </c>
      <c r="M115" s="417">
        <v>1558397</v>
      </c>
      <c r="N115" s="438">
        <f>SUM(L115:M115)</f>
        <v>3217065</v>
      </c>
    </row>
    <row r="116" spans="1:14" ht="16.5">
      <c r="A116" s="219">
        <v>2</v>
      </c>
      <c r="B116" s="214" t="s">
        <v>134</v>
      </c>
      <c r="C116" s="434">
        <v>3584423.3631578945</v>
      </c>
      <c r="D116" s="434">
        <v>3217065</v>
      </c>
      <c r="E116" s="203">
        <f>D116/C116</f>
        <v>0.89751256312696</v>
      </c>
      <c r="H116" s="46"/>
      <c r="I116" s="443">
        <v>602330.0421052631</v>
      </c>
      <c r="J116" s="443">
        <v>434159.8736842105</v>
      </c>
      <c r="K116" s="436">
        <f>I116+J116</f>
        <v>1036489.9157894736</v>
      </c>
      <c r="L116" s="440">
        <v>557261</v>
      </c>
      <c r="M116" s="417">
        <v>388516</v>
      </c>
      <c r="N116" s="438">
        <f>SUM(L116:M116)</f>
        <v>945777</v>
      </c>
    </row>
    <row r="117" spans="1:14" ht="16.5">
      <c r="A117" s="219">
        <v>3</v>
      </c>
      <c r="B117" s="214" t="s">
        <v>135</v>
      </c>
      <c r="C117" s="434">
        <v>1036489.9157894736</v>
      </c>
      <c r="D117" s="434">
        <v>945777</v>
      </c>
      <c r="E117" s="203">
        <f>D117/C117</f>
        <v>0.9124806576430805</v>
      </c>
      <c r="H117" s="47"/>
      <c r="I117" s="443">
        <v>2036227.0842105264</v>
      </c>
      <c r="J117" s="443">
        <v>1665020.1105263156</v>
      </c>
      <c r="K117" s="436">
        <f>I117+J117</f>
        <v>3701247.194736842</v>
      </c>
      <c r="L117" s="440">
        <v>1829045</v>
      </c>
      <c r="M117" s="417">
        <v>1510178</v>
      </c>
      <c r="N117" s="438">
        <f>SUM(L117:M117)</f>
        <v>3339223</v>
      </c>
    </row>
    <row r="118" spans="1:14" ht="17.25" thickBot="1">
      <c r="A118" s="219">
        <v>4</v>
      </c>
      <c r="B118" s="214" t="s">
        <v>136</v>
      </c>
      <c r="C118" s="434">
        <v>3701247.194736842</v>
      </c>
      <c r="D118" s="450">
        <v>3339223</v>
      </c>
      <c r="E118" s="203">
        <f>D118/C118</f>
        <v>0.9021885932796818</v>
      </c>
      <c r="H118" s="47"/>
      <c r="I118" s="444">
        <f>SUM(I114:I117)</f>
        <v>7733174.04736842</v>
      </c>
      <c r="J118" s="444">
        <f>SUM(J114:J117)</f>
        <v>6587168.831578948</v>
      </c>
      <c r="K118" s="436">
        <f>I118+J118</f>
        <v>14320342.878947368</v>
      </c>
      <c r="L118" s="441">
        <f>SUM(L114:L117)</f>
        <v>6896458</v>
      </c>
      <c r="M118" s="442">
        <f>SUM(M114:M117)</f>
        <v>5868741</v>
      </c>
      <c r="N118" s="439">
        <f>SUM(L118:M118)</f>
        <v>12765199</v>
      </c>
    </row>
    <row r="119" spans="1:17" s="11" customFormat="1" ht="16.5" thickBot="1">
      <c r="A119" s="247"/>
      <c r="B119" s="243" t="s">
        <v>45</v>
      </c>
      <c r="C119" s="451">
        <f>SUM(C115:C118)</f>
        <v>14320342.878947368</v>
      </c>
      <c r="D119" s="433">
        <f>SUM(D115:D118)</f>
        <v>12765199</v>
      </c>
      <c r="E119" s="452">
        <f>D119/C119</f>
        <v>0.8914031673617524</v>
      </c>
      <c r="H119" s="48"/>
      <c r="K119" s="390"/>
      <c r="L119" s="364"/>
      <c r="M119" s="364"/>
      <c r="N119" s="364"/>
      <c r="O119" s="364"/>
      <c r="P119" s="364"/>
      <c r="Q119" s="364"/>
    </row>
    <row r="120" spans="1:17" s="11" customFormat="1" ht="13.5" customHeight="1">
      <c r="A120" s="164"/>
      <c r="B120" s="161"/>
      <c r="C120" s="165"/>
      <c r="D120" s="165"/>
      <c r="E120" s="166"/>
      <c r="H120" s="48"/>
      <c r="K120" s="390"/>
      <c r="L120" s="364"/>
      <c r="M120" s="364"/>
      <c r="N120" s="364"/>
      <c r="O120" s="364"/>
      <c r="P120" s="364"/>
      <c r="Q120" s="364"/>
    </row>
    <row r="121" spans="1:17" s="11" customFormat="1" ht="13.5" customHeight="1">
      <c r="A121" s="164"/>
      <c r="B121" s="161"/>
      <c r="C121" s="165"/>
      <c r="D121" s="165"/>
      <c r="E121" s="166"/>
      <c r="H121" s="48"/>
      <c r="K121" s="390"/>
      <c r="L121" s="364"/>
      <c r="M121" s="364"/>
      <c r="N121" s="364"/>
      <c r="O121" s="364"/>
      <c r="P121" s="364"/>
      <c r="Q121" s="364"/>
    </row>
    <row r="122" spans="1:17" s="11" customFormat="1" ht="13.5" customHeight="1" thickBot="1">
      <c r="A122" s="49"/>
      <c r="B122" s="50"/>
      <c r="C122" s="51"/>
      <c r="D122" s="51"/>
      <c r="E122" s="52"/>
      <c r="H122" s="48"/>
      <c r="K122" s="390"/>
      <c r="L122" s="364"/>
      <c r="M122" s="364"/>
      <c r="N122" s="364"/>
      <c r="O122" s="364"/>
      <c r="P122" s="364"/>
      <c r="Q122" s="364"/>
    </row>
    <row r="123" spans="1:5" ht="15.75" customHeight="1" thickBot="1">
      <c r="A123" s="642" t="s">
        <v>128</v>
      </c>
      <c r="B123" s="643"/>
      <c r="C123" s="643"/>
      <c r="D123" s="643"/>
      <c r="E123" s="644"/>
    </row>
    <row r="124" ht="15">
      <c r="A124" s="11"/>
    </row>
    <row r="125" spans="1:4" ht="16.5">
      <c r="A125" s="19" t="s">
        <v>77</v>
      </c>
      <c r="B125" s="56"/>
      <c r="C125" s="56"/>
      <c r="D125" s="56"/>
    </row>
    <row r="126" ht="15.75" thickBot="1">
      <c r="A126" s="11"/>
    </row>
    <row r="127" spans="1:6" ht="33.75" customHeight="1">
      <c r="A127" s="211" t="s">
        <v>28</v>
      </c>
      <c r="B127" s="212" t="s">
        <v>129</v>
      </c>
      <c r="C127" s="259" t="s">
        <v>41</v>
      </c>
      <c r="D127" s="259" t="s">
        <v>42</v>
      </c>
      <c r="E127" s="259" t="s">
        <v>26</v>
      </c>
      <c r="F127" s="260" t="s">
        <v>27</v>
      </c>
    </row>
    <row r="128" spans="1:17" s="17" customFormat="1" ht="15.75">
      <c r="A128" s="239">
        <v>1</v>
      </c>
      <c r="B128" s="240">
        <v>2</v>
      </c>
      <c r="C128" s="261">
        <v>3</v>
      </c>
      <c r="D128" s="261">
        <v>4</v>
      </c>
      <c r="E128" s="261" t="s">
        <v>46</v>
      </c>
      <c r="F128" s="262">
        <v>6</v>
      </c>
      <c r="K128" s="385"/>
      <c r="L128" s="359"/>
      <c r="M128" s="359"/>
      <c r="N128" s="364"/>
      <c r="O128" s="359"/>
      <c r="P128" s="359"/>
      <c r="Q128" s="359"/>
    </row>
    <row r="129" spans="1:6" ht="32.25">
      <c r="A129" s="213">
        <v>1</v>
      </c>
      <c r="B129" s="199" t="s">
        <v>267</v>
      </c>
      <c r="C129" s="666">
        <v>0</v>
      </c>
      <c r="D129" s="263">
        <f>D145</f>
        <v>0</v>
      </c>
      <c r="E129" s="263">
        <f>D129-C129</f>
        <v>0</v>
      </c>
      <c r="F129" s="264">
        <v>0</v>
      </c>
    </row>
    <row r="130" spans="1:8" ht="32.25">
      <c r="A130" s="213">
        <v>2</v>
      </c>
      <c r="B130" s="199" t="s">
        <v>227</v>
      </c>
      <c r="C130" s="667">
        <v>1761.3899999999999</v>
      </c>
      <c r="D130" s="265">
        <f>C145</f>
        <v>1761.3899999999999</v>
      </c>
      <c r="E130" s="265">
        <f>D130-C130</f>
        <v>0</v>
      </c>
      <c r="F130" s="266">
        <f>E130/C130</f>
        <v>0</v>
      </c>
      <c r="H130" s="10" t="s">
        <v>84</v>
      </c>
    </row>
    <row r="131" spans="1:6" ht="41.25" customHeight="1" thickBot="1">
      <c r="A131" s="215">
        <v>3</v>
      </c>
      <c r="B131" s="205" t="s">
        <v>246</v>
      </c>
      <c r="C131" s="267">
        <v>1761.3899999999999</v>
      </c>
      <c r="D131" s="267">
        <f>E172</f>
        <v>1761.3899999999999</v>
      </c>
      <c r="E131" s="268">
        <f>D131-C131</f>
        <v>0</v>
      </c>
      <c r="F131" s="209">
        <f>E131/C131</f>
        <v>0</v>
      </c>
    </row>
    <row r="132" ht="15">
      <c r="A132" s="43"/>
    </row>
    <row r="133" spans="1:6" ht="15">
      <c r="A133" s="34"/>
      <c r="F133" s="58"/>
    </row>
    <row r="134" spans="1:6" ht="15.75">
      <c r="A134" s="269" t="s">
        <v>78</v>
      </c>
      <c r="B134" s="125"/>
      <c r="C134" s="125"/>
      <c r="D134" s="125"/>
      <c r="E134" s="125"/>
      <c r="F134" s="59"/>
    </row>
    <row r="135" spans="1:6" ht="15">
      <c r="A135" s="59"/>
      <c r="B135" s="59"/>
      <c r="C135" s="59"/>
      <c r="D135" s="59"/>
      <c r="E135" s="60"/>
      <c r="F135" s="59"/>
    </row>
    <row r="136" spans="1:7" ht="16.5">
      <c r="A136" s="270" t="s">
        <v>268</v>
      </c>
      <c r="B136" s="40"/>
      <c r="C136" s="61"/>
      <c r="D136" s="40"/>
      <c r="E136" s="40"/>
      <c r="F136" s="40"/>
      <c r="G136" s="42"/>
    </row>
    <row r="137" spans="1:7" ht="11.25" customHeight="1" thickBot="1">
      <c r="A137" s="11"/>
      <c r="B137" s="42"/>
      <c r="C137" s="62"/>
      <c r="D137" s="42"/>
      <c r="E137" s="42"/>
      <c r="F137" s="42"/>
      <c r="G137" s="42"/>
    </row>
    <row r="138" spans="1:14" ht="15.75" thickBot="1">
      <c r="A138" s="42"/>
      <c r="B138" s="42"/>
      <c r="C138" s="42"/>
      <c r="D138" s="42"/>
      <c r="E138" s="63" t="s">
        <v>123</v>
      </c>
      <c r="I138" s="634" t="s">
        <v>148</v>
      </c>
      <c r="J138" s="635"/>
      <c r="K138" s="636"/>
      <c r="L138" s="634" t="s">
        <v>149</v>
      </c>
      <c r="M138" s="635"/>
      <c r="N138" s="636"/>
    </row>
    <row r="139" spans="1:14" ht="47.25">
      <c r="A139" s="271" t="s">
        <v>22</v>
      </c>
      <c r="B139" s="272" t="s">
        <v>23</v>
      </c>
      <c r="C139" s="252" t="s">
        <v>228</v>
      </c>
      <c r="D139" s="252" t="s">
        <v>269</v>
      </c>
      <c r="E139" s="254" t="s">
        <v>229</v>
      </c>
      <c r="F139" s="64"/>
      <c r="G139" s="65"/>
      <c r="I139" s="376" t="s">
        <v>144</v>
      </c>
      <c r="J139" s="379" t="s">
        <v>145</v>
      </c>
      <c r="K139" s="375" t="s">
        <v>3</v>
      </c>
      <c r="L139" s="376" t="s">
        <v>144</v>
      </c>
      <c r="M139" s="379" t="s">
        <v>145</v>
      </c>
      <c r="N139" s="375" t="s">
        <v>3</v>
      </c>
    </row>
    <row r="140" spans="1:14" s="34" customFormat="1" ht="15.75" customHeight="1">
      <c r="A140" s="273">
        <v>1</v>
      </c>
      <c r="B140" s="274">
        <v>2</v>
      </c>
      <c r="C140" s="275">
        <v>3</v>
      </c>
      <c r="D140" s="276">
        <v>4</v>
      </c>
      <c r="E140" s="277">
        <v>5</v>
      </c>
      <c r="F140" s="66"/>
      <c r="G140" s="67"/>
      <c r="I140" s="458">
        <v>326.53</v>
      </c>
      <c r="J140" s="123">
        <v>408.13</v>
      </c>
      <c r="K140" s="457">
        <f>SUM(I140:J140)</f>
        <v>734.66</v>
      </c>
      <c r="L140" s="458">
        <v>0</v>
      </c>
      <c r="M140" s="123">
        <v>0</v>
      </c>
      <c r="N140" s="455">
        <f>SUM(L140:M140)</f>
        <v>0</v>
      </c>
    </row>
    <row r="141" spans="1:14" ht="16.5">
      <c r="A141" s="219">
        <v>1</v>
      </c>
      <c r="B141" s="214" t="s">
        <v>133</v>
      </c>
      <c r="C141" s="454">
        <v>734.66</v>
      </c>
      <c r="D141" s="453">
        <v>0</v>
      </c>
      <c r="E141" s="278">
        <f>D141/C141</f>
        <v>0</v>
      </c>
      <c r="F141" s="23"/>
      <c r="G141" s="68"/>
      <c r="H141" s="23"/>
      <c r="I141" s="458">
        <v>186.75</v>
      </c>
      <c r="J141" s="123">
        <v>260.87</v>
      </c>
      <c r="K141" s="457">
        <f>SUM(I141:J141)</f>
        <v>447.62</v>
      </c>
      <c r="L141" s="458">
        <v>0</v>
      </c>
      <c r="M141" s="123">
        <v>0</v>
      </c>
      <c r="N141" s="455">
        <f>SUM(L141:M141)</f>
        <v>0</v>
      </c>
    </row>
    <row r="142" spans="1:14" ht="16.5">
      <c r="A142" s="219">
        <v>2</v>
      </c>
      <c r="B142" s="214" t="s">
        <v>134</v>
      </c>
      <c r="C142" s="454">
        <v>447.62</v>
      </c>
      <c r="D142" s="453">
        <v>0</v>
      </c>
      <c r="E142" s="278">
        <f>D142/C142</f>
        <v>0</v>
      </c>
      <c r="F142" s="23"/>
      <c r="G142" s="68"/>
      <c r="H142" s="23"/>
      <c r="I142" s="458">
        <v>56.27</v>
      </c>
      <c r="J142" s="123">
        <v>60.53999999999999</v>
      </c>
      <c r="K142" s="457">
        <f>SUM(I142:J142)</f>
        <v>116.81</v>
      </c>
      <c r="L142" s="458">
        <v>0</v>
      </c>
      <c r="M142" s="123">
        <v>0</v>
      </c>
      <c r="N142" s="455">
        <f>SUM(L142:M142)</f>
        <v>0</v>
      </c>
    </row>
    <row r="143" spans="1:14" ht="16.5">
      <c r="A143" s="219">
        <v>3</v>
      </c>
      <c r="B143" s="214" t="s">
        <v>135</v>
      </c>
      <c r="C143" s="454">
        <v>116.81</v>
      </c>
      <c r="D143" s="453">
        <v>0</v>
      </c>
      <c r="E143" s="278">
        <f>D143/C143</f>
        <v>0</v>
      </c>
      <c r="F143" s="23"/>
      <c r="G143" s="68"/>
      <c r="H143" s="23"/>
      <c r="I143" s="458">
        <v>203.75</v>
      </c>
      <c r="J143" s="415">
        <v>258.55</v>
      </c>
      <c r="K143" s="457">
        <f>SUM(I143:J143)</f>
        <v>462.3</v>
      </c>
      <c r="L143" s="458">
        <v>0</v>
      </c>
      <c r="M143" s="123">
        <v>0</v>
      </c>
      <c r="N143" s="455">
        <f>SUM(L143:M143)</f>
        <v>0</v>
      </c>
    </row>
    <row r="144" spans="1:14" ht="17.25" thickBot="1">
      <c r="A144" s="219">
        <v>4</v>
      </c>
      <c r="B144" s="214" t="s">
        <v>136</v>
      </c>
      <c r="C144" s="454">
        <v>462.3</v>
      </c>
      <c r="D144" s="453">
        <v>0</v>
      </c>
      <c r="E144" s="278">
        <f>D144/C144</f>
        <v>0</v>
      </c>
      <c r="F144" s="23"/>
      <c r="G144" s="68"/>
      <c r="H144" s="23"/>
      <c r="I144" s="459">
        <f>SUM(I140:I143)</f>
        <v>773.3</v>
      </c>
      <c r="J144" s="460">
        <f>SUM(J140:J143)</f>
        <v>988.0899999999999</v>
      </c>
      <c r="K144" s="461">
        <f>SUM(I144:J144)</f>
        <v>1761.3899999999999</v>
      </c>
      <c r="L144" s="365">
        <f>SUM(L140:L143)</f>
        <v>0</v>
      </c>
      <c r="M144" s="366">
        <f>SUM(M140:M143)</f>
        <v>0</v>
      </c>
      <c r="N144" s="462">
        <f>SUM(L144:M144)</f>
        <v>0</v>
      </c>
    </row>
    <row r="145" spans="1:17" s="11" customFormat="1" ht="16.5" thickBot="1">
      <c r="A145" s="247"/>
      <c r="B145" s="243" t="s">
        <v>45</v>
      </c>
      <c r="C145" s="335">
        <f>SUM(C141:C144)</f>
        <v>1761.3899999999999</v>
      </c>
      <c r="D145" s="279">
        <f>SUM(D141:D144)</f>
        <v>0</v>
      </c>
      <c r="E145" s="280">
        <f>D145/C145</f>
        <v>0</v>
      </c>
      <c r="F145" s="69"/>
      <c r="G145" s="70"/>
      <c r="H145" s="69"/>
      <c r="K145" s="390"/>
      <c r="L145" s="364"/>
      <c r="M145" s="364"/>
      <c r="N145" s="364"/>
      <c r="O145" s="364"/>
      <c r="P145" s="364"/>
      <c r="Q145" s="364"/>
    </row>
    <row r="146" spans="1:17" s="11" customFormat="1" ht="15">
      <c r="A146" s="164"/>
      <c r="B146" s="161"/>
      <c r="C146" s="174"/>
      <c r="D146" s="174"/>
      <c r="E146" s="178"/>
      <c r="F146" s="69"/>
      <c r="G146" s="70"/>
      <c r="H146" s="69"/>
      <c r="K146" s="390"/>
      <c r="L146" s="364"/>
      <c r="M146" s="364"/>
      <c r="N146" s="364"/>
      <c r="O146" s="364"/>
      <c r="P146" s="364"/>
      <c r="Q146" s="364"/>
    </row>
    <row r="147" spans="1:8" ht="15">
      <c r="A147" s="71"/>
      <c r="B147" s="50"/>
      <c r="C147" s="68"/>
      <c r="D147" s="23"/>
      <c r="E147" s="72"/>
      <c r="F147" s="23"/>
      <c r="G147" s="68"/>
      <c r="H147" s="23"/>
    </row>
    <row r="148" spans="1:8" ht="17.25" thickBot="1">
      <c r="A148" s="19" t="s">
        <v>247</v>
      </c>
      <c r="B148" s="39"/>
      <c r="C148" s="98"/>
      <c r="D148" s="39"/>
      <c r="E148" s="39"/>
      <c r="F148" s="39"/>
      <c r="G148" s="41"/>
      <c r="H148" s="11"/>
    </row>
    <row r="149" spans="1:11" ht="15.75" thickBot="1">
      <c r="A149" s="42"/>
      <c r="B149" s="42"/>
      <c r="C149" s="42"/>
      <c r="D149" s="42"/>
      <c r="E149" s="63" t="s">
        <v>123</v>
      </c>
      <c r="I149" s="634" t="s">
        <v>150</v>
      </c>
      <c r="J149" s="635"/>
      <c r="K149" s="636"/>
    </row>
    <row r="150" spans="1:11" ht="63" customHeight="1">
      <c r="A150" s="271" t="s">
        <v>22</v>
      </c>
      <c r="B150" s="272" t="s">
        <v>23</v>
      </c>
      <c r="C150" s="252" t="str">
        <f>C139</f>
        <v>Allocation for 2017-18           </v>
      </c>
      <c r="D150" s="252" t="s">
        <v>248</v>
      </c>
      <c r="E150" s="252" t="s">
        <v>230</v>
      </c>
      <c r="F150" s="64"/>
      <c r="G150" s="65"/>
      <c r="I150" s="376" t="s">
        <v>144</v>
      </c>
      <c r="J150" s="379" t="s">
        <v>145</v>
      </c>
      <c r="K150" s="375" t="s">
        <v>3</v>
      </c>
    </row>
    <row r="151" spans="1:17" s="34" customFormat="1" ht="15.75" customHeight="1">
      <c r="A151" s="273">
        <v>1</v>
      </c>
      <c r="B151" s="274">
        <v>2</v>
      </c>
      <c r="C151" s="275">
        <v>3</v>
      </c>
      <c r="D151" s="276">
        <v>4</v>
      </c>
      <c r="E151" s="277">
        <v>5</v>
      </c>
      <c r="F151" s="66"/>
      <c r="G151" s="67"/>
      <c r="I151" s="463">
        <v>326.53</v>
      </c>
      <c r="J151" s="414">
        <v>408.13</v>
      </c>
      <c r="K151" s="456">
        <f>SUM(I151:J151)</f>
        <v>734.66</v>
      </c>
      <c r="L151" s="359"/>
      <c r="M151" s="359"/>
      <c r="N151" s="364"/>
      <c r="O151" s="359"/>
      <c r="P151" s="359"/>
      <c r="Q151" s="359"/>
    </row>
    <row r="152" spans="1:11" ht="16.5">
      <c r="A152" s="219">
        <v>1</v>
      </c>
      <c r="B152" s="214" t="s">
        <v>133</v>
      </c>
      <c r="C152" s="265">
        <f>C141</f>
        <v>734.66</v>
      </c>
      <c r="D152" s="265">
        <f>F168-D183</f>
        <v>0</v>
      </c>
      <c r="E152" s="278">
        <f>D152/C152</f>
        <v>0</v>
      </c>
      <c r="I152" s="463">
        <v>186.75</v>
      </c>
      <c r="J152" s="414">
        <v>260.87</v>
      </c>
      <c r="K152" s="456">
        <f>SUM(I152:J152)</f>
        <v>447.62</v>
      </c>
    </row>
    <row r="153" spans="1:11" ht="16.5">
      <c r="A153" s="219">
        <v>2</v>
      </c>
      <c r="B153" s="214" t="s">
        <v>134</v>
      </c>
      <c r="C153" s="265">
        <f>C142</f>
        <v>447.62</v>
      </c>
      <c r="D153" s="265">
        <f>F169-D184</f>
        <v>0</v>
      </c>
      <c r="E153" s="278">
        <f>D153/C153</f>
        <v>0</v>
      </c>
      <c r="I153" s="463">
        <v>56.27</v>
      </c>
      <c r="J153" s="414">
        <v>60.53999999999999</v>
      </c>
      <c r="K153" s="456">
        <f>SUM(I153:J153)</f>
        <v>116.81</v>
      </c>
    </row>
    <row r="154" spans="1:11" ht="16.5">
      <c r="A154" s="219">
        <v>3</v>
      </c>
      <c r="B154" s="214" t="s">
        <v>135</v>
      </c>
      <c r="C154" s="265">
        <f>C143</f>
        <v>116.81</v>
      </c>
      <c r="D154" s="265">
        <f>F170-D185</f>
        <v>0</v>
      </c>
      <c r="E154" s="278">
        <f>D154/C154</f>
        <v>0</v>
      </c>
      <c r="I154" s="463">
        <v>203.75</v>
      </c>
      <c r="J154" s="414">
        <v>258.55</v>
      </c>
      <c r="K154" s="456">
        <f>SUM(I154:J154)</f>
        <v>462.3</v>
      </c>
    </row>
    <row r="155" spans="1:11" ht="17.25" thickBot="1">
      <c r="A155" s="219">
        <v>4</v>
      </c>
      <c r="B155" s="214" t="s">
        <v>136</v>
      </c>
      <c r="C155" s="265">
        <f>C144</f>
        <v>462.3</v>
      </c>
      <c r="D155" s="265">
        <f>F171-D186</f>
        <v>0</v>
      </c>
      <c r="E155" s="278">
        <f>D155/C155</f>
        <v>0</v>
      </c>
      <c r="I155" s="464">
        <f>SUM(I151:I154)</f>
        <v>773.3</v>
      </c>
      <c r="J155" s="465">
        <f>SUM(J151:J154)</f>
        <v>988.0899999999999</v>
      </c>
      <c r="K155" s="466">
        <f>SUM(I155:J155)</f>
        <v>1761.3899999999999</v>
      </c>
    </row>
    <row r="156" spans="1:5" ht="17.25" thickBot="1">
      <c r="A156" s="281"/>
      <c r="B156" s="243" t="s">
        <v>45</v>
      </c>
      <c r="C156" s="279">
        <f>SUM(C152:C155)</f>
        <v>1761.3899999999999</v>
      </c>
      <c r="D156" s="279">
        <f>F172-D187</f>
        <v>0</v>
      </c>
      <c r="E156" s="280">
        <f>D156/C156</f>
        <v>0</v>
      </c>
    </row>
    <row r="157" spans="1:5" ht="15">
      <c r="A157" s="71"/>
      <c r="B157" s="50"/>
      <c r="C157" s="70"/>
      <c r="D157" s="70"/>
      <c r="E157" s="73"/>
    </row>
    <row r="158" spans="1:3" ht="16.5">
      <c r="A158" s="19" t="s">
        <v>121</v>
      </c>
      <c r="B158" s="11"/>
      <c r="C158" s="11"/>
    </row>
    <row r="159" spans="1:6" ht="18" customHeight="1" thickBot="1">
      <c r="A159" s="11"/>
      <c r="F159" s="74" t="s">
        <v>43</v>
      </c>
    </row>
    <row r="160" spans="1:6" ht="39" customHeight="1">
      <c r="A160" s="251" t="s">
        <v>29</v>
      </c>
      <c r="B160" s="252" t="s">
        <v>255</v>
      </c>
      <c r="C160" s="252" t="s">
        <v>242</v>
      </c>
      <c r="D160" s="252" t="s">
        <v>99</v>
      </c>
      <c r="E160" s="252" t="s">
        <v>188</v>
      </c>
      <c r="F160" s="254"/>
    </row>
    <row r="161" spans="1:6" ht="15.75" customHeight="1" thickBot="1">
      <c r="A161" s="282">
        <f>C156</f>
        <v>1761.3899999999999</v>
      </c>
      <c r="B161" s="283">
        <f>D172</f>
        <v>0</v>
      </c>
      <c r="C161" s="284">
        <f>E172</f>
        <v>1761.3899999999999</v>
      </c>
      <c r="D161" s="284">
        <f>B161+C161</f>
        <v>1761.3899999999999</v>
      </c>
      <c r="E161" s="285">
        <f>D161/A161</f>
        <v>1</v>
      </c>
      <c r="F161" s="286"/>
    </row>
    <row r="162" spans="1:7" ht="27" customHeight="1">
      <c r="A162" s="75" t="s">
        <v>211</v>
      </c>
      <c r="B162" s="76"/>
      <c r="C162" s="77"/>
      <c r="D162" s="77"/>
      <c r="E162" s="78"/>
      <c r="F162" s="79"/>
      <c r="G162" s="80"/>
    </row>
    <row r="163" ht="15.75" customHeight="1"/>
    <row r="164" spans="1:6" ht="17.25" thickBot="1">
      <c r="A164" s="19" t="s">
        <v>243</v>
      </c>
      <c r="B164" s="56"/>
      <c r="C164" s="56"/>
      <c r="D164" s="56"/>
      <c r="E164" s="56"/>
      <c r="F164" s="56"/>
    </row>
    <row r="165" spans="7:11" ht="12.75" customHeight="1" thickBot="1">
      <c r="G165" s="74" t="s">
        <v>43</v>
      </c>
      <c r="I165" s="651" t="s">
        <v>32</v>
      </c>
      <c r="J165" s="652"/>
      <c r="K165" s="653"/>
    </row>
    <row r="166" spans="1:11" ht="48" customHeight="1">
      <c r="A166" s="211" t="s">
        <v>28</v>
      </c>
      <c r="B166" s="287" t="s">
        <v>2</v>
      </c>
      <c r="C166" s="287" t="s">
        <v>112</v>
      </c>
      <c r="D166" s="287" t="s">
        <v>198</v>
      </c>
      <c r="E166" s="287" t="s">
        <v>83</v>
      </c>
      <c r="F166" s="287" t="s">
        <v>99</v>
      </c>
      <c r="G166" s="288" t="s">
        <v>188</v>
      </c>
      <c r="I166" s="376" t="s">
        <v>144</v>
      </c>
      <c r="J166" s="379" t="s">
        <v>145</v>
      </c>
      <c r="K166" s="375" t="s">
        <v>3</v>
      </c>
    </row>
    <row r="167" spans="1:17" s="17" customFormat="1" ht="15.75">
      <c r="A167" s="239">
        <v>1</v>
      </c>
      <c r="B167" s="289">
        <v>2</v>
      </c>
      <c r="C167" s="289">
        <v>3</v>
      </c>
      <c r="D167" s="290">
        <v>4</v>
      </c>
      <c r="E167" s="290">
        <v>5</v>
      </c>
      <c r="F167" s="289">
        <v>6</v>
      </c>
      <c r="G167" s="291">
        <v>7</v>
      </c>
      <c r="I167" s="467">
        <v>326.53</v>
      </c>
      <c r="J167" s="468">
        <v>408.13</v>
      </c>
      <c r="K167" s="457">
        <f>SUM(I167:J167)</f>
        <v>734.66</v>
      </c>
      <c r="L167" s="359"/>
      <c r="M167" s="359"/>
      <c r="N167" s="364"/>
      <c r="O167" s="359"/>
      <c r="P167" s="359"/>
      <c r="Q167" s="359"/>
    </row>
    <row r="168" spans="1:11" ht="15" customHeight="1">
      <c r="A168" s="219">
        <v>1</v>
      </c>
      <c r="B168" s="214" t="s">
        <v>133</v>
      </c>
      <c r="C168" s="265">
        <f>C152</f>
        <v>734.66</v>
      </c>
      <c r="D168" s="265">
        <f>D141</f>
        <v>0</v>
      </c>
      <c r="E168" s="472">
        <v>734.66</v>
      </c>
      <c r="F168" s="453">
        <f>D168+E168</f>
        <v>734.66</v>
      </c>
      <c r="G168" s="245">
        <f>F168/C168</f>
        <v>1</v>
      </c>
      <c r="I168" s="467">
        <v>186.75</v>
      </c>
      <c r="J168" s="469">
        <v>260.87</v>
      </c>
      <c r="K168" s="457">
        <f>SUM(I168:J168)</f>
        <v>447.62</v>
      </c>
    </row>
    <row r="169" spans="1:11" ht="15" customHeight="1">
      <c r="A169" s="219">
        <v>2</v>
      </c>
      <c r="B169" s="214" t="s">
        <v>134</v>
      </c>
      <c r="C169" s="265">
        <f>C153</f>
        <v>447.62</v>
      </c>
      <c r="D169" s="265">
        <f>D142</f>
        <v>0</v>
      </c>
      <c r="E169" s="472">
        <v>447.62</v>
      </c>
      <c r="F169" s="453">
        <f>D169+E169</f>
        <v>447.62</v>
      </c>
      <c r="G169" s="245">
        <f>F169/C169</f>
        <v>1</v>
      </c>
      <c r="I169" s="467">
        <v>56.27</v>
      </c>
      <c r="J169" s="469">
        <v>60.53999999999999</v>
      </c>
      <c r="K169" s="457">
        <f>SUM(I169:J169)</f>
        <v>116.81</v>
      </c>
    </row>
    <row r="170" spans="1:11" ht="15" customHeight="1">
      <c r="A170" s="219">
        <v>3</v>
      </c>
      <c r="B170" s="214" t="s">
        <v>135</v>
      </c>
      <c r="C170" s="265">
        <f>C154</f>
        <v>116.81</v>
      </c>
      <c r="D170" s="265">
        <f>D143</f>
        <v>0</v>
      </c>
      <c r="E170" s="472">
        <v>116.81</v>
      </c>
      <c r="F170" s="453">
        <f>D170+E170</f>
        <v>116.81</v>
      </c>
      <c r="G170" s="245">
        <f>F170/C170</f>
        <v>1</v>
      </c>
      <c r="I170" s="467">
        <v>203.75</v>
      </c>
      <c r="J170" s="469">
        <v>258.55</v>
      </c>
      <c r="K170" s="457">
        <f>SUM(I170:J170)</f>
        <v>462.3</v>
      </c>
    </row>
    <row r="171" spans="1:11" ht="15" customHeight="1" thickBot="1">
      <c r="A171" s="219">
        <v>4</v>
      </c>
      <c r="B171" s="214" t="s">
        <v>136</v>
      </c>
      <c r="C171" s="265">
        <f>C155</f>
        <v>462.3</v>
      </c>
      <c r="D171" s="265">
        <f>D144</f>
        <v>0</v>
      </c>
      <c r="E171" s="473">
        <v>462.3</v>
      </c>
      <c r="F171" s="453">
        <f>D171+E171</f>
        <v>462.3</v>
      </c>
      <c r="G171" s="245">
        <f>F171/C171</f>
        <v>1</v>
      </c>
      <c r="I171" s="471">
        <f>SUM(I167:I170)</f>
        <v>773.3</v>
      </c>
      <c r="J171" s="470">
        <f>SUM(J167:J170)</f>
        <v>988.0899999999999</v>
      </c>
      <c r="K171" s="461">
        <f>SUM(I171:J171)</f>
        <v>1761.3899999999999</v>
      </c>
    </row>
    <row r="172" spans="1:17" s="11" customFormat="1" ht="15" customHeight="1" thickBot="1">
      <c r="A172" s="247"/>
      <c r="B172" s="243" t="s">
        <v>45</v>
      </c>
      <c r="C172" s="279">
        <f>SUM(C168:C171)</f>
        <v>1761.3899999999999</v>
      </c>
      <c r="D172" s="279">
        <f>D145</f>
        <v>0</v>
      </c>
      <c r="E172" s="335">
        <f>SUM(E168:E171)</f>
        <v>1761.3899999999999</v>
      </c>
      <c r="F172" s="279">
        <f>D172+E172</f>
        <v>1761.3899999999999</v>
      </c>
      <c r="G172" s="249">
        <f>F172/C172</f>
        <v>1</v>
      </c>
      <c r="I172" s="10"/>
      <c r="J172" s="10"/>
      <c r="K172" s="384"/>
      <c r="L172" s="364"/>
      <c r="M172" s="364"/>
      <c r="N172" s="364"/>
      <c r="O172" s="364"/>
      <c r="P172" s="364"/>
      <c r="Q172" s="364"/>
    </row>
    <row r="173" ht="15.75" customHeight="1">
      <c r="A173" s="82"/>
    </row>
    <row r="174" spans="1:8" ht="16.5">
      <c r="A174" s="19" t="s">
        <v>189</v>
      </c>
      <c r="B174" s="56"/>
      <c r="C174" s="56"/>
      <c r="D174" s="56"/>
      <c r="H174" s="27"/>
    </row>
    <row r="175" ht="18" customHeight="1" thickBot="1">
      <c r="A175" s="11"/>
    </row>
    <row r="176" spans="1:5" ht="35.25" customHeight="1">
      <c r="A176" s="211" t="s">
        <v>29</v>
      </c>
      <c r="B176" s="212" t="s">
        <v>190</v>
      </c>
      <c r="C176" s="212" t="s">
        <v>191</v>
      </c>
      <c r="D176" s="212" t="s">
        <v>32</v>
      </c>
      <c r="E176" s="218" t="s">
        <v>31</v>
      </c>
    </row>
    <row r="177" spans="1:5" ht="22.5" customHeight="1" thickBot="1">
      <c r="A177" s="474">
        <f>C172</f>
        <v>1761.3899999999999</v>
      </c>
      <c r="B177" s="475">
        <f>F172</f>
        <v>1761.3899999999999</v>
      </c>
      <c r="C177" s="575">
        <f>B177/A177</f>
        <v>1</v>
      </c>
      <c r="D177" s="475">
        <f>D187</f>
        <v>1761.3899999999999</v>
      </c>
      <c r="E177" s="209">
        <f>D177/A177</f>
        <v>1</v>
      </c>
    </row>
    <row r="178" spans="1:13" ht="18.75" customHeight="1">
      <c r="A178" s="11"/>
      <c r="J178" s="23"/>
      <c r="K178" s="483"/>
      <c r="L178" s="484"/>
      <c r="M178" s="484"/>
    </row>
    <row r="179" spans="1:13" ht="15.75" customHeight="1">
      <c r="A179" s="292" t="s">
        <v>212</v>
      </c>
      <c r="B179" s="117"/>
      <c r="C179" s="117"/>
      <c r="D179" s="117"/>
      <c r="E179" s="117"/>
      <c r="F179" s="117"/>
      <c r="G179" s="116"/>
      <c r="J179" s="23"/>
      <c r="K179" s="31"/>
      <c r="L179" s="484"/>
      <c r="M179" s="484"/>
    </row>
    <row r="180" spans="1:13" ht="15" customHeight="1" thickBot="1">
      <c r="A180" s="11"/>
      <c r="J180" s="23"/>
      <c r="K180" s="23"/>
      <c r="L180" s="484"/>
      <c r="M180" s="484"/>
    </row>
    <row r="181" spans="1:13" ht="28.5" customHeight="1">
      <c r="A181" s="251" t="s">
        <v>28</v>
      </c>
      <c r="B181" s="252" t="s">
        <v>2</v>
      </c>
      <c r="C181" s="252" t="s">
        <v>112</v>
      </c>
      <c r="D181" s="252" t="s">
        <v>32</v>
      </c>
      <c r="E181" s="228" t="s">
        <v>31</v>
      </c>
      <c r="I181" s="17"/>
      <c r="J181" s="485"/>
      <c r="K181" s="485"/>
      <c r="L181" s="23"/>
      <c r="M181" s="23"/>
    </row>
    <row r="182" spans="1:17" s="17" customFormat="1" ht="15.75">
      <c r="A182" s="255">
        <v>1</v>
      </c>
      <c r="B182" s="256">
        <v>2</v>
      </c>
      <c r="C182" s="275">
        <v>3</v>
      </c>
      <c r="D182" s="256">
        <v>4</v>
      </c>
      <c r="E182" s="293">
        <v>5</v>
      </c>
      <c r="I182" s="10"/>
      <c r="J182" s="485"/>
      <c r="K182" s="485"/>
      <c r="L182" s="486"/>
      <c r="M182" s="486"/>
      <c r="N182" s="364"/>
      <c r="O182" s="359"/>
      <c r="P182" s="359"/>
      <c r="Q182" s="359"/>
    </row>
    <row r="183" spans="1:13" ht="15" customHeight="1">
      <c r="A183" s="219">
        <v>1</v>
      </c>
      <c r="B183" s="214" t="s">
        <v>133</v>
      </c>
      <c r="C183" s="432">
        <f>C168</f>
        <v>734.66</v>
      </c>
      <c r="D183" s="332">
        <v>734.66</v>
      </c>
      <c r="E183" s="576">
        <f>D183/C183</f>
        <v>1</v>
      </c>
      <c r="F183" s="83"/>
      <c r="J183" s="485"/>
      <c r="K183" s="485"/>
      <c r="L183" s="486"/>
      <c r="M183" s="23"/>
    </row>
    <row r="184" spans="1:13" ht="15" customHeight="1">
      <c r="A184" s="219">
        <v>2</v>
      </c>
      <c r="B184" s="214" t="s">
        <v>134</v>
      </c>
      <c r="C184" s="432">
        <f>C169</f>
        <v>447.62</v>
      </c>
      <c r="D184" s="332">
        <v>447.62</v>
      </c>
      <c r="E184" s="576">
        <f>D184/C184</f>
        <v>1</v>
      </c>
      <c r="F184" s="83"/>
      <c r="J184" s="485"/>
      <c r="K184" s="485"/>
      <c r="L184" s="486"/>
      <c r="M184" s="23"/>
    </row>
    <row r="185" spans="1:13" ht="15" customHeight="1">
      <c r="A185" s="219">
        <v>3</v>
      </c>
      <c r="B185" s="214" t="s">
        <v>135</v>
      </c>
      <c r="C185" s="432">
        <f>C170</f>
        <v>116.81</v>
      </c>
      <c r="D185" s="332">
        <v>116.81</v>
      </c>
      <c r="E185" s="576">
        <f>D185/C185</f>
        <v>1</v>
      </c>
      <c r="F185" s="83"/>
      <c r="J185" s="487"/>
      <c r="K185" s="488"/>
      <c r="L185" s="486"/>
      <c r="M185" s="23"/>
    </row>
    <row r="186" spans="1:13" ht="15" customHeight="1">
      <c r="A186" s="219">
        <v>4</v>
      </c>
      <c r="B186" s="214" t="s">
        <v>136</v>
      </c>
      <c r="C186" s="432">
        <f>C171</f>
        <v>462.3</v>
      </c>
      <c r="D186" s="332">
        <v>462.3</v>
      </c>
      <c r="E186" s="576">
        <f>D186/C186</f>
        <v>1</v>
      </c>
      <c r="F186" s="83"/>
      <c r="I186" s="11"/>
      <c r="J186" s="69"/>
      <c r="K186" s="28"/>
      <c r="L186" s="486"/>
      <c r="M186" s="23"/>
    </row>
    <row r="187" spans="1:17" s="11" customFormat="1" ht="15" customHeight="1" thickBot="1">
      <c r="A187" s="247"/>
      <c r="B187" s="243" t="s">
        <v>45</v>
      </c>
      <c r="C187" s="335">
        <f>SUM(C183:C186)</f>
        <v>1761.3899999999999</v>
      </c>
      <c r="D187" s="335">
        <f>SUM(D183:D186)</f>
        <v>1761.3899999999999</v>
      </c>
      <c r="E187" s="577">
        <f>D187/C187</f>
        <v>1</v>
      </c>
      <c r="F187" s="84"/>
      <c r="I187" s="10"/>
      <c r="J187" s="23"/>
      <c r="K187" s="31"/>
      <c r="L187" s="484"/>
      <c r="M187" s="484"/>
      <c r="N187" s="364"/>
      <c r="O187" s="364"/>
      <c r="P187" s="364"/>
      <c r="Q187" s="364"/>
    </row>
    <row r="188" spans="1:13" ht="15" customHeight="1">
      <c r="A188" s="71"/>
      <c r="B188" s="50"/>
      <c r="C188" s="68"/>
      <c r="D188" s="68"/>
      <c r="E188" s="85"/>
      <c r="J188" s="23"/>
      <c r="K188" s="31"/>
      <c r="L188" s="484"/>
      <c r="M188" s="484"/>
    </row>
    <row r="189" spans="1:13" ht="16.5">
      <c r="A189" s="19" t="s">
        <v>192</v>
      </c>
      <c r="B189" s="56"/>
      <c r="C189" s="56"/>
      <c r="D189" s="56"/>
      <c r="H189" s="27"/>
      <c r="J189" s="23"/>
      <c r="K189" s="31"/>
      <c r="L189" s="484"/>
      <c r="M189" s="484"/>
    </row>
    <row r="190" ht="15" customHeight="1" thickBot="1">
      <c r="A190" s="11"/>
    </row>
    <row r="191" spans="1:6" ht="31.5">
      <c r="A191" s="294" t="s">
        <v>29</v>
      </c>
      <c r="B191" s="295" t="s">
        <v>99</v>
      </c>
      <c r="C191" s="295" t="s">
        <v>188</v>
      </c>
      <c r="D191" s="295" t="s">
        <v>89</v>
      </c>
      <c r="E191" s="295" t="s">
        <v>90</v>
      </c>
      <c r="F191" s="296" t="s">
        <v>91</v>
      </c>
    </row>
    <row r="192" spans="1:6" ht="18.75" customHeight="1" thickBot="1">
      <c r="A192" s="474">
        <f>C203</f>
        <v>52.839999999999996</v>
      </c>
      <c r="B192" s="474">
        <f>D203</f>
        <v>52.8417</v>
      </c>
      <c r="C192" s="297">
        <f>B192/A192</f>
        <v>1.000032172596518</v>
      </c>
      <c r="D192" s="475">
        <f>D203</f>
        <v>52.8417</v>
      </c>
      <c r="E192" s="476">
        <f>E203</f>
        <v>52.8417</v>
      </c>
      <c r="F192" s="231">
        <f>E192/D192</f>
        <v>1</v>
      </c>
    </row>
    <row r="193" spans="1:6" ht="18.75" customHeight="1">
      <c r="A193" s="68"/>
      <c r="B193" s="171"/>
      <c r="C193" s="172"/>
      <c r="D193" s="68"/>
      <c r="E193" s="173"/>
      <c r="F193" s="120"/>
    </row>
    <row r="194" ht="14.25" customHeight="1">
      <c r="A194" s="11"/>
    </row>
    <row r="195" spans="1:3" ht="16.5">
      <c r="A195" s="19" t="s">
        <v>102</v>
      </c>
      <c r="B195" s="56"/>
      <c r="C195" s="56"/>
    </row>
    <row r="196" ht="15.75" customHeight="1" thickBot="1">
      <c r="A196" s="11"/>
    </row>
    <row r="197" spans="1:7" ht="31.5">
      <c r="A197" s="211" t="s">
        <v>28</v>
      </c>
      <c r="B197" s="212" t="s">
        <v>2</v>
      </c>
      <c r="C197" s="212" t="s">
        <v>29</v>
      </c>
      <c r="D197" s="295" t="s">
        <v>92</v>
      </c>
      <c r="E197" s="295" t="s">
        <v>93</v>
      </c>
      <c r="F197" s="296" t="s">
        <v>138</v>
      </c>
      <c r="G197" s="23"/>
    </row>
    <row r="198" spans="1:7" ht="15.75">
      <c r="A198" s="298">
        <v>1</v>
      </c>
      <c r="B198" s="299">
        <v>2</v>
      </c>
      <c r="C198" s="300">
        <v>3</v>
      </c>
      <c r="D198" s="299">
        <v>4</v>
      </c>
      <c r="E198" s="301">
        <v>5</v>
      </c>
      <c r="F198" s="302">
        <v>6</v>
      </c>
      <c r="G198" s="89"/>
    </row>
    <row r="199" spans="1:7" ht="15" customHeight="1">
      <c r="A199" s="219">
        <v>1</v>
      </c>
      <c r="B199" s="214" t="s">
        <v>133</v>
      </c>
      <c r="C199" s="416">
        <v>22.04</v>
      </c>
      <c r="D199" s="416">
        <v>22.0398</v>
      </c>
      <c r="E199" s="416">
        <v>22.0398</v>
      </c>
      <c r="F199" s="203">
        <f>E199/D199</f>
        <v>1</v>
      </c>
      <c r="G199" s="120"/>
    </row>
    <row r="200" spans="1:7" ht="15" customHeight="1">
      <c r="A200" s="219">
        <v>2</v>
      </c>
      <c r="B200" s="214" t="s">
        <v>134</v>
      </c>
      <c r="C200" s="416">
        <v>13.43</v>
      </c>
      <c r="D200" s="416">
        <v>13.4286</v>
      </c>
      <c r="E200" s="416">
        <v>13.4286</v>
      </c>
      <c r="F200" s="203">
        <f>E200/D200</f>
        <v>1</v>
      </c>
      <c r="G200" s="120"/>
    </row>
    <row r="201" spans="1:7" ht="15" customHeight="1">
      <c r="A201" s="219">
        <v>3</v>
      </c>
      <c r="B201" s="214" t="s">
        <v>135</v>
      </c>
      <c r="C201" s="416">
        <v>3.5</v>
      </c>
      <c r="D201" s="416">
        <v>3.5042999999999997</v>
      </c>
      <c r="E201" s="416">
        <v>3.5042999999999997</v>
      </c>
      <c r="F201" s="203">
        <f>E201/D201</f>
        <v>1</v>
      </c>
      <c r="G201" s="120"/>
    </row>
    <row r="202" spans="1:7" ht="15" customHeight="1" thickBot="1">
      <c r="A202" s="477">
        <v>4</v>
      </c>
      <c r="B202" s="478" t="s">
        <v>136</v>
      </c>
      <c r="C202" s="479">
        <v>13.87</v>
      </c>
      <c r="D202" s="479">
        <v>13.869</v>
      </c>
      <c r="E202" s="479">
        <v>13.869</v>
      </c>
      <c r="F202" s="578">
        <f>E202/D202</f>
        <v>1</v>
      </c>
      <c r="G202" s="120"/>
    </row>
    <row r="203" spans="1:7" ht="15" customHeight="1" thickBot="1">
      <c r="A203" s="246"/>
      <c r="B203" s="480" t="s">
        <v>45</v>
      </c>
      <c r="C203" s="481">
        <f>SUM(C199:C202)</f>
        <v>52.839999999999996</v>
      </c>
      <c r="D203" s="482">
        <f>SUM(D199:D202)</f>
        <v>52.8417</v>
      </c>
      <c r="E203" s="482">
        <f>SUM(E199:E202)</f>
        <v>52.8417</v>
      </c>
      <c r="F203" s="579">
        <f>E203/D203</f>
        <v>1</v>
      </c>
      <c r="G203" s="121"/>
    </row>
    <row r="204" spans="1:7" ht="15" customHeight="1">
      <c r="A204" s="71"/>
      <c r="B204" s="50"/>
      <c r="C204" s="70"/>
      <c r="D204" s="70"/>
      <c r="E204" s="70"/>
      <c r="F204" s="87"/>
      <c r="G204" s="36"/>
    </row>
    <row r="205" spans="1:5" ht="16.5">
      <c r="A205" s="53" t="s">
        <v>183</v>
      </c>
      <c r="B205" s="54"/>
      <c r="C205" s="54"/>
      <c r="D205" s="54"/>
      <c r="E205" s="55"/>
    </row>
    <row r="206" ht="18" customHeight="1">
      <c r="A206" s="82"/>
    </row>
    <row r="207" ht="15" hidden="1">
      <c r="A207" s="82"/>
    </row>
    <row r="208" spans="1:7" ht="15" hidden="1">
      <c r="A208" s="42"/>
      <c r="B208" s="42" t="s">
        <v>33</v>
      </c>
      <c r="C208" s="42"/>
      <c r="D208" s="42"/>
      <c r="E208" s="42"/>
      <c r="F208" s="42"/>
      <c r="G208" s="42"/>
    </row>
    <row r="209" spans="1:7" ht="15" hidden="1">
      <c r="A209" s="42"/>
      <c r="B209" s="42"/>
      <c r="C209" s="42"/>
      <c r="D209" s="42"/>
      <c r="E209" s="42"/>
      <c r="F209" s="42"/>
      <c r="G209" s="42"/>
    </row>
    <row r="210" spans="1:7" ht="15" hidden="1">
      <c r="A210" s="42"/>
      <c r="B210" s="42" t="s">
        <v>34</v>
      </c>
      <c r="E210" s="62">
        <f>8581264*220*1.5/10000000</f>
        <v>283.181712</v>
      </c>
      <c r="F210" s="42"/>
      <c r="G210" s="42"/>
    </row>
    <row r="211" spans="1:7" ht="15" hidden="1">
      <c r="A211" s="42"/>
      <c r="B211" s="42" t="s">
        <v>35</v>
      </c>
      <c r="E211" s="62">
        <f>8581264*220*1/10000000</f>
        <v>188.787808</v>
      </c>
      <c r="F211" s="42"/>
      <c r="G211" s="42"/>
    </row>
    <row r="212" spans="1:7" ht="15" hidden="1">
      <c r="A212" s="42"/>
      <c r="B212" s="41" t="s">
        <v>3</v>
      </c>
      <c r="E212" s="88">
        <f>E211+E210</f>
        <v>471.96952</v>
      </c>
      <c r="F212" s="42"/>
      <c r="G212" s="42"/>
    </row>
    <row r="213" spans="1:7" ht="15" hidden="1">
      <c r="A213" s="42"/>
      <c r="B213" s="42" t="s">
        <v>36</v>
      </c>
      <c r="E213" s="62">
        <v>477.18</v>
      </c>
      <c r="F213" s="42"/>
      <c r="G213" s="42"/>
    </row>
    <row r="214" spans="1:7" ht="15" hidden="1">
      <c r="A214" s="42"/>
      <c r="B214" s="41" t="s">
        <v>37</v>
      </c>
      <c r="E214" s="88">
        <f>E213-E212</f>
        <v>5.210480000000018</v>
      </c>
      <c r="F214" s="42"/>
      <c r="G214" s="42"/>
    </row>
    <row r="215" spans="1:7" ht="15" hidden="1">
      <c r="A215" s="42"/>
      <c r="B215" s="42"/>
      <c r="C215" s="62"/>
      <c r="D215" s="42"/>
      <c r="E215" s="42"/>
      <c r="F215" s="42"/>
      <c r="G215" s="42"/>
    </row>
    <row r="216" spans="1:7" ht="15" hidden="1">
      <c r="A216" s="42"/>
      <c r="B216" s="42"/>
      <c r="C216" s="62"/>
      <c r="D216" s="42"/>
      <c r="E216" s="42"/>
      <c r="F216" s="42"/>
      <c r="G216" s="42"/>
    </row>
    <row r="217" spans="1:6" ht="15.75">
      <c r="A217" s="303" t="s">
        <v>276</v>
      </c>
      <c r="B217" s="118"/>
      <c r="C217" s="118"/>
      <c r="D217" s="118"/>
      <c r="E217" s="119"/>
      <c r="F217" s="59"/>
    </row>
    <row r="218" spans="1:6" ht="9" customHeight="1">
      <c r="A218" s="59"/>
      <c r="B218" s="59"/>
      <c r="C218" s="59"/>
      <c r="D218" s="59"/>
      <c r="E218" s="60"/>
      <c r="F218" s="59"/>
    </row>
    <row r="219" spans="1:7" ht="19.5" customHeight="1">
      <c r="A219" s="19" t="s">
        <v>277</v>
      </c>
      <c r="B219" s="40"/>
      <c r="C219" s="61"/>
      <c r="D219" s="40"/>
      <c r="E219" s="40"/>
      <c r="F219" s="40"/>
      <c r="G219" s="42"/>
    </row>
    <row r="220" spans="1:7" ht="17.25" customHeight="1" thickBot="1">
      <c r="A220" s="11"/>
      <c r="E220" s="42"/>
      <c r="F220" s="42"/>
      <c r="G220" s="42"/>
    </row>
    <row r="221" spans="1:17" ht="15.75" thickBot="1">
      <c r="A221" s="42"/>
      <c r="B221" s="41" t="s">
        <v>213</v>
      </c>
      <c r="C221" s="62"/>
      <c r="D221" s="42"/>
      <c r="E221" s="42" t="s">
        <v>7</v>
      </c>
      <c r="I221" s="634" t="s">
        <v>29</v>
      </c>
      <c r="J221" s="635"/>
      <c r="K221" s="636"/>
      <c r="L221" s="634" t="s">
        <v>149</v>
      </c>
      <c r="M221" s="635"/>
      <c r="N221" s="636"/>
      <c r="O221" s="638"/>
      <c r="P221" s="638"/>
      <c r="Q221" s="638"/>
    </row>
    <row r="222" spans="1:17" ht="47.25">
      <c r="A222" s="271" t="s">
        <v>22</v>
      </c>
      <c r="B222" s="272" t="s">
        <v>23</v>
      </c>
      <c r="C222" s="252" t="s">
        <v>231</v>
      </c>
      <c r="D222" s="252" t="s">
        <v>270</v>
      </c>
      <c r="E222" s="254" t="s">
        <v>229</v>
      </c>
      <c r="F222" s="64"/>
      <c r="G222" s="65"/>
      <c r="I222" s="376" t="s">
        <v>144</v>
      </c>
      <c r="J222" s="379" t="s">
        <v>145</v>
      </c>
      <c r="K222" s="375" t="s">
        <v>3</v>
      </c>
      <c r="L222" s="376" t="s">
        <v>144</v>
      </c>
      <c r="M222" s="379" t="s">
        <v>145</v>
      </c>
      <c r="N222" s="375" t="s">
        <v>3</v>
      </c>
      <c r="O222" s="484"/>
      <c r="P222" s="484"/>
      <c r="Q222" s="484"/>
    </row>
    <row r="223" spans="1:17" s="34" customFormat="1" ht="14.25" customHeight="1">
      <c r="A223" s="305">
        <v>1</v>
      </c>
      <c r="B223" s="275">
        <v>2</v>
      </c>
      <c r="C223" s="276">
        <v>3</v>
      </c>
      <c r="D223" s="276">
        <v>4</v>
      </c>
      <c r="E223" s="277">
        <v>5</v>
      </c>
      <c r="F223" s="66"/>
      <c r="G223" s="67"/>
      <c r="I223" s="489">
        <v>134.9581522</v>
      </c>
      <c r="J223" s="490">
        <v>169.83246</v>
      </c>
      <c r="K223" s="491">
        <f>SUM(I223:J223)</f>
        <v>304.7906122</v>
      </c>
      <c r="L223" s="492">
        <v>0</v>
      </c>
      <c r="M223" s="493">
        <v>57.92</v>
      </c>
      <c r="N223" s="497">
        <f>SUM(L223:M223)</f>
        <v>57.92</v>
      </c>
      <c r="O223" s="499"/>
      <c r="P223" s="499"/>
      <c r="Q223" s="500"/>
    </row>
    <row r="224" spans="1:17" ht="16.5">
      <c r="A224" s="219">
        <v>1</v>
      </c>
      <c r="B224" s="265" t="s">
        <v>133</v>
      </c>
      <c r="C224" s="502">
        <v>304.7906122</v>
      </c>
      <c r="D224" s="332">
        <v>57.92</v>
      </c>
      <c r="E224" s="504">
        <f>D224/C224</f>
        <v>0.19003209968289175</v>
      </c>
      <c r="F224" s="93"/>
      <c r="G224" s="94"/>
      <c r="I224" s="489">
        <v>75.4475008</v>
      </c>
      <c r="J224" s="490">
        <v>109.354812</v>
      </c>
      <c r="K224" s="491">
        <f>SUM(I224:J224)</f>
        <v>184.80231279999998</v>
      </c>
      <c r="L224" s="492">
        <v>0</v>
      </c>
      <c r="M224" s="493">
        <v>0</v>
      </c>
      <c r="N224" s="497">
        <f>SUM(L224:M224)</f>
        <v>0</v>
      </c>
      <c r="O224" s="499"/>
      <c r="P224" s="499"/>
      <c r="Q224" s="500"/>
    </row>
    <row r="225" spans="1:17" ht="16.5">
      <c r="A225" s="219">
        <v>2</v>
      </c>
      <c r="B225" s="265" t="s">
        <v>134</v>
      </c>
      <c r="C225" s="502">
        <v>184.80231279999998</v>
      </c>
      <c r="D225" s="332">
        <v>0</v>
      </c>
      <c r="E225" s="504">
        <f>D225/C225</f>
        <v>0</v>
      </c>
      <c r="F225" s="93"/>
      <c r="G225" s="94"/>
      <c r="I225" s="489">
        <v>24.875939900000002</v>
      </c>
      <c r="J225" s="490">
        <v>27.005332</v>
      </c>
      <c r="K225" s="491">
        <f>SUM(I225:J225)</f>
        <v>51.8812719</v>
      </c>
      <c r="L225" s="492">
        <v>0</v>
      </c>
      <c r="M225" s="493">
        <v>0</v>
      </c>
      <c r="N225" s="497">
        <f>SUM(L225:M225)</f>
        <v>0</v>
      </c>
      <c r="O225" s="499"/>
      <c r="P225" s="499"/>
      <c r="Q225" s="500"/>
    </row>
    <row r="226" spans="1:17" ht="16.5">
      <c r="A226" s="219">
        <v>3</v>
      </c>
      <c r="B226" s="265" t="s">
        <v>135</v>
      </c>
      <c r="C226" s="502">
        <v>51.8812719</v>
      </c>
      <c r="D226" s="332">
        <v>0</v>
      </c>
      <c r="E226" s="504">
        <f>D226/C226</f>
        <v>0</v>
      </c>
      <c r="F226" s="93"/>
      <c r="G226" s="94"/>
      <c r="I226" s="489">
        <v>84.0955969</v>
      </c>
      <c r="J226" s="490">
        <v>103.537396</v>
      </c>
      <c r="K226" s="491">
        <f>SUM(I226:J226)</f>
        <v>187.6329929</v>
      </c>
      <c r="L226" s="492">
        <v>0</v>
      </c>
      <c r="M226" s="493">
        <v>0</v>
      </c>
      <c r="N226" s="497">
        <f>SUM(L226:M226)</f>
        <v>0</v>
      </c>
      <c r="O226" s="499"/>
      <c r="P226" s="499"/>
      <c r="Q226" s="500"/>
    </row>
    <row r="227" spans="1:17" ht="17.25" thickBot="1">
      <c r="A227" s="219">
        <v>4</v>
      </c>
      <c r="B227" s="265" t="s">
        <v>136</v>
      </c>
      <c r="C227" s="502">
        <v>187.6329929</v>
      </c>
      <c r="D227" s="332">
        <v>0</v>
      </c>
      <c r="E227" s="504">
        <f>D227/C227</f>
        <v>0</v>
      </c>
      <c r="F227" s="93"/>
      <c r="G227" s="94" t="s">
        <v>84</v>
      </c>
      <c r="I227" s="494">
        <f>SUM(I223:I226)</f>
        <v>319.3771898</v>
      </c>
      <c r="J227" s="494">
        <f>SUM(J223:J226)</f>
        <v>409.73</v>
      </c>
      <c r="K227" s="496">
        <f>SUM(I227:J227)</f>
        <v>729.1071898</v>
      </c>
      <c r="L227" s="495">
        <f>SUM(L223:L226)</f>
        <v>0</v>
      </c>
      <c r="M227" s="495">
        <f>SUM(M223:M226)</f>
        <v>57.92</v>
      </c>
      <c r="N227" s="498">
        <f>SUM(L227:M227)</f>
        <v>57.92</v>
      </c>
      <c r="O227" s="501"/>
      <c r="P227" s="501"/>
      <c r="Q227" s="501"/>
    </row>
    <row r="228" spans="1:7" ht="17.25" thickBot="1">
      <c r="A228" s="281"/>
      <c r="B228" s="243" t="s">
        <v>45</v>
      </c>
      <c r="C228" s="503">
        <f>SUM(C224:C227)</f>
        <v>729.1071897999999</v>
      </c>
      <c r="D228" s="503">
        <f>SUM(D224:D227)</f>
        <v>57.92</v>
      </c>
      <c r="E228" s="505">
        <f>D228/C228</f>
        <v>0.07943962261006908</v>
      </c>
      <c r="F228" s="93"/>
      <c r="G228" s="94"/>
    </row>
    <row r="229" spans="1:7" ht="15">
      <c r="A229" s="95"/>
      <c r="B229" s="76"/>
      <c r="C229" s="96"/>
      <c r="D229" s="96"/>
      <c r="E229" s="73"/>
      <c r="F229" s="79"/>
      <c r="G229" s="93"/>
    </row>
    <row r="230" spans="1:7" ht="17.25" thickBot="1">
      <c r="A230" s="19" t="s">
        <v>249</v>
      </c>
      <c r="B230" s="40"/>
      <c r="C230" s="61"/>
      <c r="D230" s="40"/>
      <c r="E230" s="40"/>
      <c r="F230" s="40"/>
      <c r="G230" s="93"/>
    </row>
    <row r="231" spans="1:14" ht="16.5" thickBot="1">
      <c r="A231" s="40"/>
      <c r="B231" s="40"/>
      <c r="C231" s="40"/>
      <c r="D231" s="40"/>
      <c r="E231" s="40" t="s">
        <v>7</v>
      </c>
      <c r="F231" s="56"/>
      <c r="I231" s="634" t="s">
        <v>272</v>
      </c>
      <c r="J231" s="635"/>
      <c r="K231" s="636"/>
      <c r="L231" s="634" t="s">
        <v>271</v>
      </c>
      <c r="M231" s="635"/>
      <c r="N231" s="636"/>
    </row>
    <row r="232" spans="1:14" ht="51" customHeight="1">
      <c r="A232" s="271" t="s">
        <v>22</v>
      </c>
      <c r="B232" s="272" t="s">
        <v>23</v>
      </c>
      <c r="C232" s="252" t="str">
        <f>C222</f>
        <v>Allocation for 2017-18                   </v>
      </c>
      <c r="D232" s="252" t="s">
        <v>250</v>
      </c>
      <c r="E232" s="254" t="s">
        <v>232</v>
      </c>
      <c r="F232" s="64"/>
      <c r="G232" s="65"/>
      <c r="I232" s="376" t="s">
        <v>144</v>
      </c>
      <c r="J232" s="379" t="s">
        <v>145</v>
      </c>
      <c r="K232" s="375" t="s">
        <v>3</v>
      </c>
      <c r="L232" s="376" t="s">
        <v>144</v>
      </c>
      <c r="M232" s="379" t="s">
        <v>145</v>
      </c>
      <c r="N232" s="375" t="s">
        <v>3</v>
      </c>
    </row>
    <row r="233" spans="1:17" s="34" customFormat="1" ht="16.5" customHeight="1">
      <c r="A233" s="273">
        <v>1</v>
      </c>
      <c r="B233" s="274">
        <v>2</v>
      </c>
      <c r="C233" s="275">
        <v>3</v>
      </c>
      <c r="D233" s="275">
        <v>4</v>
      </c>
      <c r="E233" s="277">
        <v>5</v>
      </c>
      <c r="F233" s="66"/>
      <c r="G233" s="67"/>
      <c r="I233" s="489">
        <v>10.277631999999983</v>
      </c>
      <c r="J233" s="490">
        <v>27.11788999999996</v>
      </c>
      <c r="K233" s="491">
        <f>SUM(I233:J233)</f>
        <v>37.39552199999994</v>
      </c>
      <c r="L233" s="489">
        <v>137.463328</v>
      </c>
      <c r="M233" s="490">
        <v>126.15245999999999</v>
      </c>
      <c r="N233" s="491">
        <f>SUM(L233:M233)</f>
        <v>263.61578799999995</v>
      </c>
      <c r="O233" s="359"/>
      <c r="P233" s="359"/>
      <c r="Q233" s="359"/>
    </row>
    <row r="234" spans="1:14" ht="12.75" customHeight="1">
      <c r="A234" s="219">
        <v>1</v>
      </c>
      <c r="B234" s="265" t="s">
        <v>133</v>
      </c>
      <c r="C234" s="265">
        <f>C224</f>
        <v>304.7906122</v>
      </c>
      <c r="D234" s="432">
        <v>37.39552199999994</v>
      </c>
      <c r="E234" s="506">
        <f>D234/C234</f>
        <v>0.12269249938532045</v>
      </c>
      <c r="F234" s="93"/>
      <c r="G234" s="94"/>
      <c r="I234" s="489">
        <v>5.744383999999982</v>
      </c>
      <c r="J234" s="490">
        <v>9.281458</v>
      </c>
      <c r="K234" s="491">
        <f>SUM(I234:J234)</f>
        <v>15.025841999999983</v>
      </c>
      <c r="L234" s="489">
        <v>76.831136</v>
      </c>
      <c r="M234" s="490">
        <v>110.345812</v>
      </c>
      <c r="N234" s="491">
        <f>SUM(L234:M234)</f>
        <v>187.17694799999998</v>
      </c>
    </row>
    <row r="235" spans="1:14" ht="12.75" customHeight="1">
      <c r="A235" s="219">
        <v>2</v>
      </c>
      <c r="B235" s="265" t="s">
        <v>134</v>
      </c>
      <c r="C235" s="265">
        <f>C225</f>
        <v>184.80231279999998</v>
      </c>
      <c r="D235" s="432">
        <v>15.025841999999983</v>
      </c>
      <c r="E235" s="506">
        <f>D235/C235</f>
        <v>0.08130765125359397</v>
      </c>
      <c r="F235" s="93"/>
      <c r="G235" s="94"/>
      <c r="I235" s="489">
        <v>1.894527999999994</v>
      </c>
      <c r="J235" s="490">
        <v>2.194012999999998</v>
      </c>
      <c r="K235" s="491">
        <f>SUM(I235:J235)</f>
        <v>4.088540999999992</v>
      </c>
      <c r="L235" s="489">
        <v>25.339312</v>
      </c>
      <c r="M235" s="490">
        <v>27.147707</v>
      </c>
      <c r="N235" s="491">
        <f>SUM(L235:M235)</f>
        <v>52.487019000000004</v>
      </c>
    </row>
    <row r="236" spans="1:14" ht="12.75" customHeight="1">
      <c r="A236" s="219">
        <v>3</v>
      </c>
      <c r="B236" s="265" t="s">
        <v>135</v>
      </c>
      <c r="C236" s="265">
        <f>C226</f>
        <v>51.8812719</v>
      </c>
      <c r="D236" s="432">
        <v>4.088540999999992</v>
      </c>
      <c r="E236" s="506">
        <f>D236/C236</f>
        <v>0.07880572025837308</v>
      </c>
      <c r="F236" s="93"/>
      <c r="G236" s="94"/>
      <c r="I236" s="489">
        <v>6.403455999999977</v>
      </c>
      <c r="J236" s="490">
        <v>6.86251399999999</v>
      </c>
      <c r="K236" s="491">
        <f>SUM(I236:J236)</f>
        <v>13.265969999999967</v>
      </c>
      <c r="L236" s="489">
        <v>85.64622399999999</v>
      </c>
      <c r="M236" s="490">
        <v>102.549896</v>
      </c>
      <c r="N236" s="491">
        <f>SUM(L236:M236)</f>
        <v>188.19612</v>
      </c>
    </row>
    <row r="237" spans="1:14" ht="15.75" customHeight="1" thickBot="1">
      <c r="A237" s="219">
        <v>4</v>
      </c>
      <c r="B237" s="265" t="s">
        <v>136</v>
      </c>
      <c r="C237" s="265">
        <f>C227</f>
        <v>187.6329929</v>
      </c>
      <c r="D237" s="432">
        <v>13.265969999999967</v>
      </c>
      <c r="E237" s="506">
        <f>D237/C237</f>
        <v>0.07070169161065472</v>
      </c>
      <c r="F237" s="93"/>
      <c r="G237" s="93"/>
      <c r="H237" s="93"/>
      <c r="I237" s="494">
        <f>SUM(I233:I236)</f>
        <v>24.319999999999936</v>
      </c>
      <c r="J237" s="494">
        <f>SUM(J233:J236)</f>
        <v>45.45587499999995</v>
      </c>
      <c r="K237" s="496">
        <f>SUM(I237:J237)</f>
        <v>69.77587499999989</v>
      </c>
      <c r="L237" s="494">
        <f>SUM(L233:L236)</f>
        <v>325.28</v>
      </c>
      <c r="M237" s="494">
        <f>SUM(M233:M236)</f>
        <v>366.195875</v>
      </c>
      <c r="N237" s="496">
        <f>SUM(L237:M237)</f>
        <v>691.475875</v>
      </c>
    </row>
    <row r="238" spans="1:7" ht="16.5" customHeight="1" thickBot="1">
      <c r="A238" s="281"/>
      <c r="B238" s="243" t="s">
        <v>45</v>
      </c>
      <c r="C238" s="279">
        <f>SUM(C234:C237)</f>
        <v>729.1071897999999</v>
      </c>
      <c r="D238" s="335">
        <f>SUM(D234:D237)</f>
        <v>69.77587499999989</v>
      </c>
      <c r="E238" s="507">
        <f>D238/C238</f>
        <v>0.09570043469073454</v>
      </c>
      <c r="F238" s="93"/>
      <c r="G238" s="94"/>
    </row>
    <row r="239" spans="1:7" ht="12.75" customHeight="1">
      <c r="A239" s="71"/>
      <c r="B239" s="50"/>
      <c r="C239" s="70"/>
      <c r="D239" s="70"/>
      <c r="E239" s="80"/>
      <c r="F239" s="93"/>
      <c r="G239" s="94"/>
    </row>
    <row r="240" spans="1:7" ht="21" customHeight="1">
      <c r="A240" s="126" t="s">
        <v>153</v>
      </c>
      <c r="B240" s="40"/>
      <c r="C240" s="113"/>
      <c r="D240" s="113"/>
      <c r="E240" s="114"/>
      <c r="F240" s="42"/>
      <c r="G240" s="42"/>
    </row>
    <row r="241" spans="1:7" ht="15" hidden="1">
      <c r="A241" s="42"/>
      <c r="B241" s="42"/>
      <c r="C241" s="42"/>
      <c r="D241" s="42"/>
      <c r="E241" s="42"/>
      <c r="F241" s="42"/>
      <c r="G241" s="42"/>
    </row>
    <row r="242" spans="1:4" ht="15" hidden="1">
      <c r="A242" s="20" t="s">
        <v>29</v>
      </c>
      <c r="B242" s="20" t="s">
        <v>193</v>
      </c>
      <c r="C242" s="20" t="s">
        <v>30</v>
      </c>
      <c r="D242" s="86"/>
    </row>
    <row r="243" spans="1:4" ht="15" hidden="1">
      <c r="A243" s="97">
        <v>1</v>
      </c>
      <c r="B243" s="81">
        <f>B244/A244</f>
        <v>1.1043019786255908</v>
      </c>
      <c r="C243" s="81">
        <f>C244/A244</f>
        <v>0.85</v>
      </c>
      <c r="D243" s="86"/>
    </row>
    <row r="244" spans="1:4" ht="15" hidden="1">
      <c r="A244" s="21">
        <v>47718.17</v>
      </c>
      <c r="B244" s="57">
        <v>52695.2695473923</v>
      </c>
      <c r="C244" s="57">
        <f>A244*85/100</f>
        <v>40560.4445</v>
      </c>
      <c r="D244" s="21"/>
    </row>
    <row r="245" ht="15" hidden="1"/>
    <row r="246" ht="15" hidden="1"/>
    <row r="247" ht="8.25" customHeight="1" thickBot="1"/>
    <row r="248" spans="1:6" ht="31.5">
      <c r="A248" s="251" t="s">
        <v>29</v>
      </c>
      <c r="B248" s="252" t="s">
        <v>259</v>
      </c>
      <c r="C248" s="252" t="s">
        <v>47</v>
      </c>
      <c r="D248" s="252" t="s">
        <v>99</v>
      </c>
      <c r="E248" s="252" t="s">
        <v>188</v>
      </c>
      <c r="F248" s="254"/>
    </row>
    <row r="249" spans="1:6" ht="17.25" thickBot="1">
      <c r="A249" s="282">
        <f>C238</f>
        <v>729.1071897999999</v>
      </c>
      <c r="B249" s="284">
        <f>D259</f>
        <v>57.92</v>
      </c>
      <c r="C249" s="268">
        <f>E259</f>
        <v>691.4758749999999</v>
      </c>
      <c r="D249" s="284">
        <f>B249+C249</f>
        <v>749.3958749999998</v>
      </c>
      <c r="E249" s="285">
        <f>D249/A249</f>
        <v>1.0278267523401672</v>
      </c>
      <c r="F249" s="286"/>
    </row>
    <row r="250" spans="1:7" ht="15">
      <c r="A250" s="95"/>
      <c r="B250" s="76"/>
      <c r="C250" s="77"/>
      <c r="D250" s="77"/>
      <c r="E250" s="78"/>
      <c r="F250" s="79"/>
      <c r="G250" s="80"/>
    </row>
    <row r="251" spans="1:7" ht="17.25" thickBot="1">
      <c r="A251" s="19" t="s">
        <v>214</v>
      </c>
      <c r="B251" s="39"/>
      <c r="C251" s="98"/>
      <c r="D251" s="39"/>
      <c r="E251" s="39"/>
      <c r="F251" s="42"/>
      <c r="G251" s="42"/>
    </row>
    <row r="252" spans="1:14" ht="15.75" thickBot="1">
      <c r="A252" s="42"/>
      <c r="B252" s="42"/>
      <c r="C252" s="42"/>
      <c r="D252" s="42"/>
      <c r="E252" s="42"/>
      <c r="F252" s="42"/>
      <c r="G252" s="42" t="s">
        <v>7</v>
      </c>
      <c r="I252" s="634" t="s">
        <v>49</v>
      </c>
      <c r="J252" s="635"/>
      <c r="K252" s="636"/>
      <c r="L252" s="634"/>
      <c r="M252" s="635"/>
      <c r="N252" s="636"/>
    </row>
    <row r="253" spans="1:14" ht="53.25" customHeight="1">
      <c r="A253" s="271" t="s">
        <v>22</v>
      </c>
      <c r="B253" s="272" t="s">
        <v>23</v>
      </c>
      <c r="C253" s="252" t="str">
        <f>C232</f>
        <v>Allocation for 2017-18                   </v>
      </c>
      <c r="D253" s="252" t="str">
        <f>D222</f>
        <v>Opening Balance as on 1.4.2017                                     </v>
      </c>
      <c r="E253" s="252" t="s">
        <v>38</v>
      </c>
      <c r="F253" s="252" t="s">
        <v>194</v>
      </c>
      <c r="G253" s="254" t="s">
        <v>195</v>
      </c>
      <c r="I253" s="376" t="s">
        <v>144</v>
      </c>
      <c r="J253" s="379" t="s">
        <v>145</v>
      </c>
      <c r="K253" s="375" t="s">
        <v>3</v>
      </c>
      <c r="L253" s="376" t="s">
        <v>144</v>
      </c>
      <c r="M253" s="379" t="s">
        <v>145</v>
      </c>
      <c r="N253" s="375" t="s">
        <v>3</v>
      </c>
    </row>
    <row r="254" spans="1:17" s="34" customFormat="1" ht="13.5" customHeight="1">
      <c r="A254" s="273">
        <v>1</v>
      </c>
      <c r="B254" s="274">
        <v>2</v>
      </c>
      <c r="C254" s="275">
        <v>3</v>
      </c>
      <c r="D254" s="275">
        <v>4</v>
      </c>
      <c r="E254" s="275">
        <v>5</v>
      </c>
      <c r="F254" s="275">
        <v>6</v>
      </c>
      <c r="G254" s="258">
        <v>7</v>
      </c>
      <c r="I254" s="489">
        <v>127.18569600000001</v>
      </c>
      <c r="J254" s="490">
        <v>156.95457000000002</v>
      </c>
      <c r="K254" s="491">
        <f>SUM(I254:J254)</f>
        <v>284.140266</v>
      </c>
      <c r="L254" s="489"/>
      <c r="M254" s="490"/>
      <c r="N254" s="491">
        <f>SUM(L254:M254)</f>
        <v>0</v>
      </c>
      <c r="O254" s="359"/>
      <c r="P254" s="359"/>
      <c r="Q254" s="359"/>
    </row>
    <row r="255" spans="1:14" ht="16.5">
      <c r="A255" s="219">
        <v>1</v>
      </c>
      <c r="B255" s="265" t="s">
        <v>133</v>
      </c>
      <c r="C255" s="332">
        <f>C224</f>
        <v>304.7906122</v>
      </c>
      <c r="D255" s="508">
        <f>D224</f>
        <v>57.92</v>
      </c>
      <c r="E255" s="432">
        <v>263.61578799999995</v>
      </c>
      <c r="F255" s="509">
        <f>D255+E255</f>
        <v>321.53578799999997</v>
      </c>
      <c r="G255" s="506">
        <f>F255/C255</f>
        <v>1.0549399329563733</v>
      </c>
      <c r="I255" s="489">
        <v>71.08675200000002</v>
      </c>
      <c r="J255" s="490">
        <v>101.064354</v>
      </c>
      <c r="K255" s="491">
        <f>SUM(I255:J255)</f>
        <v>172.15110600000003</v>
      </c>
      <c r="L255" s="489"/>
      <c r="M255" s="490"/>
      <c r="N255" s="491">
        <f>SUM(L255:M255)</f>
        <v>0</v>
      </c>
    </row>
    <row r="256" spans="1:14" ht="16.5">
      <c r="A256" s="219">
        <v>2</v>
      </c>
      <c r="B256" s="265" t="s">
        <v>134</v>
      </c>
      <c r="C256" s="332">
        <f>C225</f>
        <v>184.80231279999998</v>
      </c>
      <c r="D256" s="508">
        <f>D225</f>
        <v>0</v>
      </c>
      <c r="E256" s="432">
        <v>187.17694799999998</v>
      </c>
      <c r="F256" s="509">
        <f>D256+E256</f>
        <v>187.17694799999998</v>
      </c>
      <c r="G256" s="506">
        <f>F256/C256</f>
        <v>1.0128495967611073</v>
      </c>
      <c r="I256" s="489">
        <v>23.444784000000006</v>
      </c>
      <c r="J256" s="490">
        <v>24.953694000000002</v>
      </c>
      <c r="K256" s="491">
        <f>SUM(I256:J256)</f>
        <v>48.39847800000001</v>
      </c>
      <c r="L256" s="489"/>
      <c r="M256" s="490"/>
      <c r="N256" s="491">
        <f>SUM(L256:M256)</f>
        <v>0</v>
      </c>
    </row>
    <row r="257" spans="1:14" ht="16.5">
      <c r="A257" s="219">
        <v>3</v>
      </c>
      <c r="B257" s="265" t="s">
        <v>135</v>
      </c>
      <c r="C257" s="332">
        <f>C226</f>
        <v>51.8812719</v>
      </c>
      <c r="D257" s="508">
        <f>D226</f>
        <v>0</v>
      </c>
      <c r="E257" s="432">
        <v>52.487019000000004</v>
      </c>
      <c r="F257" s="509">
        <f>D257+E257</f>
        <v>52.487019000000004</v>
      </c>
      <c r="G257" s="506">
        <f>F257/C257</f>
        <v>1.0116756408973082</v>
      </c>
      <c r="I257" s="489">
        <v>79.24276800000001</v>
      </c>
      <c r="J257" s="490">
        <v>95.68738200000001</v>
      </c>
      <c r="K257" s="491">
        <f>SUM(I257:J257)</f>
        <v>174.93015000000003</v>
      </c>
      <c r="L257" s="489"/>
      <c r="M257" s="490"/>
      <c r="N257" s="491">
        <f>SUM(L257:M257)</f>
        <v>0</v>
      </c>
    </row>
    <row r="258" spans="1:14" ht="17.25" thickBot="1">
      <c r="A258" s="219">
        <v>4</v>
      </c>
      <c r="B258" s="265" t="s">
        <v>136</v>
      </c>
      <c r="C258" s="332">
        <f>C227</f>
        <v>187.6329929</v>
      </c>
      <c r="D258" s="508">
        <f>D227</f>
        <v>0</v>
      </c>
      <c r="E258" s="432">
        <v>188.19612</v>
      </c>
      <c r="F258" s="509">
        <f>D258+E258</f>
        <v>188.19612</v>
      </c>
      <c r="G258" s="506">
        <f>F258/C258</f>
        <v>1.003001215784583</v>
      </c>
      <c r="I258" s="494">
        <f>SUM(I254:I257)</f>
        <v>300.96000000000004</v>
      </c>
      <c r="J258" s="494">
        <f>SUM(J254:J257)</f>
        <v>378.66</v>
      </c>
      <c r="K258" s="496">
        <f>SUM(I258:J258)</f>
        <v>679.6200000000001</v>
      </c>
      <c r="L258" s="494">
        <f>SUM(L254:L257)</f>
        <v>0</v>
      </c>
      <c r="M258" s="494">
        <f>SUM(M254:M257)</f>
        <v>0</v>
      </c>
      <c r="N258" s="496">
        <f>SUM(L258:M258)</f>
        <v>0</v>
      </c>
    </row>
    <row r="259" spans="1:7" ht="17.25" thickBot="1">
      <c r="A259" s="281"/>
      <c r="B259" s="243" t="s">
        <v>45</v>
      </c>
      <c r="C259" s="335">
        <f>SUM(C255:C258)</f>
        <v>729.1071897999999</v>
      </c>
      <c r="D259" s="510">
        <f>SUM(D255:D258)</f>
        <v>57.92</v>
      </c>
      <c r="E259" s="510">
        <f>SUM(E255:E258)</f>
        <v>691.4758749999999</v>
      </c>
      <c r="F259" s="511">
        <f>SUM(F255:F258)</f>
        <v>749.3958749999999</v>
      </c>
      <c r="G259" s="512">
        <f>F259/C259</f>
        <v>1.0278267523401674</v>
      </c>
    </row>
    <row r="260" spans="1:7" ht="22.5" customHeight="1">
      <c r="A260" s="99"/>
      <c r="B260" s="76"/>
      <c r="C260" s="77"/>
      <c r="D260" s="77"/>
      <c r="E260" s="78"/>
      <c r="F260" s="79"/>
      <c r="G260" s="80"/>
    </row>
    <row r="261" spans="1:8" ht="16.5">
      <c r="A261" s="126" t="s">
        <v>154</v>
      </c>
      <c r="B261" s="40"/>
      <c r="C261" s="61"/>
      <c r="D261" s="42"/>
      <c r="E261" s="42"/>
      <c r="F261" s="42"/>
      <c r="G261" s="42"/>
      <c r="H261" s="42"/>
    </row>
    <row r="262" spans="1:8" ht="17.25" customHeight="1">
      <c r="A262" s="42"/>
      <c r="B262" s="42"/>
      <c r="C262" s="62"/>
      <c r="D262" s="42"/>
      <c r="E262" s="42"/>
      <c r="F262" s="42"/>
      <c r="G262" s="42"/>
      <c r="H262" s="42"/>
    </row>
    <row r="263" spans="1:11" ht="16.5">
      <c r="A263" s="304" t="s">
        <v>29</v>
      </c>
      <c r="B263" s="404" t="s">
        <v>193</v>
      </c>
      <c r="C263" s="404" t="s">
        <v>188</v>
      </c>
      <c r="D263" s="304" t="s">
        <v>32</v>
      </c>
      <c r="E263" s="304" t="s">
        <v>31</v>
      </c>
      <c r="K263" s="399"/>
    </row>
    <row r="264" spans="1:5" ht="21.75" customHeight="1">
      <c r="A264" s="432">
        <f>C275</f>
        <v>729.1071897999999</v>
      </c>
      <c r="B264" s="432">
        <f>D249</f>
        <v>749.3958749999998</v>
      </c>
      <c r="C264" s="513">
        <f>B264/A264</f>
        <v>1.0278267523401672</v>
      </c>
      <c r="D264" s="432">
        <f>D275</f>
        <v>679.6200000000001</v>
      </c>
      <c r="E264" s="514">
        <f>D264/A264</f>
        <v>0.932126317649433</v>
      </c>
    </row>
    <row r="265" spans="1:4" ht="15" hidden="1">
      <c r="A265" s="100">
        <v>47718.17</v>
      </c>
      <c r="B265" s="92">
        <v>52695.2695473923</v>
      </c>
      <c r="C265" s="100">
        <v>21852.21479</v>
      </c>
      <c r="D265" s="57">
        <f>A265*75/100</f>
        <v>35788.6275</v>
      </c>
    </row>
    <row r="266" spans="1:8" ht="20.25" customHeight="1">
      <c r="A266" s="42"/>
      <c r="B266" s="42"/>
      <c r="C266" s="42"/>
      <c r="D266" s="42"/>
      <c r="E266" s="42"/>
      <c r="F266" s="42"/>
      <c r="G266" s="42"/>
      <c r="H266" s="42"/>
    </row>
    <row r="267" spans="1:6" ht="16.5">
      <c r="A267" s="19" t="s">
        <v>155</v>
      </c>
      <c r="B267" s="56"/>
      <c r="C267" s="56"/>
      <c r="D267" s="56"/>
      <c r="E267" s="56"/>
      <c r="F267" s="56"/>
    </row>
    <row r="268" spans="1:8" ht="15.75" thickBot="1">
      <c r="A268" s="42"/>
      <c r="B268" s="42" t="s">
        <v>215</v>
      </c>
      <c r="C268" s="42"/>
      <c r="D268" s="42"/>
      <c r="E268" s="42" t="s">
        <v>7</v>
      </c>
      <c r="F268" s="42"/>
      <c r="G268" s="42"/>
      <c r="H268" s="42"/>
    </row>
    <row r="269" spans="1:8" ht="48" customHeight="1">
      <c r="A269" s="251" t="s">
        <v>22</v>
      </c>
      <c r="B269" s="252" t="s">
        <v>23</v>
      </c>
      <c r="C269" s="252" t="str">
        <f>C253</f>
        <v>Allocation for 2017-18                   </v>
      </c>
      <c r="D269" s="252" t="s">
        <v>139</v>
      </c>
      <c r="E269" s="254" t="s">
        <v>39</v>
      </c>
      <c r="F269" s="42"/>
      <c r="G269" s="42"/>
      <c r="H269" s="42"/>
    </row>
    <row r="270" spans="1:17" s="17" customFormat="1" ht="15.75">
      <c r="A270" s="305">
        <v>1</v>
      </c>
      <c r="B270" s="275">
        <v>2</v>
      </c>
      <c r="C270" s="275">
        <v>3</v>
      </c>
      <c r="D270" s="275">
        <v>4</v>
      </c>
      <c r="E270" s="277">
        <v>5</v>
      </c>
      <c r="F270" s="43"/>
      <c r="G270" s="43"/>
      <c r="H270" s="43"/>
      <c r="K270" s="393"/>
      <c r="L270" s="359"/>
      <c r="M270" s="359"/>
      <c r="N270" s="364"/>
      <c r="O270" s="359"/>
      <c r="P270" s="359"/>
      <c r="Q270" s="359"/>
    </row>
    <row r="271" spans="1:11" ht="16.5">
      <c r="A271" s="219">
        <v>1</v>
      </c>
      <c r="B271" s="265" t="s">
        <v>133</v>
      </c>
      <c r="C271" s="332">
        <f>C255</f>
        <v>304.7906122</v>
      </c>
      <c r="D271" s="432">
        <v>284.140266</v>
      </c>
      <c r="E271" s="203">
        <f>D271/C271</f>
        <v>0.9322474335710528</v>
      </c>
      <c r="F271" s="42"/>
      <c r="G271" s="42"/>
      <c r="H271" s="42"/>
      <c r="K271" s="393"/>
    </row>
    <row r="272" spans="1:11" ht="16.5">
      <c r="A272" s="219">
        <v>2</v>
      </c>
      <c r="B272" s="265" t="s">
        <v>134</v>
      </c>
      <c r="C272" s="332">
        <f>C256</f>
        <v>184.80231279999998</v>
      </c>
      <c r="D272" s="432">
        <v>172.15110600000003</v>
      </c>
      <c r="E272" s="203">
        <f>D272/C272</f>
        <v>0.9315419455075133</v>
      </c>
      <c r="F272" s="42"/>
      <c r="G272" s="42"/>
      <c r="H272" s="42"/>
      <c r="K272" s="393"/>
    </row>
    <row r="273" spans="1:11" ht="16.5">
      <c r="A273" s="219">
        <v>3</v>
      </c>
      <c r="B273" s="265" t="s">
        <v>135</v>
      </c>
      <c r="C273" s="332">
        <f>C257</f>
        <v>51.8812719</v>
      </c>
      <c r="D273" s="432">
        <v>48.39847800000001</v>
      </c>
      <c r="E273" s="203">
        <f>D273/C273</f>
        <v>0.932869920638935</v>
      </c>
      <c r="F273" s="42"/>
      <c r="G273" s="42"/>
      <c r="H273" s="42"/>
      <c r="K273" s="393"/>
    </row>
    <row r="274" spans="1:11" ht="16.5">
      <c r="A274" s="219">
        <v>4</v>
      </c>
      <c r="B274" s="265" t="s">
        <v>136</v>
      </c>
      <c r="C274" s="332">
        <f>C258</f>
        <v>187.6329929</v>
      </c>
      <c r="D274" s="432">
        <v>174.93015000000003</v>
      </c>
      <c r="E274" s="203">
        <f>D274/C274</f>
        <v>0.932299524173928</v>
      </c>
      <c r="F274" s="42"/>
      <c r="G274" s="42"/>
      <c r="H274" s="42"/>
      <c r="K274" s="393"/>
    </row>
    <row r="275" spans="1:17" s="11" customFormat="1" ht="12.75" customHeight="1" thickBot="1">
      <c r="A275" s="247"/>
      <c r="B275" s="243" t="s">
        <v>45</v>
      </c>
      <c r="C275" s="335">
        <f>SUM(C271:C274)</f>
        <v>729.1071897999999</v>
      </c>
      <c r="D275" s="335">
        <f>SUM(D271:D274)</f>
        <v>679.6200000000001</v>
      </c>
      <c r="E275" s="515">
        <f>D275/C275</f>
        <v>0.932126317649433</v>
      </c>
      <c r="F275" s="41"/>
      <c r="G275" s="41"/>
      <c r="H275" s="41"/>
      <c r="K275" s="390"/>
      <c r="L275" s="364"/>
      <c r="M275" s="364"/>
      <c r="N275" s="364"/>
      <c r="O275" s="364"/>
      <c r="P275" s="364"/>
      <c r="Q275" s="364"/>
    </row>
    <row r="276" spans="1:17" s="11" customFormat="1" ht="12.75" customHeight="1">
      <c r="A276" s="164"/>
      <c r="B276" s="161"/>
      <c r="C276" s="174"/>
      <c r="D276" s="175"/>
      <c r="E276" s="170"/>
      <c r="F276" s="41"/>
      <c r="G276" s="41"/>
      <c r="H276" s="41"/>
      <c r="K276" s="390"/>
      <c r="L276" s="364"/>
      <c r="M276" s="364"/>
      <c r="N276" s="364"/>
      <c r="O276" s="364"/>
      <c r="P276" s="364"/>
      <c r="Q276" s="364"/>
    </row>
    <row r="277" spans="1:17" s="11" customFormat="1" ht="12.75" customHeight="1">
      <c r="A277" s="164"/>
      <c r="B277" s="161"/>
      <c r="C277" s="174"/>
      <c r="D277" s="175"/>
      <c r="E277" s="170"/>
      <c r="F277" s="41"/>
      <c r="G277" s="41"/>
      <c r="H277" s="41"/>
      <c r="K277" s="390"/>
      <c r="L277" s="364"/>
      <c r="M277" s="364"/>
      <c r="N277" s="364"/>
      <c r="O277" s="364"/>
      <c r="P277" s="364"/>
      <c r="Q277" s="364"/>
    </row>
    <row r="278" spans="1:8" ht="16.5">
      <c r="A278" s="126" t="s">
        <v>233</v>
      </c>
      <c r="B278" s="42"/>
      <c r="C278" s="42"/>
      <c r="D278" s="42"/>
      <c r="E278" s="42"/>
      <c r="F278" s="42"/>
      <c r="G278" s="42"/>
      <c r="H278" s="42"/>
    </row>
    <row r="279" spans="1:8" ht="16.5">
      <c r="A279" s="126" t="s">
        <v>122</v>
      </c>
      <c r="B279" s="40"/>
      <c r="C279" s="40"/>
      <c r="D279" s="40"/>
      <c r="E279" s="42"/>
      <c r="F279" s="42"/>
      <c r="G279" s="42"/>
      <c r="H279" s="42"/>
    </row>
    <row r="280" spans="2:8" ht="12" customHeight="1" thickBot="1">
      <c r="B280" s="42"/>
      <c r="C280" s="42"/>
      <c r="D280" s="42"/>
      <c r="E280" s="42"/>
      <c r="F280" s="42"/>
      <c r="G280" s="42"/>
      <c r="H280" s="42"/>
    </row>
    <row r="281" spans="1:6" ht="63">
      <c r="A281" s="251" t="s">
        <v>1</v>
      </c>
      <c r="B281" s="252" t="s">
        <v>2</v>
      </c>
      <c r="C281" s="253" t="s">
        <v>24</v>
      </c>
      <c r="D281" s="253" t="s">
        <v>25</v>
      </c>
      <c r="E281" s="254" t="s">
        <v>40</v>
      </c>
      <c r="F281" s="44"/>
    </row>
    <row r="282" spans="1:17" s="17" customFormat="1" ht="19.5" customHeight="1">
      <c r="A282" s="255">
        <v>1</v>
      </c>
      <c r="B282" s="256">
        <v>2</v>
      </c>
      <c r="C282" s="257">
        <v>3</v>
      </c>
      <c r="D282" s="257">
        <v>4</v>
      </c>
      <c r="E282" s="258">
        <v>5</v>
      </c>
      <c r="F282" s="45"/>
      <c r="K282" s="385"/>
      <c r="L282" s="359"/>
      <c r="M282" s="359"/>
      <c r="N282" s="364"/>
      <c r="O282" s="359"/>
      <c r="P282" s="359"/>
      <c r="Q282" s="359"/>
    </row>
    <row r="283" spans="1:7" ht="13.5" customHeight="1">
      <c r="A283" s="219">
        <v>1</v>
      </c>
      <c r="B283" s="265" t="s">
        <v>133</v>
      </c>
      <c r="C283" s="516">
        <f>E183</f>
        <v>1</v>
      </c>
      <c r="D283" s="513">
        <f>E271</f>
        <v>0.9322474335710528</v>
      </c>
      <c r="E283" s="307">
        <f>(D283-C283)*100</f>
        <v>-6.775256642894723</v>
      </c>
      <c r="F283" s="101"/>
      <c r="G283" s="27"/>
    </row>
    <row r="284" spans="1:7" ht="13.5" customHeight="1">
      <c r="A284" s="219">
        <v>2</v>
      </c>
      <c r="B284" s="265" t="s">
        <v>134</v>
      </c>
      <c r="C284" s="516">
        <f>E184</f>
        <v>1</v>
      </c>
      <c r="D284" s="513">
        <f>E272</f>
        <v>0.9315419455075133</v>
      </c>
      <c r="E284" s="307">
        <f>(D284-C284)*100</f>
        <v>-6.845805449248665</v>
      </c>
      <c r="F284" s="101"/>
      <c r="G284" s="27"/>
    </row>
    <row r="285" spans="1:7" ht="13.5" customHeight="1">
      <c r="A285" s="219">
        <v>3</v>
      </c>
      <c r="B285" s="265" t="s">
        <v>135</v>
      </c>
      <c r="C285" s="516">
        <f>E185</f>
        <v>1</v>
      </c>
      <c r="D285" s="513">
        <f>E273</f>
        <v>0.932869920638935</v>
      </c>
      <c r="E285" s="307">
        <f>(D285-C285)*100</f>
        <v>-6.7130079361064965</v>
      </c>
      <c r="F285" s="101"/>
      <c r="G285" s="27"/>
    </row>
    <row r="286" spans="1:7" ht="13.5" customHeight="1">
      <c r="A286" s="219">
        <v>4</v>
      </c>
      <c r="B286" s="265" t="s">
        <v>136</v>
      </c>
      <c r="C286" s="516">
        <f>E186</f>
        <v>1</v>
      </c>
      <c r="D286" s="513">
        <f>E274</f>
        <v>0.932299524173928</v>
      </c>
      <c r="E286" s="307">
        <f>(D286-C286)*100</f>
        <v>-6.770047582607197</v>
      </c>
      <c r="F286" s="101"/>
      <c r="G286" s="27"/>
    </row>
    <row r="287" spans="1:7" ht="13.5" customHeight="1" thickBot="1">
      <c r="A287" s="222"/>
      <c r="B287" s="308" t="s">
        <v>45</v>
      </c>
      <c r="C287" s="517">
        <f>E187</f>
        <v>1</v>
      </c>
      <c r="D287" s="518">
        <f>E275</f>
        <v>0.932126317649433</v>
      </c>
      <c r="E287" s="224">
        <f>(D287-C287)*100</f>
        <v>-6.787368235056701</v>
      </c>
      <c r="F287" s="101"/>
      <c r="G287" s="27"/>
    </row>
    <row r="288" spans="1:7" ht="13.5" customHeight="1">
      <c r="A288" s="71"/>
      <c r="B288" s="50"/>
      <c r="C288" s="127"/>
      <c r="D288" s="36"/>
      <c r="E288" s="176"/>
      <c r="F288" s="101"/>
      <c r="G288" s="27"/>
    </row>
    <row r="289" spans="1:7" ht="13.5" customHeight="1">
      <c r="A289" s="71"/>
      <c r="B289" s="50"/>
      <c r="C289" s="127"/>
      <c r="D289" s="36"/>
      <c r="E289" s="176"/>
      <c r="F289" s="101"/>
      <c r="G289" s="27"/>
    </row>
    <row r="290" spans="1:7" ht="14.25" customHeight="1">
      <c r="A290" s="75"/>
      <c r="B290" s="76"/>
      <c r="C290" s="77"/>
      <c r="D290" s="77"/>
      <c r="E290" s="78"/>
      <c r="F290" s="79"/>
      <c r="G290" s="80"/>
    </row>
    <row r="291" spans="1:8" ht="16.5">
      <c r="A291" s="126" t="s">
        <v>234</v>
      </c>
      <c r="B291" s="40"/>
      <c r="C291" s="40"/>
      <c r="D291" s="40"/>
      <c r="E291" s="40"/>
      <c r="F291" s="40"/>
      <c r="G291" s="40"/>
      <c r="H291" s="42"/>
    </row>
    <row r="292" spans="2:8" ht="14.25" customHeight="1" thickBot="1">
      <c r="B292" s="42"/>
      <c r="C292" s="42"/>
      <c r="D292" s="42"/>
      <c r="E292" s="63" t="s">
        <v>61</v>
      </c>
      <c r="F292" s="42"/>
      <c r="G292" s="42"/>
      <c r="H292" s="42"/>
    </row>
    <row r="293" spans="1:20" ht="90">
      <c r="A293" s="251" t="s">
        <v>1</v>
      </c>
      <c r="B293" s="252" t="s">
        <v>2</v>
      </c>
      <c r="C293" s="252" t="s">
        <v>260</v>
      </c>
      <c r="D293" s="252" t="s">
        <v>62</v>
      </c>
      <c r="E293" s="252" t="s">
        <v>63</v>
      </c>
      <c r="F293" s="254" t="s">
        <v>64</v>
      </c>
      <c r="J293" s="523" t="s">
        <v>23</v>
      </c>
      <c r="K293" s="130" t="s">
        <v>156</v>
      </c>
      <c r="L293" s="525" t="s">
        <v>157</v>
      </c>
      <c r="M293" s="533" t="s">
        <v>187</v>
      </c>
      <c r="N293" s="531" t="s">
        <v>158</v>
      </c>
      <c r="O293" s="129" t="s">
        <v>159</v>
      </c>
      <c r="P293" s="528" t="s">
        <v>160</v>
      </c>
      <c r="Q293" s="519"/>
      <c r="R293" s="519"/>
      <c r="S293" s="519"/>
      <c r="T293" s="520"/>
    </row>
    <row r="294" spans="1:20" s="17" customFormat="1" ht="13.5" customHeight="1">
      <c r="A294" s="255">
        <v>1</v>
      </c>
      <c r="B294" s="256">
        <v>2</v>
      </c>
      <c r="C294" s="256">
        <v>3</v>
      </c>
      <c r="D294" s="256">
        <v>4</v>
      </c>
      <c r="E294" s="256">
        <v>5</v>
      </c>
      <c r="F294" s="258">
        <v>6</v>
      </c>
      <c r="J294" s="524" t="s">
        <v>133</v>
      </c>
      <c r="K294" s="417">
        <v>2851484</v>
      </c>
      <c r="L294" s="526">
        <v>2411650</v>
      </c>
      <c r="M294" s="534">
        <f>SUM(K294:L294)</f>
        <v>5263134</v>
      </c>
      <c r="N294" s="532">
        <f>K294*100/1000000</f>
        <v>285.1484</v>
      </c>
      <c r="O294" s="530">
        <f>L294*150/1000000</f>
        <v>361.7475</v>
      </c>
      <c r="P294" s="529">
        <f>N294+O294</f>
        <v>646.8959</v>
      </c>
      <c r="Q294" s="151"/>
      <c r="R294" s="485"/>
      <c r="S294" s="485"/>
      <c r="T294" s="520"/>
    </row>
    <row r="295" spans="1:20" ht="15" customHeight="1">
      <c r="A295" s="219">
        <v>1</v>
      </c>
      <c r="B295" s="265" t="s">
        <v>133</v>
      </c>
      <c r="C295" s="301">
        <v>5263134</v>
      </c>
      <c r="D295" s="332">
        <v>646.8959</v>
      </c>
      <c r="E295" s="332">
        <f>D183</f>
        <v>734.66</v>
      </c>
      <c r="F295" s="309">
        <f>E295/D295</f>
        <v>1.1356695876415355</v>
      </c>
      <c r="J295" s="524" t="s">
        <v>134</v>
      </c>
      <c r="K295" s="417">
        <v>1658668</v>
      </c>
      <c r="L295" s="526">
        <v>1558397</v>
      </c>
      <c r="M295" s="534">
        <f>SUM(K295:L295)</f>
        <v>3217065</v>
      </c>
      <c r="N295" s="532">
        <f>K295*100/1000000</f>
        <v>165.8668</v>
      </c>
      <c r="O295" s="530">
        <f>L295*150/1000000</f>
        <v>233.75955</v>
      </c>
      <c r="P295" s="529">
        <f>N295+O295</f>
        <v>399.62635</v>
      </c>
      <c r="Q295" s="151"/>
      <c r="R295" s="485"/>
      <c r="S295" s="485"/>
      <c r="T295" s="520"/>
    </row>
    <row r="296" spans="1:20" ht="15" customHeight="1">
      <c r="A296" s="219">
        <v>2</v>
      </c>
      <c r="B296" s="265" t="s">
        <v>134</v>
      </c>
      <c r="C296" s="301">
        <v>3217065</v>
      </c>
      <c r="D296" s="332">
        <v>399.62635</v>
      </c>
      <c r="E296" s="332">
        <f>D184</f>
        <v>447.62</v>
      </c>
      <c r="F296" s="309">
        <f>E296/D296</f>
        <v>1.1200963099655465</v>
      </c>
      <c r="J296" s="524" t="s">
        <v>135</v>
      </c>
      <c r="K296" s="417">
        <v>557261</v>
      </c>
      <c r="L296" s="526">
        <v>388516</v>
      </c>
      <c r="M296" s="534">
        <f>SUM(K296:L296)</f>
        <v>945777</v>
      </c>
      <c r="N296" s="532">
        <f>K296*100/1000000</f>
        <v>55.7261</v>
      </c>
      <c r="O296" s="530">
        <f>L296*150/1000000</f>
        <v>58.2774</v>
      </c>
      <c r="P296" s="529">
        <f>N296+O296</f>
        <v>114.0035</v>
      </c>
      <c r="Q296" s="151"/>
      <c r="R296" s="485"/>
      <c r="S296" s="485"/>
      <c r="T296" s="520"/>
    </row>
    <row r="297" spans="1:20" ht="15" customHeight="1" thickBot="1">
      <c r="A297" s="219">
        <v>3</v>
      </c>
      <c r="B297" s="265" t="s">
        <v>135</v>
      </c>
      <c r="C297" s="301">
        <v>945777</v>
      </c>
      <c r="D297" s="332">
        <v>114.0035</v>
      </c>
      <c r="E297" s="332">
        <f>D185</f>
        <v>116.81</v>
      </c>
      <c r="F297" s="309">
        <f>E297/D297</f>
        <v>1.0246176652471195</v>
      </c>
      <c r="J297" s="536" t="s">
        <v>136</v>
      </c>
      <c r="K297" s="537">
        <v>1829045</v>
      </c>
      <c r="L297" s="538">
        <v>1510178</v>
      </c>
      <c r="M297" s="539">
        <f>SUM(K297:L297)</f>
        <v>3339223</v>
      </c>
      <c r="N297" s="540">
        <f>K297*100/1000000</f>
        <v>182.9045</v>
      </c>
      <c r="O297" s="541">
        <f>L297*150/1000000</f>
        <v>226.5267</v>
      </c>
      <c r="P297" s="542">
        <f>N297+O297</f>
        <v>409.4312</v>
      </c>
      <c r="Q297" s="151"/>
      <c r="R297" s="485"/>
      <c r="S297" s="485"/>
      <c r="T297" s="520"/>
    </row>
    <row r="298" spans="1:20" ht="15" customHeight="1" thickBot="1">
      <c r="A298" s="219">
        <v>4</v>
      </c>
      <c r="B298" s="265" t="s">
        <v>136</v>
      </c>
      <c r="C298" s="301">
        <v>3339223</v>
      </c>
      <c r="D298" s="332">
        <v>409.4312</v>
      </c>
      <c r="E298" s="332">
        <f>D186</f>
        <v>462.3</v>
      </c>
      <c r="F298" s="309">
        <f>E298/D298</f>
        <v>1.1291274333758639</v>
      </c>
      <c r="J298" s="543" t="s">
        <v>3</v>
      </c>
      <c r="K298" s="544">
        <f aca="true" t="shared" si="0" ref="K298:P298">SUM(K294:K297)</f>
        <v>6896458</v>
      </c>
      <c r="L298" s="544">
        <f t="shared" si="0"/>
        <v>5868741</v>
      </c>
      <c r="M298" s="545">
        <f t="shared" si="0"/>
        <v>12765199</v>
      </c>
      <c r="N298" s="546">
        <f t="shared" si="0"/>
        <v>689.6458</v>
      </c>
      <c r="O298" s="547">
        <f t="shared" si="0"/>
        <v>880.3111499999999</v>
      </c>
      <c r="P298" s="548">
        <f t="shared" si="0"/>
        <v>1569.95695</v>
      </c>
      <c r="Q298" s="521"/>
      <c r="R298" s="487"/>
      <c r="S298" s="488"/>
      <c r="T298" s="522"/>
    </row>
    <row r="299" spans="1:6" ht="18" customHeight="1" thickBot="1">
      <c r="A299" s="281"/>
      <c r="B299" s="243" t="s">
        <v>45</v>
      </c>
      <c r="C299" s="580">
        <f>SUM(C295:C298)</f>
        <v>12765199</v>
      </c>
      <c r="D299" s="511">
        <f>SUM(D295:D298)</f>
        <v>1569.95695</v>
      </c>
      <c r="E299" s="335">
        <f>SUM(E295:E298)</f>
        <v>1761.3899999999999</v>
      </c>
      <c r="F299" s="310">
        <f>E299/D299</f>
        <v>1.1219352224912917</v>
      </c>
    </row>
    <row r="300" spans="1:7" ht="14.25" customHeight="1">
      <c r="A300" s="99"/>
      <c r="B300" s="76"/>
      <c r="C300" s="77"/>
      <c r="D300" s="77"/>
      <c r="E300" s="78"/>
      <c r="F300" s="79"/>
      <c r="G300" s="80"/>
    </row>
    <row r="301" spans="1:24" s="136" customFormat="1" ht="15.75" customHeight="1" thickBot="1">
      <c r="A301" s="595" t="s">
        <v>235</v>
      </c>
      <c r="B301" s="595"/>
      <c r="C301" s="595"/>
      <c r="D301" s="595"/>
      <c r="E301" s="595"/>
      <c r="F301" s="595"/>
      <c r="G301" s="132"/>
      <c r="H301" s="132"/>
      <c r="I301" s="132"/>
      <c r="J301" s="133"/>
      <c r="K301" s="394"/>
      <c r="L301" s="380"/>
      <c r="M301" s="380"/>
      <c r="N301" s="380"/>
      <c r="O301" s="380"/>
      <c r="P301" s="355"/>
      <c r="Q301" s="134"/>
      <c r="R301" s="134"/>
      <c r="S301" s="133"/>
      <c r="T301" s="135"/>
      <c r="U301" s="135"/>
      <c r="V301" s="135"/>
      <c r="W301" s="135"/>
      <c r="X301" s="135"/>
    </row>
    <row r="302" spans="1:34" s="136" customFormat="1" ht="94.5" customHeight="1">
      <c r="A302" s="251" t="s">
        <v>1</v>
      </c>
      <c r="B302" s="252" t="s">
        <v>2</v>
      </c>
      <c r="C302" s="252" t="s">
        <v>261</v>
      </c>
      <c r="D302" s="252" t="s">
        <v>164</v>
      </c>
      <c r="E302" s="252" t="s">
        <v>165</v>
      </c>
      <c r="F302" s="218" t="s">
        <v>166</v>
      </c>
      <c r="G302" s="132"/>
      <c r="H302" s="132"/>
      <c r="I302" s="132"/>
      <c r="J302" s="549" t="s">
        <v>23</v>
      </c>
      <c r="K302" s="128" t="s">
        <v>167</v>
      </c>
      <c r="L302" s="550" t="s">
        <v>168</v>
      </c>
      <c r="M302" s="551" t="s">
        <v>169</v>
      </c>
      <c r="N302" s="551" t="s">
        <v>170</v>
      </c>
      <c r="O302" s="552" t="s">
        <v>171</v>
      </c>
      <c r="P302" s="368"/>
      <c r="Q302" s="368"/>
      <c r="R302" s="137"/>
      <c r="S302" s="137"/>
      <c r="T302" s="137"/>
      <c r="U302" s="137"/>
      <c r="V302" s="137"/>
      <c r="W302" s="135"/>
      <c r="X302" s="128" t="s">
        <v>23</v>
      </c>
      <c r="Y302" s="138" t="s">
        <v>172</v>
      </c>
      <c r="Z302" s="138" t="s">
        <v>173</v>
      </c>
      <c r="AA302" s="138" t="s">
        <v>174</v>
      </c>
      <c r="AB302" s="135"/>
      <c r="AC302" s="135"/>
      <c r="AD302" s="135"/>
      <c r="AE302" s="135"/>
      <c r="AF302" s="135"/>
      <c r="AG302" s="135"/>
      <c r="AH302" s="135"/>
    </row>
    <row r="303" spans="1:34" s="136" customFormat="1" ht="15.75">
      <c r="A303" s="213">
        <v>1</v>
      </c>
      <c r="B303" s="214" t="s">
        <v>133</v>
      </c>
      <c r="C303" s="301">
        <f>C295</f>
        <v>5263134</v>
      </c>
      <c r="D303" s="668">
        <v>284.140266</v>
      </c>
      <c r="E303" s="535">
        <f>D271</f>
        <v>284.140266</v>
      </c>
      <c r="F303" s="311">
        <f>E303/D303</f>
        <v>1</v>
      </c>
      <c r="G303" s="132"/>
      <c r="H303" s="132"/>
      <c r="I303" s="132"/>
      <c r="J303" s="524" t="s">
        <v>133</v>
      </c>
      <c r="K303" s="424"/>
      <c r="L303" s="139">
        <f>(K303*3.86*69)+(K303*4.13*121)</f>
        <v>0</v>
      </c>
      <c r="M303" s="139"/>
      <c r="N303" s="425">
        <f>(M303*5.78*69)+(M303*6.18*121)</f>
        <v>0</v>
      </c>
      <c r="O303" s="553">
        <f>(L303+N303)/100000</f>
        <v>0</v>
      </c>
      <c r="P303" s="370"/>
      <c r="Q303" s="356"/>
      <c r="R303" s="657"/>
      <c r="S303" s="657"/>
      <c r="T303" s="657"/>
      <c r="U303" s="645"/>
      <c r="V303" s="133"/>
      <c r="W303" s="135"/>
      <c r="X303" s="131" t="s">
        <v>134</v>
      </c>
      <c r="Y303" s="421">
        <v>129.12</v>
      </c>
      <c r="Z303" s="141">
        <v>148.83999999999997</v>
      </c>
      <c r="AA303" s="142">
        <f>SUM(Y303:Z303)</f>
        <v>277.96</v>
      </c>
      <c r="AB303" s="135"/>
      <c r="AC303" s="135"/>
      <c r="AD303" s="135"/>
      <c r="AE303" s="135"/>
      <c r="AF303" s="135"/>
      <c r="AG303" s="135"/>
      <c r="AH303" s="135"/>
    </row>
    <row r="304" spans="1:34" s="136" customFormat="1" ht="15.75">
      <c r="A304" s="213">
        <v>2</v>
      </c>
      <c r="B304" s="214" t="s">
        <v>134</v>
      </c>
      <c r="C304" s="301">
        <f>C296</f>
        <v>3217065</v>
      </c>
      <c r="D304" s="668">
        <v>172.15110600000003</v>
      </c>
      <c r="E304" s="535">
        <f>D272</f>
        <v>172.15110600000003</v>
      </c>
      <c r="F304" s="311">
        <f>E304/D304</f>
        <v>1</v>
      </c>
      <c r="G304" s="132"/>
      <c r="H304" s="132"/>
      <c r="I304" s="132"/>
      <c r="J304" s="524" t="s">
        <v>134</v>
      </c>
      <c r="K304" s="424"/>
      <c r="L304" s="139">
        <f>(K304*3.86*69)+(K304*4.13*121)</f>
        <v>0</v>
      </c>
      <c r="M304" s="139"/>
      <c r="N304" s="425">
        <f>(M304*5.78*69)+(M304*6.18*121)</f>
        <v>0</v>
      </c>
      <c r="O304" s="553">
        <f>(L304+N304)/100000</f>
        <v>0</v>
      </c>
      <c r="P304" s="370"/>
      <c r="Q304" s="356"/>
      <c r="R304" s="143"/>
      <c r="S304" s="140"/>
      <c r="T304" s="143"/>
      <c r="U304" s="645"/>
      <c r="V304" s="133"/>
      <c r="W304" s="135"/>
      <c r="X304" s="131" t="s">
        <v>161</v>
      </c>
      <c r="Y304" s="421">
        <v>73.46</v>
      </c>
      <c r="Z304" s="141">
        <v>97.69</v>
      </c>
      <c r="AA304" s="142">
        <f>SUM(Y304:Z304)</f>
        <v>171.14999999999998</v>
      </c>
      <c r="AB304" s="135"/>
      <c r="AC304" s="135"/>
      <c r="AD304" s="135"/>
      <c r="AE304" s="135"/>
      <c r="AF304" s="135"/>
      <c r="AG304" s="135"/>
      <c r="AH304" s="135"/>
    </row>
    <row r="305" spans="1:34" s="136" customFormat="1" ht="15.75">
      <c r="A305" s="213">
        <v>3</v>
      </c>
      <c r="B305" s="214" t="s">
        <v>135</v>
      </c>
      <c r="C305" s="301">
        <f>C297</f>
        <v>945777</v>
      </c>
      <c r="D305" s="668">
        <v>48.39847800000001</v>
      </c>
      <c r="E305" s="535">
        <f>D273</f>
        <v>48.39847800000001</v>
      </c>
      <c r="F305" s="311">
        <f>E305/D305</f>
        <v>1</v>
      </c>
      <c r="G305" s="132"/>
      <c r="H305" s="132"/>
      <c r="I305" s="132"/>
      <c r="J305" s="524" t="s">
        <v>135</v>
      </c>
      <c r="K305" s="424"/>
      <c r="L305" s="139">
        <f>(K305*3.86*69)+(K305*4.13*121)</f>
        <v>0</v>
      </c>
      <c r="M305" s="139"/>
      <c r="N305" s="425">
        <f>(M305*5.78*69)+(M305*6.18*121)</f>
        <v>0</v>
      </c>
      <c r="O305" s="553">
        <f>(L305+N305)/100000</f>
        <v>0</v>
      </c>
      <c r="P305" s="370"/>
      <c r="Q305" s="380"/>
      <c r="R305" s="144"/>
      <c r="S305" s="144"/>
      <c r="T305" s="144"/>
      <c r="U305" s="145"/>
      <c r="V305" s="133"/>
      <c r="W305" s="135"/>
      <c r="X305" s="131" t="s">
        <v>162</v>
      </c>
      <c r="Y305" s="421">
        <v>23.53</v>
      </c>
      <c r="Z305" s="141">
        <v>24.12</v>
      </c>
      <c r="AA305" s="142">
        <f>SUM(Y305:Z305)</f>
        <v>47.650000000000006</v>
      </c>
      <c r="AB305" s="135"/>
      <c r="AC305" s="135"/>
      <c r="AD305" s="135"/>
      <c r="AE305" s="135"/>
      <c r="AF305" s="135"/>
      <c r="AG305" s="135"/>
      <c r="AH305" s="135"/>
    </row>
    <row r="306" spans="1:34" s="136" customFormat="1" ht="15.75">
      <c r="A306" s="213">
        <v>4</v>
      </c>
      <c r="B306" s="214" t="s">
        <v>136</v>
      </c>
      <c r="C306" s="301">
        <f>C298</f>
        <v>3339223</v>
      </c>
      <c r="D306" s="668">
        <v>174.93015000000003</v>
      </c>
      <c r="E306" s="535">
        <f>D274</f>
        <v>174.93015000000003</v>
      </c>
      <c r="F306" s="311">
        <f>E306/D306</f>
        <v>1</v>
      </c>
      <c r="G306" s="146"/>
      <c r="H306" s="132"/>
      <c r="I306" s="132"/>
      <c r="J306" s="524" t="s">
        <v>136</v>
      </c>
      <c r="K306" s="424"/>
      <c r="L306" s="139">
        <f>(K306*3.86*69)+(K306*4.13*121)</f>
        <v>0</v>
      </c>
      <c r="M306" s="139"/>
      <c r="N306" s="425">
        <f>(M306*5.78*69)+(M306*6.18*121)</f>
        <v>0</v>
      </c>
      <c r="O306" s="553">
        <f>(L306+N306)/100000</f>
        <v>0</v>
      </c>
      <c r="P306" s="370"/>
      <c r="Q306" s="380"/>
      <c r="R306" s="144"/>
      <c r="S306" s="144"/>
      <c r="T306" s="144"/>
      <c r="U306" s="145"/>
      <c r="V306" s="133"/>
      <c r="W306" s="135"/>
      <c r="X306" s="131" t="s">
        <v>163</v>
      </c>
      <c r="Y306" s="421">
        <v>80.9</v>
      </c>
      <c r="Z306" s="141">
        <v>88.23</v>
      </c>
      <c r="AA306" s="142">
        <f>SUM(Y306:Z306)</f>
        <v>169.13</v>
      </c>
      <c r="AB306" s="135"/>
      <c r="AC306" s="135"/>
      <c r="AD306" s="135"/>
      <c r="AE306" s="135"/>
      <c r="AF306" s="135"/>
      <c r="AG306" s="135"/>
      <c r="AH306" s="135"/>
    </row>
    <row r="307" spans="1:34" s="136" customFormat="1" ht="16.5" thickBot="1">
      <c r="A307" s="646" t="s">
        <v>3</v>
      </c>
      <c r="B307" s="647"/>
      <c r="C307" s="581">
        <f>SUM(C303:C306)</f>
        <v>12765199</v>
      </c>
      <c r="D307" s="669">
        <f>SUM(D303:D306)</f>
        <v>679.6200000000001</v>
      </c>
      <c r="E307" s="423">
        <f>SUM(E303:E306)</f>
        <v>679.6200000000001</v>
      </c>
      <c r="F307" s="312">
        <f>E307/D307</f>
        <v>1</v>
      </c>
      <c r="G307" s="132"/>
      <c r="H307" s="132"/>
      <c r="I307" s="132"/>
      <c r="J307" s="527" t="s">
        <v>175</v>
      </c>
      <c r="K307" s="554">
        <f>SUM(K303:K306)</f>
        <v>0</v>
      </c>
      <c r="L307" s="555">
        <f>(K307*3.86*69)+(K307*4.13*121)</f>
        <v>0</v>
      </c>
      <c r="M307" s="555">
        <f>SUM(M303:M306)</f>
        <v>0</v>
      </c>
      <c r="N307" s="556">
        <f>(M307*5.78*69)+(M307*6.18*121)</f>
        <v>0</v>
      </c>
      <c r="O307" s="557">
        <f>(L307+N307)/100000</f>
        <v>0</v>
      </c>
      <c r="P307" s="370"/>
      <c r="Q307" s="147"/>
      <c r="R307" s="147"/>
      <c r="S307" s="133"/>
      <c r="T307" s="133"/>
      <c r="U307" s="133"/>
      <c r="V307" s="133"/>
      <c r="W307" s="135"/>
      <c r="X307" s="131" t="s">
        <v>175</v>
      </c>
      <c r="Y307" s="422">
        <v>307.01000000000005</v>
      </c>
      <c r="Z307" s="141">
        <v>358.88</v>
      </c>
      <c r="AA307" s="142">
        <f>SUM(Y307:Z307)</f>
        <v>665.8900000000001</v>
      </c>
      <c r="AB307" s="135"/>
      <c r="AC307" s="135"/>
      <c r="AD307" s="135"/>
      <c r="AE307" s="135"/>
      <c r="AF307" s="135"/>
      <c r="AG307" s="135"/>
      <c r="AH307" s="135"/>
    </row>
    <row r="308" spans="1:34" s="136" customFormat="1" ht="12.75">
      <c r="A308" s="143"/>
      <c r="B308" s="143"/>
      <c r="C308" s="148"/>
      <c r="D308" s="405"/>
      <c r="E308" s="405"/>
      <c r="F308" s="150"/>
      <c r="G308" s="132"/>
      <c r="H308" s="132"/>
      <c r="I308" s="132"/>
      <c r="J308" s="151"/>
      <c r="K308" s="395"/>
      <c r="L308" s="357"/>
      <c r="M308" s="152"/>
      <c r="N308" s="381"/>
      <c r="O308" s="369"/>
      <c r="P308" s="370"/>
      <c r="Q308" s="147"/>
      <c r="R308" s="147"/>
      <c r="S308" s="133"/>
      <c r="T308" s="133"/>
      <c r="U308" s="133"/>
      <c r="V308" s="133"/>
      <c r="W308" s="135"/>
      <c r="X308" s="151"/>
      <c r="Y308" s="153"/>
      <c r="Z308" s="153"/>
      <c r="AA308" s="154"/>
      <c r="AB308" s="135"/>
      <c r="AC308" s="135"/>
      <c r="AD308" s="135"/>
      <c r="AE308" s="135"/>
      <c r="AF308" s="135"/>
      <c r="AG308" s="135"/>
      <c r="AH308" s="135"/>
    </row>
    <row r="309" spans="1:34" s="136" customFormat="1" ht="12.75">
      <c r="A309" s="143"/>
      <c r="B309" s="143"/>
      <c r="C309" s="148"/>
      <c r="D309" s="149"/>
      <c r="E309" s="149"/>
      <c r="F309" s="150"/>
      <c r="G309" s="132"/>
      <c r="H309" s="132"/>
      <c r="I309" s="132"/>
      <c r="J309" s="151"/>
      <c r="K309" s="395"/>
      <c r="L309" s="357"/>
      <c r="M309" s="152"/>
      <c r="N309" s="381"/>
      <c r="O309" s="369"/>
      <c r="P309" s="370"/>
      <c r="Q309" s="147"/>
      <c r="R309" s="147"/>
      <c r="S309" s="133"/>
      <c r="T309" s="133"/>
      <c r="U309" s="133"/>
      <c r="V309" s="133"/>
      <c r="W309" s="135"/>
      <c r="X309" s="151"/>
      <c r="Y309" s="153"/>
      <c r="Z309" s="153"/>
      <c r="AA309" s="154"/>
      <c r="AB309" s="135"/>
      <c r="AC309" s="135"/>
      <c r="AD309" s="135"/>
      <c r="AE309" s="135"/>
      <c r="AF309" s="135"/>
      <c r="AG309" s="135"/>
      <c r="AH309" s="135"/>
    </row>
    <row r="310" spans="1:7" ht="13.5" customHeight="1">
      <c r="A310" s="313" t="s">
        <v>120</v>
      </c>
      <c r="B310" s="9"/>
      <c r="C310" s="9"/>
      <c r="D310" s="102"/>
      <c r="E310" s="102"/>
      <c r="F310" s="102"/>
      <c r="G310" s="103"/>
    </row>
    <row r="311" spans="1:7" ht="13.5" customHeight="1" thickBot="1">
      <c r="A311" s="159"/>
      <c r="B311" s="159"/>
      <c r="C311" s="159"/>
      <c r="D311" s="160"/>
      <c r="E311" s="160"/>
      <c r="F311" s="160"/>
      <c r="G311" s="160"/>
    </row>
    <row r="312" spans="1:14" ht="13.5" customHeight="1" thickBot="1">
      <c r="A312" s="314" t="s">
        <v>94</v>
      </c>
      <c r="B312" s="314"/>
      <c r="C312" s="314"/>
      <c r="D312" s="315"/>
      <c r="E312" s="315"/>
      <c r="F312" s="315"/>
      <c r="G312" s="315"/>
      <c r="I312" s="634" t="s">
        <v>29</v>
      </c>
      <c r="J312" s="635"/>
      <c r="K312" s="636"/>
      <c r="L312" s="634" t="s">
        <v>149</v>
      </c>
      <c r="M312" s="635"/>
      <c r="N312" s="636"/>
    </row>
    <row r="313" spans="1:14" ht="46.5" customHeight="1">
      <c r="A313" s="294" t="s">
        <v>22</v>
      </c>
      <c r="B313" s="295" t="s">
        <v>23</v>
      </c>
      <c r="C313" s="295" t="s">
        <v>227</v>
      </c>
      <c r="D313" s="295" t="s">
        <v>273</v>
      </c>
      <c r="E313" s="295" t="s">
        <v>95</v>
      </c>
      <c r="F313" s="295" t="s">
        <v>96</v>
      </c>
      <c r="G313" s="316" t="s">
        <v>97</v>
      </c>
      <c r="I313" s="376" t="s">
        <v>144</v>
      </c>
      <c r="J313" s="379" t="s">
        <v>145</v>
      </c>
      <c r="K313" s="375" t="s">
        <v>3</v>
      </c>
      <c r="L313" s="376" t="s">
        <v>144</v>
      </c>
      <c r="M313" s="379" t="s">
        <v>145</v>
      </c>
      <c r="N313" s="375" t="s">
        <v>3</v>
      </c>
    </row>
    <row r="314" spans="1:14" ht="15" customHeight="1">
      <c r="A314" s="317">
        <v>1</v>
      </c>
      <c r="B314" s="214" t="s">
        <v>133</v>
      </c>
      <c r="C314" s="432">
        <v>70.3</v>
      </c>
      <c r="D314" s="432">
        <v>0.63</v>
      </c>
      <c r="E314" s="432">
        <v>69.67</v>
      </c>
      <c r="F314" s="558">
        <f>E314+D314</f>
        <v>70.3</v>
      </c>
      <c r="G314" s="561">
        <f>F314/C314</f>
        <v>1</v>
      </c>
      <c r="I314" s="563">
        <v>47.4</v>
      </c>
      <c r="J314" s="564">
        <v>22.9</v>
      </c>
      <c r="K314" s="491">
        <f>SUM(I314:J314)</f>
        <v>70.3</v>
      </c>
      <c r="L314" s="563">
        <v>0.63</v>
      </c>
      <c r="M314" s="564">
        <v>0</v>
      </c>
      <c r="N314" s="491">
        <f>SUM(L314:M314)</f>
        <v>0.63</v>
      </c>
    </row>
    <row r="315" spans="1:14" ht="15" customHeight="1">
      <c r="A315" s="317">
        <v>2</v>
      </c>
      <c r="B315" s="214" t="s">
        <v>134</v>
      </c>
      <c r="C315" s="432">
        <v>43.89999999999999</v>
      </c>
      <c r="D315" s="432">
        <v>0</v>
      </c>
      <c r="E315" s="432">
        <v>43.89999999999999</v>
      </c>
      <c r="F315" s="558">
        <f>E315+D315</f>
        <v>43.89999999999999</v>
      </c>
      <c r="G315" s="561">
        <f>F315/C315</f>
        <v>1</v>
      </c>
      <c r="I315" s="563">
        <v>23.299999999999997</v>
      </c>
      <c r="J315" s="564">
        <v>20.599999999999998</v>
      </c>
      <c r="K315" s="491">
        <f>SUM(I315:J315)</f>
        <v>43.89999999999999</v>
      </c>
      <c r="L315" s="563">
        <v>0</v>
      </c>
      <c r="M315" s="564">
        <v>0</v>
      </c>
      <c r="N315" s="491">
        <f>SUM(L315:M315)</f>
        <v>0</v>
      </c>
    </row>
    <row r="316" spans="1:14" ht="15" customHeight="1">
      <c r="A316" s="317">
        <v>3</v>
      </c>
      <c r="B316" s="214" t="s">
        <v>135</v>
      </c>
      <c r="C316" s="432">
        <v>17.7</v>
      </c>
      <c r="D316" s="432">
        <v>0</v>
      </c>
      <c r="E316" s="432">
        <v>17.699999999999996</v>
      </c>
      <c r="F316" s="558">
        <f>E316+D316</f>
        <v>17.699999999999996</v>
      </c>
      <c r="G316" s="561">
        <f>F316/C316</f>
        <v>0.9999999999999998</v>
      </c>
      <c r="I316" s="563">
        <v>9.399999999999999</v>
      </c>
      <c r="J316" s="564">
        <v>8.3</v>
      </c>
      <c r="K316" s="491">
        <f>SUM(I316:J316)</f>
        <v>17.7</v>
      </c>
      <c r="L316" s="563">
        <v>0</v>
      </c>
      <c r="M316" s="564">
        <v>0</v>
      </c>
      <c r="N316" s="491">
        <f>SUM(L316:M316)</f>
        <v>0</v>
      </c>
    </row>
    <row r="317" spans="1:14" ht="15" customHeight="1">
      <c r="A317" s="317">
        <v>4</v>
      </c>
      <c r="B317" s="214" t="s">
        <v>136</v>
      </c>
      <c r="C317" s="432">
        <v>57.199999999999996</v>
      </c>
      <c r="D317" s="432">
        <v>0</v>
      </c>
      <c r="E317" s="432">
        <v>57.199999999999996</v>
      </c>
      <c r="F317" s="558">
        <f>E317+D317</f>
        <v>57.199999999999996</v>
      </c>
      <c r="G317" s="561">
        <f>F317/C317</f>
        <v>1</v>
      </c>
      <c r="I317" s="563">
        <v>39.3</v>
      </c>
      <c r="J317" s="564">
        <v>17.9</v>
      </c>
      <c r="K317" s="491">
        <f>SUM(I317:J317)</f>
        <v>57.199999999999996</v>
      </c>
      <c r="L317" s="563">
        <v>0</v>
      </c>
      <c r="M317" s="564">
        <v>0</v>
      </c>
      <c r="N317" s="491">
        <f>SUM(L317:M317)</f>
        <v>0</v>
      </c>
    </row>
    <row r="318" spans="1:14" ht="15" customHeight="1" thickBot="1">
      <c r="A318" s="318"/>
      <c r="B318" s="319" t="s">
        <v>3</v>
      </c>
      <c r="C318" s="559">
        <f>SUM(C314:C317)</f>
        <v>189.09999999999997</v>
      </c>
      <c r="D318" s="559">
        <f>SUM(D314:D317)</f>
        <v>0.63</v>
      </c>
      <c r="E318" s="559">
        <f>SUM(E314:E317)</f>
        <v>188.46999999999997</v>
      </c>
      <c r="F318" s="560">
        <f>SUM(F314:F317)</f>
        <v>189.09999999999997</v>
      </c>
      <c r="G318" s="566">
        <f>F318/C318</f>
        <v>1</v>
      </c>
      <c r="I318" s="565">
        <f>SUM(I314:I317)</f>
        <v>119.39999999999999</v>
      </c>
      <c r="J318" s="565">
        <f>SUM(J314:J317)</f>
        <v>69.69999999999999</v>
      </c>
      <c r="K318" s="496">
        <f>SUM(I318:J318)</f>
        <v>189.09999999999997</v>
      </c>
      <c r="L318" s="565">
        <f>SUM(L314:L317)</f>
        <v>0.63</v>
      </c>
      <c r="M318" s="565">
        <f>SUM(M314:M317)</f>
        <v>0</v>
      </c>
      <c r="N318" s="496">
        <f>SUM(L318:M318)</f>
        <v>0.63</v>
      </c>
    </row>
    <row r="319" spans="1:7" ht="13.5" customHeight="1">
      <c r="A319" s="75"/>
      <c r="B319" s="76"/>
      <c r="C319" s="77"/>
      <c r="D319" s="77"/>
      <c r="E319" s="155"/>
      <c r="F319" s="79"/>
      <c r="G319" s="156"/>
    </row>
    <row r="320" spans="1:7" ht="13.5" customHeight="1" thickBot="1">
      <c r="A320" s="314" t="s">
        <v>98</v>
      </c>
      <c r="B320" s="1"/>
      <c r="C320" s="1"/>
      <c r="D320" s="1"/>
      <c r="E320" s="103"/>
      <c r="F320" s="103"/>
      <c r="G320" s="103"/>
    </row>
    <row r="321" spans="1:14" ht="13.5" customHeight="1" thickBot="1">
      <c r="A321" s="1" t="s">
        <v>216</v>
      </c>
      <c r="B321" s="1"/>
      <c r="C321" s="1"/>
      <c r="D321" s="1"/>
      <c r="E321" s="103"/>
      <c r="F321" s="103"/>
      <c r="G321" s="103"/>
      <c r="I321" s="648" t="s">
        <v>151</v>
      </c>
      <c r="J321" s="649"/>
      <c r="K321" s="650"/>
      <c r="L321" s="634" t="s">
        <v>49</v>
      </c>
      <c r="M321" s="635"/>
      <c r="N321" s="636"/>
    </row>
    <row r="322" spans="1:14" ht="47.25">
      <c r="A322" s="294" t="s">
        <v>22</v>
      </c>
      <c r="B322" s="295" t="s">
        <v>23</v>
      </c>
      <c r="C322" s="295" t="str">
        <f>C313</f>
        <v>Allocation for 2017-18</v>
      </c>
      <c r="D322" s="295" t="s">
        <v>99</v>
      </c>
      <c r="E322" s="295" t="s">
        <v>140</v>
      </c>
      <c r="F322" s="296" t="s">
        <v>100</v>
      </c>
      <c r="G322" s="2"/>
      <c r="I322" s="376" t="s">
        <v>144</v>
      </c>
      <c r="J322" s="379" t="s">
        <v>145</v>
      </c>
      <c r="K322" s="375" t="s">
        <v>3</v>
      </c>
      <c r="L322" s="376" t="s">
        <v>144</v>
      </c>
      <c r="M322" s="379" t="s">
        <v>145</v>
      </c>
      <c r="N322" s="375" t="s">
        <v>3</v>
      </c>
    </row>
    <row r="323" spans="1:14" ht="15" customHeight="1">
      <c r="A323" s="317">
        <v>1</v>
      </c>
      <c r="B323" s="214" t="s">
        <v>133</v>
      </c>
      <c r="C323" s="432">
        <f>C314</f>
        <v>70.3</v>
      </c>
      <c r="D323" s="432">
        <f>F314</f>
        <v>70.3</v>
      </c>
      <c r="E323" s="432">
        <v>70.1</v>
      </c>
      <c r="F323" s="561">
        <f>E323/C323</f>
        <v>0.9971550497866287</v>
      </c>
      <c r="G323" s="3"/>
      <c r="I323" s="563">
        <v>46.77</v>
      </c>
      <c r="J323" s="564">
        <v>22.9</v>
      </c>
      <c r="K323" s="491">
        <f>SUM(I323:J323)</f>
        <v>69.67</v>
      </c>
      <c r="L323" s="563">
        <v>47.199999999999996</v>
      </c>
      <c r="M323" s="564">
        <v>22.9</v>
      </c>
      <c r="N323" s="491">
        <f>SUM(L323:M323)</f>
        <v>70.1</v>
      </c>
    </row>
    <row r="324" spans="1:14" ht="15" customHeight="1">
      <c r="A324" s="317">
        <v>2</v>
      </c>
      <c r="B324" s="214" t="s">
        <v>134</v>
      </c>
      <c r="C324" s="432">
        <f>C315</f>
        <v>43.89999999999999</v>
      </c>
      <c r="D324" s="432">
        <f>F315</f>
        <v>43.89999999999999</v>
      </c>
      <c r="E324" s="432">
        <v>42.39999999999999</v>
      </c>
      <c r="F324" s="561">
        <f>E324/C324</f>
        <v>0.9658314350797267</v>
      </c>
      <c r="G324" s="3"/>
      <c r="I324" s="563">
        <v>23.299999999999997</v>
      </c>
      <c r="J324" s="564">
        <v>20.599999999999998</v>
      </c>
      <c r="K324" s="491">
        <f>SUM(I324:J324)</f>
        <v>43.89999999999999</v>
      </c>
      <c r="L324" s="563">
        <v>21.799999999999997</v>
      </c>
      <c r="M324" s="564">
        <v>20.599999999999998</v>
      </c>
      <c r="N324" s="491">
        <f>SUM(L324:M324)</f>
        <v>42.39999999999999</v>
      </c>
    </row>
    <row r="325" spans="1:14" ht="15" customHeight="1">
      <c r="A325" s="317">
        <v>3</v>
      </c>
      <c r="B325" s="214" t="s">
        <v>135</v>
      </c>
      <c r="C325" s="432">
        <f>C316</f>
        <v>17.7</v>
      </c>
      <c r="D325" s="432">
        <f>F316</f>
        <v>17.699999999999996</v>
      </c>
      <c r="E325" s="432">
        <v>15</v>
      </c>
      <c r="F325" s="561">
        <f>E325/C325</f>
        <v>0.8474576271186441</v>
      </c>
      <c r="G325" s="3"/>
      <c r="I325" s="563">
        <v>9.399999999999999</v>
      </c>
      <c r="J325" s="564">
        <v>8.299999999999999</v>
      </c>
      <c r="K325" s="491">
        <f>SUM(I325:J325)</f>
        <v>17.699999999999996</v>
      </c>
      <c r="L325" s="563">
        <v>6.699999999999999</v>
      </c>
      <c r="M325" s="564">
        <v>8.3</v>
      </c>
      <c r="N325" s="491">
        <f>SUM(L325:M325)</f>
        <v>15</v>
      </c>
    </row>
    <row r="326" spans="1:14" ht="15" customHeight="1">
      <c r="A326" s="317">
        <v>4</v>
      </c>
      <c r="B326" s="214" t="s">
        <v>136</v>
      </c>
      <c r="C326" s="432">
        <f>C317</f>
        <v>57.199999999999996</v>
      </c>
      <c r="D326" s="432">
        <f>F317</f>
        <v>57.199999999999996</v>
      </c>
      <c r="E326" s="432">
        <v>57.099999999999994</v>
      </c>
      <c r="F326" s="561">
        <f>E326/C326</f>
        <v>0.9982517482517482</v>
      </c>
      <c r="G326" s="3"/>
      <c r="I326" s="563">
        <v>39.3</v>
      </c>
      <c r="J326" s="564">
        <v>17.9</v>
      </c>
      <c r="K326" s="491">
        <f>SUM(I326:J326)</f>
        <v>57.199999999999996</v>
      </c>
      <c r="L326" s="563">
        <v>39.199999999999996</v>
      </c>
      <c r="M326" s="564">
        <v>17.9</v>
      </c>
      <c r="N326" s="491">
        <f>SUM(L326:M326)</f>
        <v>57.099999999999994</v>
      </c>
    </row>
    <row r="327" spans="1:14" ht="15" customHeight="1" thickBot="1">
      <c r="A327" s="318"/>
      <c r="B327" s="319" t="s">
        <v>3</v>
      </c>
      <c r="C327" s="559">
        <f>SUM(C323:C326)</f>
        <v>189.09999999999997</v>
      </c>
      <c r="D327" s="560">
        <f>SUM(D323:D326)</f>
        <v>189.09999999999997</v>
      </c>
      <c r="E327" s="560">
        <f>SUM(E323:E326)</f>
        <v>184.59999999999997</v>
      </c>
      <c r="F327" s="562">
        <f>E327/C327</f>
        <v>0.9762030671602326</v>
      </c>
      <c r="G327" s="4"/>
      <c r="I327" s="565">
        <f>SUM(I323:I326)</f>
        <v>118.77</v>
      </c>
      <c r="J327" s="565">
        <f>SUM(J323:J326)</f>
        <v>69.69999999999999</v>
      </c>
      <c r="K327" s="496">
        <f>SUM(I327:J327)</f>
        <v>188.46999999999997</v>
      </c>
      <c r="L327" s="565">
        <f>SUM(L323:L326)</f>
        <v>114.9</v>
      </c>
      <c r="M327" s="565">
        <f>SUM(M323:M326)</f>
        <v>69.69999999999999</v>
      </c>
      <c r="N327" s="496">
        <f>SUM(L327:M327)</f>
        <v>184.6</v>
      </c>
    </row>
    <row r="328" spans="1:34" s="136" customFormat="1" ht="12.75">
      <c r="A328" s="143"/>
      <c r="B328" s="143"/>
      <c r="C328" s="148"/>
      <c r="D328" s="149"/>
      <c r="E328" s="149"/>
      <c r="F328" s="150"/>
      <c r="G328" s="132"/>
      <c r="H328" s="132"/>
      <c r="I328" s="132"/>
      <c r="J328" s="151"/>
      <c r="K328" s="395"/>
      <c r="L328" s="357"/>
      <c r="M328" s="152"/>
      <c r="N328" s="381"/>
      <c r="O328" s="369"/>
      <c r="P328" s="370"/>
      <c r="Q328" s="147"/>
      <c r="R328" s="147"/>
      <c r="S328" s="133"/>
      <c r="T328" s="133"/>
      <c r="U328" s="133"/>
      <c r="V328" s="133"/>
      <c r="W328" s="135"/>
      <c r="X328" s="151"/>
      <c r="Y328" s="153"/>
      <c r="Z328" s="153"/>
      <c r="AA328" s="154"/>
      <c r="AB328" s="135"/>
      <c r="AC328" s="135"/>
      <c r="AD328" s="135"/>
      <c r="AE328" s="135"/>
      <c r="AF328" s="135"/>
      <c r="AG328" s="135"/>
      <c r="AH328" s="135"/>
    </row>
    <row r="329" spans="1:7" ht="13.5" customHeight="1" thickBot="1">
      <c r="A329" s="314" t="s">
        <v>101</v>
      </c>
      <c r="B329" s="1"/>
      <c r="C329" s="1"/>
      <c r="D329" s="1"/>
      <c r="E329" s="103"/>
      <c r="F329" s="103"/>
      <c r="G329" s="103"/>
    </row>
    <row r="330" spans="1:11" ht="13.5" customHeight="1" thickBot="1">
      <c r="A330" s="630" t="s">
        <v>217</v>
      </c>
      <c r="B330" s="630"/>
      <c r="C330" s="630"/>
      <c r="D330" s="630"/>
      <c r="E330" s="630"/>
      <c r="F330" s="630"/>
      <c r="G330" s="103"/>
      <c r="I330" s="658" t="s">
        <v>202</v>
      </c>
      <c r="J330" s="659"/>
      <c r="K330" s="660"/>
    </row>
    <row r="331" spans="1:11" ht="64.5" customHeight="1">
      <c r="A331" s="294" t="s">
        <v>22</v>
      </c>
      <c r="B331" s="295" t="s">
        <v>23</v>
      </c>
      <c r="C331" s="295" t="str">
        <f>C322</f>
        <v>Allocation for 2017-18</v>
      </c>
      <c r="D331" s="295" t="s">
        <v>99</v>
      </c>
      <c r="E331" s="295" t="s">
        <v>251</v>
      </c>
      <c r="F331" s="316" t="s">
        <v>236</v>
      </c>
      <c r="G331" s="8"/>
      <c r="I331" s="376" t="s">
        <v>144</v>
      </c>
      <c r="J331" s="379" t="s">
        <v>145</v>
      </c>
      <c r="K331" s="375" t="s">
        <v>3</v>
      </c>
    </row>
    <row r="332" spans="1:11" ht="15" customHeight="1">
      <c r="A332" s="317">
        <v>1</v>
      </c>
      <c r="B332" s="214" t="s">
        <v>133</v>
      </c>
      <c r="C332" s="432">
        <f>C323</f>
        <v>70.3</v>
      </c>
      <c r="D332" s="432">
        <f>F314</f>
        <v>70.3</v>
      </c>
      <c r="E332" s="432">
        <v>0.20000000000000995</v>
      </c>
      <c r="F332" s="561">
        <f>E332/C332</f>
        <v>0.0028449502133714075</v>
      </c>
      <c r="G332" s="3"/>
      <c r="I332" s="563">
        <v>0.20000000000000995</v>
      </c>
      <c r="J332" s="564">
        <v>0</v>
      </c>
      <c r="K332" s="491">
        <f>SUM(I332:J332)</f>
        <v>0.20000000000000995</v>
      </c>
    </row>
    <row r="333" spans="1:11" ht="15" customHeight="1">
      <c r="A333" s="317">
        <v>2</v>
      </c>
      <c r="B333" s="214" t="s">
        <v>134</v>
      </c>
      <c r="C333" s="432">
        <f>C324</f>
        <v>43.89999999999999</v>
      </c>
      <c r="D333" s="432">
        <f>F315</f>
        <v>43.89999999999999</v>
      </c>
      <c r="E333" s="432">
        <v>1.5</v>
      </c>
      <c r="F333" s="561">
        <f>E333/C333</f>
        <v>0.034168564920273356</v>
      </c>
      <c r="G333" s="3"/>
      <c r="I333" s="563">
        <v>1.5</v>
      </c>
      <c r="J333" s="564">
        <v>0</v>
      </c>
      <c r="K333" s="491">
        <f>SUM(I333:J333)</f>
        <v>1.5</v>
      </c>
    </row>
    <row r="334" spans="1:11" ht="15" customHeight="1">
      <c r="A334" s="317">
        <v>3</v>
      </c>
      <c r="B334" s="214" t="s">
        <v>135</v>
      </c>
      <c r="C334" s="432">
        <f>C325</f>
        <v>17.7</v>
      </c>
      <c r="D334" s="432">
        <f>F316</f>
        <v>17.699999999999996</v>
      </c>
      <c r="E334" s="432">
        <v>2.6999999999999993</v>
      </c>
      <c r="F334" s="561">
        <f>E334/C334</f>
        <v>0.1525423728813559</v>
      </c>
      <c r="G334" s="3"/>
      <c r="I334" s="563">
        <v>2.6999999999999993</v>
      </c>
      <c r="J334" s="564">
        <v>0</v>
      </c>
      <c r="K334" s="491">
        <f>SUM(I334:J334)</f>
        <v>2.6999999999999993</v>
      </c>
    </row>
    <row r="335" spans="1:11" ht="15" customHeight="1">
      <c r="A335" s="317">
        <v>4</v>
      </c>
      <c r="B335" s="214" t="s">
        <v>136</v>
      </c>
      <c r="C335" s="432">
        <f>C326</f>
        <v>57.199999999999996</v>
      </c>
      <c r="D335" s="432">
        <f>F317</f>
        <v>57.199999999999996</v>
      </c>
      <c r="E335" s="432">
        <v>0.10000000000000142</v>
      </c>
      <c r="F335" s="561">
        <f>E335/C335</f>
        <v>0.0017482517482517732</v>
      </c>
      <c r="G335" s="3"/>
      <c r="I335" s="563">
        <v>0.10000000000000142</v>
      </c>
      <c r="J335" s="564">
        <v>0</v>
      </c>
      <c r="K335" s="491">
        <f>SUM(I335:J335)</f>
        <v>0.10000000000000142</v>
      </c>
    </row>
    <row r="336" spans="1:11" ht="15" customHeight="1" thickBot="1">
      <c r="A336" s="318"/>
      <c r="B336" s="319" t="s">
        <v>3</v>
      </c>
      <c r="C336" s="559">
        <f>SUM(C332:C335)</f>
        <v>189.09999999999997</v>
      </c>
      <c r="D336" s="559">
        <f>SUM(D332:D335)</f>
        <v>189.09999999999997</v>
      </c>
      <c r="E336" s="559">
        <f>SUM(E332:E335)</f>
        <v>4.500000000000011</v>
      </c>
      <c r="F336" s="566">
        <f>E336/C336</f>
        <v>0.02379693283976738</v>
      </c>
      <c r="G336" s="4"/>
      <c r="I336" s="565">
        <f>SUM(I332:I335)</f>
        <v>4.500000000000011</v>
      </c>
      <c r="J336" s="565">
        <f>SUM(J332:J335)</f>
        <v>0</v>
      </c>
      <c r="K336" s="496">
        <f>SUM(I336:J336)</f>
        <v>4.500000000000011</v>
      </c>
    </row>
    <row r="337" spans="1:7" ht="13.5" customHeight="1">
      <c r="A337" s="5"/>
      <c r="B337" s="6"/>
      <c r="C337" s="104"/>
      <c r="D337" s="7"/>
      <c r="E337" s="70"/>
      <c r="F337" s="4"/>
      <c r="G337" s="4"/>
    </row>
    <row r="338" spans="1:7" ht="13.5" customHeight="1">
      <c r="A338" s="5"/>
      <c r="B338" s="6"/>
      <c r="C338" s="104"/>
      <c r="D338" s="7"/>
      <c r="E338" s="70"/>
      <c r="F338" s="4"/>
      <c r="G338" s="4"/>
    </row>
    <row r="339" spans="1:6" ht="16.5">
      <c r="A339" s="53" t="s">
        <v>118</v>
      </c>
      <c r="B339" s="54"/>
      <c r="C339" s="54"/>
      <c r="D339" s="54"/>
      <c r="E339" s="54"/>
      <c r="F339" s="55"/>
    </row>
    <row r="340" ht="15" hidden="1">
      <c r="A340" s="82"/>
    </row>
    <row r="341" spans="1:7" ht="15" hidden="1">
      <c r="A341" s="42"/>
      <c r="B341" s="42" t="s">
        <v>33</v>
      </c>
      <c r="C341" s="42"/>
      <c r="D341" s="42"/>
      <c r="E341" s="42"/>
      <c r="F341" s="42"/>
      <c r="G341" s="42"/>
    </row>
    <row r="342" spans="1:7" ht="15" hidden="1">
      <c r="A342" s="42"/>
      <c r="B342" s="42"/>
      <c r="C342" s="42"/>
      <c r="D342" s="42"/>
      <c r="E342" s="42"/>
      <c r="F342" s="42"/>
      <c r="G342" s="42"/>
    </row>
    <row r="343" spans="1:7" ht="15" hidden="1">
      <c r="A343" s="42"/>
      <c r="B343" s="42" t="s">
        <v>34</v>
      </c>
      <c r="E343" s="62">
        <f>8581264*220*1.5/10000000</f>
        <v>283.181712</v>
      </c>
      <c r="F343" s="42"/>
      <c r="G343" s="42"/>
    </row>
    <row r="344" spans="1:7" ht="15" hidden="1">
      <c r="A344" s="42"/>
      <c r="B344" s="42" t="s">
        <v>35</v>
      </c>
      <c r="E344" s="62">
        <f>8581264*220*1/10000000</f>
        <v>188.787808</v>
      </c>
      <c r="F344" s="42"/>
      <c r="G344" s="42"/>
    </row>
    <row r="345" spans="1:7" ht="15" hidden="1">
      <c r="A345" s="42"/>
      <c r="B345" s="41" t="s">
        <v>3</v>
      </c>
      <c r="E345" s="88">
        <f>E344+E343</f>
        <v>471.96952</v>
      </c>
      <c r="F345" s="42"/>
      <c r="G345" s="42"/>
    </row>
    <row r="346" spans="1:7" ht="15" hidden="1">
      <c r="A346" s="42"/>
      <c r="B346" s="42" t="s">
        <v>36</v>
      </c>
      <c r="E346" s="62">
        <v>477.18</v>
      </c>
      <c r="F346" s="42"/>
      <c r="G346" s="42"/>
    </row>
    <row r="347" spans="1:7" ht="15" hidden="1">
      <c r="A347" s="42"/>
      <c r="B347" s="41" t="s">
        <v>37</v>
      </c>
      <c r="E347" s="88">
        <f>E346-E345</f>
        <v>5.210480000000018</v>
      </c>
      <c r="F347" s="42"/>
      <c r="G347" s="42"/>
    </row>
    <row r="348" spans="1:7" ht="15" hidden="1">
      <c r="A348" s="42"/>
      <c r="B348" s="42"/>
      <c r="C348" s="62"/>
      <c r="D348" s="42"/>
      <c r="E348" s="42"/>
      <c r="F348" s="42"/>
      <c r="G348" s="42"/>
    </row>
    <row r="349" spans="1:7" ht="15" hidden="1">
      <c r="A349" s="42"/>
      <c r="B349" s="42"/>
      <c r="C349" s="62"/>
      <c r="D349" s="42"/>
      <c r="E349" s="42"/>
      <c r="F349" s="42"/>
      <c r="G349" s="42"/>
    </row>
    <row r="350" spans="1:7" ht="15" hidden="1">
      <c r="A350" s="42"/>
      <c r="B350" s="42"/>
      <c r="C350" s="62"/>
      <c r="D350" s="42"/>
      <c r="E350" s="42"/>
      <c r="F350" s="42"/>
      <c r="G350" s="42"/>
    </row>
    <row r="351" ht="7.5" customHeight="1"/>
    <row r="352" ht="17.25" thickBot="1">
      <c r="A352" s="19" t="s">
        <v>278</v>
      </c>
    </row>
    <row r="353" spans="1:6" ht="30" customHeight="1">
      <c r="A353" s="211" t="s">
        <v>28</v>
      </c>
      <c r="B353" s="212"/>
      <c r="C353" s="259" t="s">
        <v>41</v>
      </c>
      <c r="D353" s="259" t="s">
        <v>42</v>
      </c>
      <c r="E353" s="259" t="s">
        <v>26</v>
      </c>
      <c r="F353" s="260" t="s">
        <v>27</v>
      </c>
    </row>
    <row r="354" spans="1:17" s="17" customFormat="1" ht="13.5" customHeight="1">
      <c r="A354" s="239">
        <v>1</v>
      </c>
      <c r="B354" s="240">
        <v>2</v>
      </c>
      <c r="C354" s="240">
        <v>3</v>
      </c>
      <c r="D354" s="240">
        <v>4</v>
      </c>
      <c r="E354" s="240" t="s">
        <v>46</v>
      </c>
      <c r="F354" s="241">
        <v>6</v>
      </c>
      <c r="K354" s="385"/>
      <c r="L354" s="359"/>
      <c r="M354" s="359"/>
      <c r="N354" s="364"/>
      <c r="O354" s="359"/>
      <c r="P354" s="359"/>
      <c r="Q354" s="359"/>
    </row>
    <row r="355" spans="1:7" ht="27" customHeight="1">
      <c r="A355" s="213">
        <v>1</v>
      </c>
      <c r="B355" s="323" t="s">
        <v>227</v>
      </c>
      <c r="C355" s="406">
        <v>16.36</v>
      </c>
      <c r="D355" s="406">
        <v>16.36</v>
      </c>
      <c r="E355" s="400">
        <f>D355-C355</f>
        <v>0</v>
      </c>
      <c r="F355" s="569">
        <f>E355/C355</f>
        <v>0</v>
      </c>
      <c r="G355" s="22"/>
    </row>
    <row r="356" spans="1:6" ht="32.25">
      <c r="A356" s="213">
        <v>2</v>
      </c>
      <c r="B356" s="199" t="s">
        <v>273</v>
      </c>
      <c r="C356" s="332">
        <v>0</v>
      </c>
      <c r="D356" s="332">
        <v>0</v>
      </c>
      <c r="E356" s="332">
        <f>D356-C356</f>
        <v>0</v>
      </c>
      <c r="F356" s="203">
        <v>0</v>
      </c>
    </row>
    <row r="357" spans="1:6" ht="32.25">
      <c r="A357" s="213">
        <v>3</v>
      </c>
      <c r="B357" s="199" t="s">
        <v>237</v>
      </c>
      <c r="C357" s="332">
        <v>16.36</v>
      </c>
      <c r="D357" s="332">
        <v>16.36</v>
      </c>
      <c r="E357" s="432">
        <f>D357-C357</f>
        <v>0</v>
      </c>
      <c r="F357" s="203">
        <f>E357/C357</f>
        <v>0</v>
      </c>
    </row>
    <row r="358" spans="1:6" ht="24" customHeight="1" thickBot="1">
      <c r="A358" s="324">
        <v>4</v>
      </c>
      <c r="B358" s="250" t="s">
        <v>196</v>
      </c>
      <c r="C358" s="335">
        <f>C356+C357</f>
        <v>16.36</v>
      </c>
      <c r="D358" s="335">
        <f>D356+D357</f>
        <v>16.36</v>
      </c>
      <c r="E358" s="335">
        <f>D358-C358</f>
        <v>0</v>
      </c>
      <c r="F358" s="310">
        <f>E358/C358</f>
        <v>0</v>
      </c>
    </row>
    <row r="359" spans="1:6" ht="15.75" customHeight="1">
      <c r="A359" s="608"/>
      <c r="B359" s="608"/>
      <c r="C359" s="608"/>
      <c r="D359" s="608"/>
      <c r="E359" s="608"/>
      <c r="F359" s="36"/>
    </row>
    <row r="360" spans="1:17" s="105" customFormat="1" ht="16.5">
      <c r="A360" s="19" t="s">
        <v>279</v>
      </c>
      <c r="K360" s="396"/>
      <c r="L360" s="382"/>
      <c r="M360" s="382"/>
      <c r="N360" s="382"/>
      <c r="O360" s="382"/>
      <c r="P360" s="382"/>
      <c r="Q360" s="382"/>
    </row>
    <row r="361" spans="4:7" ht="15.75" thickBot="1">
      <c r="D361" s="74" t="s">
        <v>7</v>
      </c>
      <c r="E361" s="606" t="s">
        <v>244</v>
      </c>
      <c r="F361" s="606"/>
      <c r="G361" s="606"/>
    </row>
    <row r="362" spans="1:7" ht="31.5">
      <c r="A362" s="251" t="s">
        <v>28</v>
      </c>
      <c r="B362" s="252" t="s">
        <v>48</v>
      </c>
      <c r="C362" s="252" t="s">
        <v>184</v>
      </c>
      <c r="D362" s="252" t="s">
        <v>99</v>
      </c>
      <c r="E362" s="252" t="s">
        <v>49</v>
      </c>
      <c r="F362" s="252" t="s">
        <v>50</v>
      </c>
      <c r="G362" s="254" t="s">
        <v>51</v>
      </c>
    </row>
    <row r="363" spans="1:7" ht="16.5">
      <c r="A363" s="325">
        <v>1</v>
      </c>
      <c r="B363" s="326">
        <v>2</v>
      </c>
      <c r="C363" s="326">
        <v>3</v>
      </c>
      <c r="D363" s="326">
        <v>4</v>
      </c>
      <c r="E363" s="326">
        <v>5</v>
      </c>
      <c r="F363" s="326">
        <v>6</v>
      </c>
      <c r="G363" s="327">
        <v>7</v>
      </c>
    </row>
    <row r="364" spans="1:7" ht="18.75" customHeight="1">
      <c r="A364" s="328">
        <v>1</v>
      </c>
      <c r="B364" s="329" t="s">
        <v>53</v>
      </c>
      <c r="C364" s="406">
        <v>8.18</v>
      </c>
      <c r="D364" s="406">
        <v>8.18</v>
      </c>
      <c r="E364" s="670">
        <v>16.36</v>
      </c>
      <c r="F364" s="672">
        <v>1</v>
      </c>
      <c r="G364" s="674">
        <v>0</v>
      </c>
    </row>
    <row r="365" spans="1:7" ht="46.5" customHeight="1">
      <c r="A365" s="328">
        <v>2</v>
      </c>
      <c r="B365" s="329" t="s">
        <v>52</v>
      </c>
      <c r="C365" s="406">
        <v>8.18</v>
      </c>
      <c r="D365" s="400">
        <v>8.18</v>
      </c>
      <c r="E365" s="671"/>
      <c r="F365" s="673"/>
      <c r="G365" s="675"/>
    </row>
    <row r="366" spans="1:7" ht="16.5" thickBot="1">
      <c r="A366" s="654" t="s">
        <v>3</v>
      </c>
      <c r="B366" s="655"/>
      <c r="C366" s="407">
        <f>SUM(C364:C365)</f>
        <v>16.36</v>
      </c>
      <c r="D366" s="330">
        <f>SUM(D364:D365)</f>
        <v>16.36</v>
      </c>
      <c r="E366" s="330">
        <v>16.36</v>
      </c>
      <c r="F366" s="567">
        <f>E366/C366</f>
        <v>1</v>
      </c>
      <c r="G366" s="568">
        <f>D366-E366</f>
        <v>0</v>
      </c>
    </row>
    <row r="367" ht="12.75" customHeight="1"/>
    <row r="368" spans="1:5" ht="18.75">
      <c r="A368" s="331" t="s">
        <v>119</v>
      </c>
      <c r="B368" s="106"/>
      <c r="C368" s="106"/>
      <c r="D368" s="106"/>
      <c r="E368" s="106"/>
    </row>
    <row r="369" ht="6.75" customHeight="1">
      <c r="A369" s="82"/>
    </row>
    <row r="370" ht="15" hidden="1">
      <c r="A370" s="82"/>
    </row>
    <row r="371" spans="1:7" ht="15" hidden="1">
      <c r="A371" s="42"/>
      <c r="B371" s="42" t="s">
        <v>33</v>
      </c>
      <c r="C371" s="42"/>
      <c r="D371" s="42"/>
      <c r="E371" s="42"/>
      <c r="F371" s="42"/>
      <c r="G371" s="42"/>
    </row>
    <row r="372" spans="1:7" ht="15" hidden="1">
      <c r="A372" s="42"/>
      <c r="B372" s="42"/>
      <c r="C372" s="42"/>
      <c r="D372" s="42"/>
      <c r="E372" s="42"/>
      <c r="F372" s="42"/>
      <c r="G372" s="42"/>
    </row>
    <row r="373" spans="1:7" ht="15" hidden="1">
      <c r="A373" s="42"/>
      <c r="B373" s="42" t="s">
        <v>34</v>
      </c>
      <c r="E373" s="62">
        <f>8581264*220*1.5/10000000</f>
        <v>283.181712</v>
      </c>
      <c r="F373" s="42"/>
      <c r="G373" s="42"/>
    </row>
    <row r="374" spans="1:7" ht="15" hidden="1">
      <c r="A374" s="42"/>
      <c r="B374" s="42" t="s">
        <v>35</v>
      </c>
      <c r="E374" s="62">
        <f>8581264*220*1/10000000</f>
        <v>188.787808</v>
      </c>
      <c r="F374" s="42"/>
      <c r="G374" s="42"/>
    </row>
    <row r="375" spans="1:7" ht="15" hidden="1">
      <c r="A375" s="42"/>
      <c r="B375" s="41" t="s">
        <v>3</v>
      </c>
      <c r="E375" s="88">
        <f>E374+E373</f>
        <v>471.96952</v>
      </c>
      <c r="F375" s="42"/>
      <c r="G375" s="42"/>
    </row>
    <row r="376" spans="1:7" ht="15" hidden="1">
      <c r="A376" s="42"/>
      <c r="B376" s="42" t="s">
        <v>36</v>
      </c>
      <c r="E376" s="62">
        <v>477.18</v>
      </c>
      <c r="F376" s="42"/>
      <c r="G376" s="42"/>
    </row>
    <row r="377" spans="1:7" ht="15" hidden="1">
      <c r="A377" s="42"/>
      <c r="B377" s="41" t="s">
        <v>37</v>
      </c>
      <c r="E377" s="88">
        <f>E376-E375</f>
        <v>5.210480000000018</v>
      </c>
      <c r="F377" s="42"/>
      <c r="G377" s="42"/>
    </row>
    <row r="378" spans="1:7" ht="15" hidden="1">
      <c r="A378" s="42"/>
      <c r="B378" s="42"/>
      <c r="C378" s="62"/>
      <c r="D378" s="42"/>
      <c r="E378" s="42"/>
      <c r="F378" s="42"/>
      <c r="G378" s="42"/>
    </row>
    <row r="379" spans="1:7" ht="15" hidden="1">
      <c r="A379" s="42"/>
      <c r="B379" s="42"/>
      <c r="C379" s="62"/>
      <c r="D379" s="42"/>
      <c r="E379" s="42"/>
      <c r="F379" s="42"/>
      <c r="G379" s="42"/>
    </row>
    <row r="380" spans="1:7" ht="15" hidden="1">
      <c r="A380" s="42"/>
      <c r="B380" s="42"/>
      <c r="C380" s="62"/>
      <c r="D380" s="42"/>
      <c r="E380" s="42"/>
      <c r="F380" s="42"/>
      <c r="G380" s="42"/>
    </row>
    <row r="381" ht="12" customHeight="1"/>
    <row r="382" ht="17.25" thickBot="1">
      <c r="A382" s="19" t="s">
        <v>280</v>
      </c>
    </row>
    <row r="383" spans="1:17" s="11" customFormat="1" ht="30" customHeight="1">
      <c r="A383" s="211" t="s">
        <v>28</v>
      </c>
      <c r="B383" s="401" t="s">
        <v>238</v>
      </c>
      <c r="C383" s="259" t="s">
        <v>41</v>
      </c>
      <c r="D383" s="259" t="s">
        <v>42</v>
      </c>
      <c r="E383" s="259" t="s">
        <v>26</v>
      </c>
      <c r="F383" s="260" t="s">
        <v>27</v>
      </c>
      <c r="K383" s="390"/>
      <c r="L383" s="364"/>
      <c r="M383" s="364"/>
      <c r="N383" s="364"/>
      <c r="O383" s="364"/>
      <c r="P383" s="364"/>
      <c r="Q383" s="364"/>
    </row>
    <row r="384" spans="1:17" s="17" customFormat="1" ht="13.5" customHeight="1">
      <c r="A384" s="239">
        <v>1</v>
      </c>
      <c r="B384" s="240">
        <v>2</v>
      </c>
      <c r="C384" s="240">
        <v>3</v>
      </c>
      <c r="D384" s="240">
        <v>4</v>
      </c>
      <c r="E384" s="240" t="s">
        <v>46</v>
      </c>
      <c r="F384" s="241">
        <v>6</v>
      </c>
      <c r="K384" s="385"/>
      <c r="L384" s="359"/>
      <c r="M384" s="359"/>
      <c r="N384" s="364"/>
      <c r="O384" s="359"/>
      <c r="P384" s="359"/>
      <c r="Q384" s="359"/>
    </row>
    <row r="385" spans="1:6" ht="30" customHeight="1">
      <c r="A385" s="213">
        <v>1</v>
      </c>
      <c r="B385" s="199" t="s">
        <v>227</v>
      </c>
      <c r="C385" s="332">
        <v>32.06</v>
      </c>
      <c r="D385" s="332">
        <v>32.06</v>
      </c>
      <c r="E385" s="333">
        <f>D385-C385</f>
        <v>0</v>
      </c>
      <c r="F385" s="203">
        <v>0</v>
      </c>
    </row>
    <row r="386" spans="1:6" ht="30" customHeight="1">
      <c r="A386" s="213">
        <v>2</v>
      </c>
      <c r="B386" s="199" t="s">
        <v>273</v>
      </c>
      <c r="C386" s="332">
        <v>0</v>
      </c>
      <c r="D386" s="334">
        <v>0</v>
      </c>
      <c r="E386" s="333">
        <f>D386-C386</f>
        <v>0</v>
      </c>
      <c r="F386" s="203">
        <v>0</v>
      </c>
    </row>
    <row r="387" spans="1:6" ht="30" customHeight="1">
      <c r="A387" s="213">
        <v>3</v>
      </c>
      <c r="B387" s="199" t="s">
        <v>199</v>
      </c>
      <c r="C387" s="332">
        <v>32.06</v>
      </c>
      <c r="D387" s="334">
        <v>32.06</v>
      </c>
      <c r="E387" s="333">
        <f>D387-C387</f>
        <v>0</v>
      </c>
      <c r="F387" s="203">
        <f>E387/C387</f>
        <v>0</v>
      </c>
    </row>
    <row r="388" spans="1:6" ht="15.75" customHeight="1" thickBot="1">
      <c r="A388" s="324">
        <v>4</v>
      </c>
      <c r="B388" s="250" t="s">
        <v>196</v>
      </c>
      <c r="C388" s="335">
        <f>C386+C387</f>
        <v>32.06</v>
      </c>
      <c r="D388" s="335">
        <f>D386+D387</f>
        <v>32.06</v>
      </c>
      <c r="E388" s="335">
        <f>E386+E387</f>
        <v>0</v>
      </c>
      <c r="F388" s="310">
        <f>E388/C388</f>
        <v>0</v>
      </c>
    </row>
    <row r="389" spans="1:6" ht="15.75" customHeight="1">
      <c r="A389" s="179"/>
      <c r="B389" s="167"/>
      <c r="C389" s="180"/>
      <c r="D389" s="180"/>
      <c r="E389" s="180"/>
      <c r="F389" s="181"/>
    </row>
    <row r="390" spans="1:17" s="105" customFormat="1" ht="16.5">
      <c r="A390" s="19" t="s">
        <v>218</v>
      </c>
      <c r="K390" s="396"/>
      <c r="L390" s="382"/>
      <c r="M390" s="382"/>
      <c r="N390" s="382"/>
      <c r="O390" s="382"/>
      <c r="P390" s="382"/>
      <c r="Q390" s="382"/>
    </row>
    <row r="391" spans="4:8" ht="15">
      <c r="D391" s="74" t="s">
        <v>7</v>
      </c>
      <c r="F391" s="107"/>
      <c r="G391" s="585" t="s">
        <v>244</v>
      </c>
      <c r="H391" s="585"/>
    </row>
    <row r="392" spans="1:8" ht="66" customHeight="1">
      <c r="A392" s="430" t="s">
        <v>274</v>
      </c>
      <c r="B392" s="430" t="s">
        <v>197</v>
      </c>
      <c r="C392" s="430" t="s">
        <v>56</v>
      </c>
      <c r="D392" s="430" t="s">
        <v>57</v>
      </c>
      <c r="E392" s="430" t="s">
        <v>58</v>
      </c>
      <c r="F392" s="430" t="s">
        <v>26</v>
      </c>
      <c r="G392" s="430" t="s">
        <v>50</v>
      </c>
      <c r="H392" s="430" t="s">
        <v>51</v>
      </c>
    </row>
    <row r="393" spans="1:17" s="17" customFormat="1" ht="15.75">
      <c r="A393" s="336">
        <v>1</v>
      </c>
      <c r="B393" s="336">
        <v>2</v>
      </c>
      <c r="C393" s="336">
        <v>3</v>
      </c>
      <c r="D393" s="336">
        <v>4</v>
      </c>
      <c r="E393" s="336">
        <v>5</v>
      </c>
      <c r="F393" s="336" t="s">
        <v>59</v>
      </c>
      <c r="G393" s="336">
        <v>7</v>
      </c>
      <c r="H393" s="337" t="s">
        <v>60</v>
      </c>
      <c r="K393" s="385"/>
      <c r="L393" s="359"/>
      <c r="M393" s="359"/>
      <c r="N393" s="364"/>
      <c r="O393" s="359"/>
      <c r="P393" s="359"/>
      <c r="Q393" s="359"/>
    </row>
    <row r="394" spans="1:17" s="108" customFormat="1" ht="18" customHeight="1">
      <c r="A394" s="570">
        <f>C385</f>
        <v>32.06</v>
      </c>
      <c r="B394" s="571">
        <f>$C$388</f>
        <v>32.06</v>
      </c>
      <c r="C394" s="338">
        <f>E172</f>
        <v>1761.3899999999999</v>
      </c>
      <c r="D394" s="339">
        <f>C394*1820/100000</f>
        <v>32.057297999999996</v>
      </c>
      <c r="E394" s="339">
        <v>32.06</v>
      </c>
      <c r="F394" s="339">
        <f>D394-E394</f>
        <v>-0.0027020000000064215</v>
      </c>
      <c r="G394" s="340">
        <f>E394/A394</f>
        <v>1</v>
      </c>
      <c r="H394" s="338">
        <f>B394-E394</f>
        <v>0</v>
      </c>
      <c r="K394" s="397"/>
      <c r="L394" s="383"/>
      <c r="M394" s="383"/>
      <c r="N394" s="383"/>
      <c r="O394" s="383"/>
      <c r="P394" s="383"/>
      <c r="Q394" s="383"/>
    </row>
    <row r="395" spans="1:7" ht="12.75" customHeight="1">
      <c r="A395" s="75" t="s">
        <v>219</v>
      </c>
      <c r="B395" s="76"/>
      <c r="C395" s="77"/>
      <c r="D395" s="77"/>
      <c r="E395" s="78"/>
      <c r="F395" s="79"/>
      <c r="G395" s="80"/>
    </row>
    <row r="396" spans="1:7" ht="12.75" customHeight="1">
      <c r="A396" s="75"/>
      <c r="B396" s="76"/>
      <c r="C396" s="77"/>
      <c r="D396" s="77"/>
      <c r="E396" s="78"/>
      <c r="F396" s="79"/>
      <c r="G396" s="80"/>
    </row>
    <row r="397" spans="1:6" ht="16.5">
      <c r="A397" s="53" t="s">
        <v>185</v>
      </c>
      <c r="B397" s="55"/>
      <c r="C397" s="55"/>
      <c r="D397" s="55"/>
      <c r="E397" s="55"/>
      <c r="F397" s="55"/>
    </row>
    <row r="398" ht="11.25" customHeight="1">
      <c r="A398" s="11"/>
    </row>
    <row r="399" spans="1:3" ht="15.75" customHeight="1">
      <c r="A399" s="341" t="s">
        <v>176</v>
      </c>
      <c r="B399" s="55"/>
      <c r="C399" s="55"/>
    </row>
    <row r="400" ht="13.5" customHeight="1">
      <c r="A400" s="11"/>
    </row>
    <row r="401" spans="1:6" ht="13.5" customHeight="1" thickBot="1">
      <c r="A401" s="342" t="s">
        <v>177</v>
      </c>
      <c r="B401" s="109"/>
      <c r="C401" s="109"/>
      <c r="D401" s="109"/>
      <c r="E401" s="109"/>
      <c r="F401" s="109"/>
    </row>
    <row r="402" spans="1:5" ht="16.5">
      <c r="A402" s="661" t="s">
        <v>275</v>
      </c>
      <c r="B402" s="662"/>
      <c r="C402" s="662"/>
      <c r="D402" s="662"/>
      <c r="E402" s="663"/>
    </row>
    <row r="403" spans="1:7" ht="31.5">
      <c r="A403" s="320" t="s">
        <v>13</v>
      </c>
      <c r="B403" s="611" t="s">
        <v>6</v>
      </c>
      <c r="C403" s="612"/>
      <c r="D403" s="321" t="s">
        <v>17</v>
      </c>
      <c r="E403" s="322" t="s">
        <v>15</v>
      </c>
      <c r="G403" s="89"/>
    </row>
    <row r="404" spans="1:7" ht="13.5" customHeight="1">
      <c r="A404" s="617" t="s">
        <v>54</v>
      </c>
      <c r="B404" s="586" t="s">
        <v>86</v>
      </c>
      <c r="C404" s="587"/>
      <c r="D404" s="676">
        <v>800</v>
      </c>
      <c r="E404" s="677">
        <v>480</v>
      </c>
      <c r="G404" s="91"/>
    </row>
    <row r="405" spans="1:7" ht="13.5" customHeight="1">
      <c r="A405" s="618"/>
      <c r="B405" s="586" t="s">
        <v>0</v>
      </c>
      <c r="C405" s="587"/>
      <c r="D405" s="676">
        <v>0</v>
      </c>
      <c r="E405" s="677">
        <v>0</v>
      </c>
      <c r="G405" s="91"/>
    </row>
    <row r="406" spans="1:7" ht="13.5" customHeight="1">
      <c r="A406" s="618"/>
      <c r="B406" s="586" t="s">
        <v>10</v>
      </c>
      <c r="C406" s="587"/>
      <c r="D406" s="676">
        <v>59</v>
      </c>
      <c r="E406" s="677">
        <v>35.4</v>
      </c>
      <c r="G406" s="91"/>
    </row>
    <row r="407" spans="1:7" ht="13.5" customHeight="1">
      <c r="A407" s="618"/>
      <c r="B407" s="586" t="s">
        <v>55</v>
      </c>
      <c r="C407" s="587"/>
      <c r="D407" s="676">
        <v>0</v>
      </c>
      <c r="E407" s="677">
        <v>0</v>
      </c>
      <c r="G407" s="91"/>
    </row>
    <row r="408" spans="1:7" ht="13.5" customHeight="1">
      <c r="A408" s="618"/>
      <c r="B408" s="586" t="s">
        <v>103</v>
      </c>
      <c r="C408" s="587"/>
      <c r="D408" s="242">
        <v>0</v>
      </c>
      <c r="E408" s="664">
        <v>0</v>
      </c>
      <c r="G408" s="91"/>
    </row>
    <row r="409" spans="1:7" ht="13.5" customHeight="1">
      <c r="A409" s="618"/>
      <c r="B409" s="586" t="s">
        <v>104</v>
      </c>
      <c r="C409" s="587"/>
      <c r="D409" s="242">
        <v>0</v>
      </c>
      <c r="E409" s="664">
        <v>0</v>
      </c>
      <c r="G409" s="91"/>
    </row>
    <row r="410" spans="1:7" ht="13.5" customHeight="1">
      <c r="A410" s="618"/>
      <c r="B410" s="586" t="s">
        <v>143</v>
      </c>
      <c r="C410" s="587"/>
      <c r="D410" s="428">
        <v>77</v>
      </c>
      <c r="E410" s="678">
        <v>168.94</v>
      </c>
      <c r="G410" s="91"/>
    </row>
    <row r="411" spans="1:7" ht="13.5" customHeight="1">
      <c r="A411" s="618"/>
      <c r="B411" s="586" t="s">
        <v>182</v>
      </c>
      <c r="C411" s="587"/>
      <c r="D411" s="428">
        <v>0</v>
      </c>
      <c r="E411" s="678">
        <v>0</v>
      </c>
      <c r="G411" s="91"/>
    </row>
    <row r="412" spans="1:7" ht="13.5" customHeight="1">
      <c r="A412" s="618"/>
      <c r="B412" s="586" t="s">
        <v>186</v>
      </c>
      <c r="C412" s="587"/>
      <c r="D412" s="428"/>
      <c r="E412" s="678"/>
      <c r="G412" s="91"/>
    </row>
    <row r="413" spans="1:7" ht="13.5" customHeight="1">
      <c r="A413" s="618"/>
      <c r="B413" s="418" t="s">
        <v>200</v>
      </c>
      <c r="C413" s="419"/>
      <c r="D413" s="428">
        <v>0</v>
      </c>
      <c r="E413" s="678">
        <v>0</v>
      </c>
      <c r="G413" s="91"/>
    </row>
    <row r="414" spans="1:7" ht="13.5" customHeight="1">
      <c r="A414" s="618"/>
      <c r="B414" s="418" t="s">
        <v>281</v>
      </c>
      <c r="C414" s="419"/>
      <c r="D414" s="428"/>
      <c r="E414" s="678"/>
      <c r="G414" s="91"/>
    </row>
    <row r="415" spans="1:7" ht="15.75" customHeight="1" thickBot="1">
      <c r="A415" s="619"/>
      <c r="B415" s="628" t="s">
        <v>16</v>
      </c>
      <c r="C415" s="629"/>
      <c r="D415" s="679">
        <f>SUM(D404:D414)</f>
        <v>936</v>
      </c>
      <c r="E415" s="679">
        <f>SUM(E404:E414)</f>
        <v>684.3399999999999</v>
      </c>
      <c r="G415" s="23"/>
    </row>
    <row r="416" spans="1:17" s="411" customFormat="1" ht="23.25" customHeight="1">
      <c r="A416" s="680" t="s">
        <v>282</v>
      </c>
      <c r="B416" s="408"/>
      <c r="C416" s="409"/>
      <c r="D416" s="410"/>
      <c r="E416" s="410"/>
      <c r="G416" s="409"/>
      <c r="K416" s="412"/>
      <c r="L416" s="413"/>
      <c r="M416" s="413"/>
      <c r="N416" s="413"/>
      <c r="O416" s="413"/>
      <c r="P416" s="413"/>
      <c r="Q416" s="413"/>
    </row>
    <row r="417" ht="17.25" thickBot="1">
      <c r="A417" s="19" t="s">
        <v>178</v>
      </c>
    </row>
    <row r="418" spans="1:7" ht="16.5">
      <c r="A418" s="588" t="s">
        <v>9</v>
      </c>
      <c r="B418" s="590" t="s">
        <v>19</v>
      </c>
      <c r="C418" s="591"/>
      <c r="D418" s="583" t="s">
        <v>21</v>
      </c>
      <c r="E418" s="583"/>
      <c r="F418" s="583" t="s">
        <v>18</v>
      </c>
      <c r="G418" s="584"/>
    </row>
    <row r="419" spans="1:7" ht="16.5">
      <c r="A419" s="589"/>
      <c r="B419" s="343" t="s">
        <v>5</v>
      </c>
      <c r="C419" s="344" t="s">
        <v>20</v>
      </c>
      <c r="D419" s="345" t="s">
        <v>5</v>
      </c>
      <c r="E419" s="345" t="s">
        <v>20</v>
      </c>
      <c r="F419" s="345" t="s">
        <v>5</v>
      </c>
      <c r="G419" s="346" t="s">
        <v>20</v>
      </c>
    </row>
    <row r="420" spans="1:7" ht="43.5" customHeight="1" thickBot="1">
      <c r="A420" s="347" t="s">
        <v>239</v>
      </c>
      <c r="B420" s="681">
        <v>936</v>
      </c>
      <c r="C420" s="267">
        <v>684.3299999999999</v>
      </c>
      <c r="D420" s="572">
        <v>936</v>
      </c>
      <c r="E420" s="475">
        <v>684.3299999999999</v>
      </c>
      <c r="F420" s="518">
        <v>0</v>
      </c>
      <c r="G420" s="209">
        <v>0</v>
      </c>
    </row>
    <row r="421" spans="1:4" ht="20.25" customHeight="1">
      <c r="A421" s="23"/>
      <c r="B421" s="23"/>
      <c r="C421" s="23"/>
      <c r="D421" s="23"/>
    </row>
    <row r="422" ht="16.5">
      <c r="A422" s="19" t="s">
        <v>220</v>
      </c>
    </row>
    <row r="423" spans="1:6" ht="36" customHeight="1">
      <c r="A423" s="616" t="s">
        <v>240</v>
      </c>
      <c r="B423" s="616"/>
      <c r="C423" s="616" t="s">
        <v>245</v>
      </c>
      <c r="D423" s="616"/>
      <c r="E423" s="616" t="s">
        <v>4</v>
      </c>
      <c r="F423" s="616"/>
    </row>
    <row r="424" spans="1:6" ht="15.75">
      <c r="A424" s="299" t="s">
        <v>5</v>
      </c>
      <c r="B424" s="299" t="s">
        <v>12</v>
      </c>
      <c r="C424" s="299" t="s">
        <v>5</v>
      </c>
      <c r="D424" s="299" t="s">
        <v>12</v>
      </c>
      <c r="E424" s="299" t="s">
        <v>5</v>
      </c>
      <c r="F424" s="299" t="s">
        <v>8</v>
      </c>
    </row>
    <row r="425" spans="1:17" s="17" customFormat="1" ht="15.75">
      <c r="A425" s="326">
        <v>1</v>
      </c>
      <c r="B425" s="326">
        <v>2</v>
      </c>
      <c r="C425" s="326">
        <v>3</v>
      </c>
      <c r="D425" s="326">
        <v>4</v>
      </c>
      <c r="E425" s="326">
        <v>5</v>
      </c>
      <c r="F425" s="326">
        <v>6</v>
      </c>
      <c r="K425" s="385"/>
      <c r="L425" s="359"/>
      <c r="M425" s="359"/>
      <c r="N425" s="364"/>
      <c r="O425" s="359"/>
      <c r="P425" s="359"/>
      <c r="Q425" s="359"/>
    </row>
    <row r="426" spans="1:6" ht="15.75" customHeight="1">
      <c r="A426" s="573">
        <f>B420</f>
        <v>936</v>
      </c>
      <c r="B426" s="406">
        <f>C420</f>
        <v>684.3299999999999</v>
      </c>
      <c r="C426" s="574">
        <v>936</v>
      </c>
      <c r="D426" s="400">
        <v>684.3399999999999</v>
      </c>
      <c r="E426" s="348">
        <f>C426/A426</f>
        <v>1</v>
      </c>
      <c r="F426" s="348">
        <f>D426/B426</f>
        <v>1.0000146128329899</v>
      </c>
    </row>
    <row r="427" spans="1:7" ht="12.75" customHeight="1">
      <c r="A427" s="75"/>
      <c r="B427" s="76"/>
      <c r="C427" s="77"/>
      <c r="D427" s="77"/>
      <c r="E427" s="78"/>
      <c r="F427" s="79"/>
      <c r="G427" s="80" t="s">
        <v>84</v>
      </c>
    </row>
    <row r="428" spans="1:3" ht="16.5">
      <c r="A428" s="341" t="s">
        <v>179</v>
      </c>
      <c r="B428" s="55"/>
      <c r="C428" s="55"/>
    </row>
    <row r="429" ht="16.5" customHeight="1">
      <c r="A429" s="11"/>
    </row>
    <row r="430" ht="16.5" customHeight="1">
      <c r="A430" s="342" t="s">
        <v>180</v>
      </c>
    </row>
    <row r="431" spans="1:6" ht="14.25" customHeight="1">
      <c r="A431" s="110"/>
      <c r="B431" s="111"/>
      <c r="C431" s="109"/>
      <c r="D431" s="109"/>
      <c r="E431" s="109"/>
      <c r="F431" s="109"/>
    </row>
    <row r="432" spans="1:6" ht="15">
      <c r="A432" s="622" t="s">
        <v>252</v>
      </c>
      <c r="B432" s="623"/>
      <c r="C432" s="623"/>
      <c r="D432" s="623"/>
      <c r="E432" s="623"/>
      <c r="F432" s="623"/>
    </row>
    <row r="433" spans="1:7" ht="31.5">
      <c r="A433" s="321" t="s">
        <v>13</v>
      </c>
      <c r="B433" s="611" t="s">
        <v>6</v>
      </c>
      <c r="C433" s="612"/>
      <c r="D433" s="321" t="s">
        <v>17</v>
      </c>
      <c r="E433" s="321" t="s">
        <v>141</v>
      </c>
      <c r="F433" s="321" t="s">
        <v>15</v>
      </c>
      <c r="G433" s="89"/>
    </row>
    <row r="434" spans="1:7" ht="13.5" customHeight="1">
      <c r="A434" s="613" t="s">
        <v>113</v>
      </c>
      <c r="B434" s="620" t="s">
        <v>87</v>
      </c>
      <c r="C434" s="621"/>
      <c r="D434" s="682">
        <v>446</v>
      </c>
      <c r="E434" s="682"/>
      <c r="F434" s="683">
        <f>D434*5000/100000</f>
        <v>22.3</v>
      </c>
      <c r="G434" s="90"/>
    </row>
    <row r="435" spans="1:7" ht="13.5" customHeight="1">
      <c r="A435" s="614"/>
      <c r="B435" s="620" t="s">
        <v>0</v>
      </c>
      <c r="C435" s="621"/>
      <c r="D435" s="682">
        <v>336</v>
      </c>
      <c r="E435" s="682"/>
      <c r="F435" s="683">
        <f>D435*5000/100000</f>
        <v>16.8</v>
      </c>
      <c r="G435" s="91"/>
    </row>
    <row r="436" spans="1:7" ht="15.75" customHeight="1">
      <c r="A436" s="614"/>
      <c r="B436" s="620" t="s">
        <v>55</v>
      </c>
      <c r="C436" s="621"/>
      <c r="D436" s="682">
        <v>0</v>
      </c>
      <c r="E436" s="682"/>
      <c r="F436" s="683">
        <f>D436*5000/100000</f>
        <v>0</v>
      </c>
      <c r="G436" s="23"/>
    </row>
    <row r="437" spans="1:9" ht="15.75" customHeight="1">
      <c r="A437" s="614"/>
      <c r="B437" s="620" t="s">
        <v>103</v>
      </c>
      <c r="C437" s="621"/>
      <c r="D437" s="684">
        <v>0</v>
      </c>
      <c r="E437" s="684"/>
      <c r="F437" s="683">
        <f>D437*5000/100000</f>
        <v>0</v>
      </c>
      <c r="G437" s="23"/>
      <c r="I437" s="124"/>
    </row>
    <row r="438" spans="1:7" ht="15.75" customHeight="1">
      <c r="A438" s="615"/>
      <c r="B438" s="620" t="s">
        <v>104</v>
      </c>
      <c r="C438" s="621"/>
      <c r="D438" s="684">
        <v>97</v>
      </c>
      <c r="E438" s="684"/>
      <c r="F438" s="683">
        <f>D438*5000/100000</f>
        <v>4.85</v>
      </c>
      <c r="G438" s="23"/>
    </row>
    <row r="439" spans="1:7" ht="15.75" customHeight="1">
      <c r="A439" s="349"/>
      <c r="B439" s="620" t="s">
        <v>131</v>
      </c>
      <c r="C439" s="621"/>
      <c r="D439" s="684"/>
      <c r="E439" s="684">
        <v>443</v>
      </c>
      <c r="F439" s="683">
        <f>E439*5000/100000</f>
        <v>22.15</v>
      </c>
      <c r="G439" s="23"/>
    </row>
    <row r="440" spans="1:7" ht="15.75" customHeight="1">
      <c r="A440" s="349"/>
      <c r="B440" s="620" t="s">
        <v>143</v>
      </c>
      <c r="C440" s="621"/>
      <c r="D440" s="684"/>
      <c r="E440" s="684">
        <v>336</v>
      </c>
      <c r="F440" s="683">
        <v>16.8</v>
      </c>
      <c r="G440" s="23"/>
    </row>
    <row r="441" spans="1:7" ht="15.75" customHeight="1">
      <c r="A441" s="349"/>
      <c r="B441" s="620" t="s">
        <v>182</v>
      </c>
      <c r="C441" s="621"/>
      <c r="D441" s="684"/>
      <c r="E441" s="684"/>
      <c r="F441" s="683"/>
      <c r="G441" s="23"/>
    </row>
    <row r="442" spans="1:7" ht="15.75" customHeight="1">
      <c r="A442" s="349"/>
      <c r="B442" s="620" t="s">
        <v>186</v>
      </c>
      <c r="C442" s="621"/>
      <c r="D442" s="684"/>
      <c r="E442" s="684"/>
      <c r="F442" s="683"/>
      <c r="G442" s="23"/>
    </row>
    <row r="443" spans="1:7" ht="15.75" customHeight="1">
      <c r="A443" s="349"/>
      <c r="B443" s="620" t="s">
        <v>200</v>
      </c>
      <c r="C443" s="621"/>
      <c r="D443" s="684">
        <v>0</v>
      </c>
      <c r="E443" s="684">
        <v>0</v>
      </c>
      <c r="F443" s="683"/>
      <c r="G443" s="23"/>
    </row>
    <row r="444" spans="1:7" ht="15.75" customHeight="1">
      <c r="A444" s="349"/>
      <c r="B444" s="620" t="s">
        <v>281</v>
      </c>
      <c r="C444" s="656"/>
      <c r="D444" s="684"/>
      <c r="E444" s="684"/>
      <c r="F444" s="683"/>
      <c r="G444" s="23"/>
    </row>
    <row r="445" spans="1:11" ht="14.25" customHeight="1">
      <c r="A445" s="350"/>
      <c r="B445" s="626" t="s">
        <v>16</v>
      </c>
      <c r="C445" s="627"/>
      <c r="D445" s="684">
        <f>SUM(D434:D439)</f>
        <v>879</v>
      </c>
      <c r="E445" s="684">
        <f>SUM(E434:E441)</f>
        <v>779</v>
      </c>
      <c r="F445" s="667">
        <f>SUM(F434:F441)</f>
        <v>82.89999999999999</v>
      </c>
      <c r="G445" s="23"/>
      <c r="K445" s="398"/>
    </row>
    <row r="446" ht="14.25" customHeight="1">
      <c r="A446" s="10" t="s">
        <v>283</v>
      </c>
    </row>
    <row r="447" ht="16.5">
      <c r="A447" s="19" t="s">
        <v>181</v>
      </c>
    </row>
    <row r="448" spans="1:7" ht="16.5">
      <c r="A448" s="624" t="s">
        <v>9</v>
      </c>
      <c r="B448" s="626" t="s">
        <v>19</v>
      </c>
      <c r="C448" s="627"/>
      <c r="D448" s="610" t="s">
        <v>114</v>
      </c>
      <c r="E448" s="610"/>
      <c r="F448" s="610" t="s">
        <v>18</v>
      </c>
      <c r="G448" s="610"/>
    </row>
    <row r="449" spans="1:7" ht="16.5">
      <c r="A449" s="625"/>
      <c r="B449" s="351" t="s">
        <v>5</v>
      </c>
      <c r="C449" s="352" t="s">
        <v>20</v>
      </c>
      <c r="D449" s="304" t="s">
        <v>5</v>
      </c>
      <c r="E449" s="304" t="s">
        <v>20</v>
      </c>
      <c r="F449" s="304" t="s">
        <v>5</v>
      </c>
      <c r="G449" s="304" t="s">
        <v>20</v>
      </c>
    </row>
    <row r="450" spans="1:17" s="354" customFormat="1" ht="28.5" customHeight="1">
      <c r="A450" s="233" t="s">
        <v>201</v>
      </c>
      <c r="B450" s="574">
        <v>1658</v>
      </c>
      <c r="C450" s="400">
        <v>82.9</v>
      </c>
      <c r="D450" s="574">
        <v>1658</v>
      </c>
      <c r="E450" s="400">
        <v>82.9</v>
      </c>
      <c r="F450" s="420">
        <f>(D450-B450)/B450</f>
        <v>0</v>
      </c>
      <c r="G450" s="420">
        <f>(E450-C450)/C450</f>
        <v>0</v>
      </c>
      <c r="K450" s="358"/>
      <c r="L450" s="364"/>
      <c r="M450" s="364"/>
      <c r="N450" s="364"/>
      <c r="O450" s="364"/>
      <c r="P450" s="364"/>
      <c r="Q450" s="364"/>
    </row>
    <row r="451" ht="14.25" customHeight="1"/>
    <row r="452" ht="16.5">
      <c r="A452" s="19" t="s">
        <v>221</v>
      </c>
    </row>
    <row r="453" spans="1:6" ht="37.5" customHeight="1">
      <c r="A453" s="616" t="s">
        <v>241</v>
      </c>
      <c r="B453" s="616"/>
      <c r="C453" s="616" t="s">
        <v>245</v>
      </c>
      <c r="D453" s="616"/>
      <c r="E453" s="616" t="s">
        <v>4</v>
      </c>
      <c r="F453" s="616"/>
    </row>
    <row r="454" spans="1:6" ht="15.75">
      <c r="A454" s="299" t="s">
        <v>5</v>
      </c>
      <c r="B454" s="299" t="s">
        <v>12</v>
      </c>
      <c r="C454" s="299" t="s">
        <v>5</v>
      </c>
      <c r="D454" s="299" t="s">
        <v>12</v>
      </c>
      <c r="E454" s="299" t="s">
        <v>5</v>
      </c>
      <c r="F454" s="299" t="s">
        <v>8</v>
      </c>
    </row>
    <row r="455" spans="1:17" s="17" customFormat="1" ht="15.75">
      <c r="A455" s="326">
        <v>1</v>
      </c>
      <c r="B455" s="326">
        <v>2</v>
      </c>
      <c r="C455" s="326">
        <v>3</v>
      </c>
      <c r="D455" s="326">
        <v>4</v>
      </c>
      <c r="E455" s="326">
        <v>5</v>
      </c>
      <c r="F455" s="326">
        <v>6</v>
      </c>
      <c r="K455" s="385"/>
      <c r="L455" s="359"/>
      <c r="M455" s="359"/>
      <c r="N455" s="364"/>
      <c r="O455" s="359"/>
      <c r="P455" s="359"/>
      <c r="Q455" s="359"/>
    </row>
    <row r="456" spans="1:7" ht="15.75" customHeight="1">
      <c r="A456" s="574">
        <f>B450</f>
        <v>1658</v>
      </c>
      <c r="B456" s="400">
        <f>C450</f>
        <v>82.9</v>
      </c>
      <c r="C456" s="573">
        <v>1658</v>
      </c>
      <c r="D456" s="406">
        <v>82.89999999999999</v>
      </c>
      <c r="E456" s="306">
        <f>C456/A456</f>
        <v>1</v>
      </c>
      <c r="F456" s="306">
        <f>D456/B456</f>
        <v>0.9999999999999998</v>
      </c>
      <c r="G456" s="10" t="s">
        <v>84</v>
      </c>
    </row>
    <row r="457" spans="1:7" ht="12.75" customHeight="1">
      <c r="A457" s="75"/>
      <c r="B457" s="76"/>
      <c r="C457" s="77"/>
      <c r="D457" s="77"/>
      <c r="E457" s="78"/>
      <c r="F457" s="79"/>
      <c r="G457" s="80"/>
    </row>
  </sheetData>
  <sheetProtection/>
  <mergeCells count="92">
    <mergeCell ref="F364:F365"/>
    <mergeCell ref="G364:G365"/>
    <mergeCell ref="A366:B366"/>
    <mergeCell ref="B443:C443"/>
    <mergeCell ref="B444:C444"/>
    <mergeCell ref="R303:T303"/>
    <mergeCell ref="I330:K330"/>
    <mergeCell ref="I252:K252"/>
    <mergeCell ref="B403:C403"/>
    <mergeCell ref="A402:E402"/>
    <mergeCell ref="U303:U304"/>
    <mergeCell ref="A307:B307"/>
    <mergeCell ref="I312:K312"/>
    <mergeCell ref="L312:N312"/>
    <mergeCell ref="I321:K321"/>
    <mergeCell ref="I149:K149"/>
    <mergeCell ref="I165:K165"/>
    <mergeCell ref="I221:K221"/>
    <mergeCell ref="L221:N221"/>
    <mergeCell ref="I231:K231"/>
    <mergeCell ref="O221:Q221"/>
    <mergeCell ref="L231:N231"/>
    <mergeCell ref="N60:P60"/>
    <mergeCell ref="L112:N112"/>
    <mergeCell ref="I112:K112"/>
    <mergeCell ref="A123:E123"/>
    <mergeCell ref="A71:H71"/>
    <mergeCell ref="A81:H81"/>
    <mergeCell ref="I138:K138"/>
    <mergeCell ref="A330:F330"/>
    <mergeCell ref="K60:M60"/>
    <mergeCell ref="L321:N321"/>
    <mergeCell ref="L252:N252"/>
    <mergeCell ref="L138:N138"/>
    <mergeCell ref="A69:C69"/>
    <mergeCell ref="A91:H91"/>
    <mergeCell ref="E364:E365"/>
    <mergeCell ref="B409:C409"/>
    <mergeCell ref="B410:C410"/>
    <mergeCell ref="B442:C442"/>
    <mergeCell ref="B440:C440"/>
    <mergeCell ref="B438:C438"/>
    <mergeCell ref="B405:C405"/>
    <mergeCell ref="B415:C415"/>
    <mergeCell ref="B439:C439"/>
    <mergeCell ref="B411:C411"/>
    <mergeCell ref="B435:C435"/>
    <mergeCell ref="E423:F423"/>
    <mergeCell ref="B436:C436"/>
    <mergeCell ref="D448:E448"/>
    <mergeCell ref="B441:C441"/>
    <mergeCell ref="E453:F453"/>
    <mergeCell ref="A448:A449"/>
    <mergeCell ref="B448:C448"/>
    <mergeCell ref="C453:D453"/>
    <mergeCell ref="A453:B453"/>
    <mergeCell ref="B445:C445"/>
    <mergeCell ref="F448:G448"/>
    <mergeCell ref="B433:C433"/>
    <mergeCell ref="A434:A438"/>
    <mergeCell ref="A423:B423"/>
    <mergeCell ref="A404:A415"/>
    <mergeCell ref="B437:C437"/>
    <mergeCell ref="C423:D423"/>
    <mergeCell ref="B406:C406"/>
    <mergeCell ref="B434:C434"/>
    <mergeCell ref="A432:F432"/>
    <mergeCell ref="A1:H1"/>
    <mergeCell ref="A2:H2"/>
    <mergeCell ref="A3:H3"/>
    <mergeCell ref="A5:H5"/>
    <mergeCell ref="E361:G361"/>
    <mergeCell ref="B404:C404"/>
    <mergeCell ref="A7:H7"/>
    <mergeCell ref="A359:E359"/>
    <mergeCell ref="A9:H9"/>
    <mergeCell ref="A32:D32"/>
    <mergeCell ref="A33:D33"/>
    <mergeCell ref="A59:H59"/>
    <mergeCell ref="A47:D47"/>
    <mergeCell ref="A49:H49"/>
    <mergeCell ref="A301:F301"/>
    <mergeCell ref="A39:F39"/>
    <mergeCell ref="A101:H101"/>
    <mergeCell ref="F418:G418"/>
    <mergeCell ref="D418:E418"/>
    <mergeCell ref="G391:H391"/>
    <mergeCell ref="B412:C412"/>
    <mergeCell ref="B408:C408"/>
    <mergeCell ref="A418:A419"/>
    <mergeCell ref="B407:C407"/>
    <mergeCell ref="B418:C418"/>
  </mergeCells>
  <printOptions horizontalCentered="1"/>
  <pageMargins left="0.7" right="0.7" top="0.75" bottom="0.75" header="0.3" footer="0.3"/>
  <pageSetup horizontalDpi="600" verticalDpi="600" orientation="portrait" paperSize="9" scale="58" r:id="rId2"/>
  <rowBreaks count="6" manualBreakCount="6">
    <brk id="45" max="7" man="1"/>
    <brk id="80" max="7" man="1"/>
    <brk id="133" max="7" man="1"/>
    <brk id="163" max="7" man="1"/>
    <brk id="290" max="7" man="1"/>
    <brk id="31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HP-PC</cp:lastModifiedBy>
  <cp:lastPrinted>2017-02-22T05:04:48Z</cp:lastPrinted>
  <dcterms:created xsi:type="dcterms:W3CDTF">2007-02-27T08:33:39Z</dcterms:created>
  <dcterms:modified xsi:type="dcterms:W3CDTF">2018-06-17T14:54:01Z</dcterms:modified>
  <cp:category/>
  <cp:version/>
  <cp:contentType/>
  <cp:contentStatus/>
</cp:coreProperties>
</file>