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105" windowWidth="12240" windowHeight="7710" activeTab="0"/>
  </bookViews>
  <sheets>
    <sheet name="FS (2)" sheetId="1" r:id="rId1"/>
    <sheet name="Chart1" sheetId="2" r:id="rId2"/>
    <sheet name="Sheet1" sheetId="3" r:id="rId3"/>
  </sheets>
  <definedNames>
    <definedName name="_xlnm.Print_Area" localSheetId="0">'FS (2)'!$A$1:$H$677</definedName>
  </definedNames>
  <calcPr fullCalcOnLoad="1"/>
</workbook>
</file>

<file path=xl/sharedStrings.xml><?xml version="1.0" encoding="utf-8"?>
<sst xmlns="http://schemas.openxmlformats.org/spreadsheetml/2006/main" count="1031" uniqueCount="365">
  <si>
    <t>Government of India</t>
  </si>
  <si>
    <t>National Programme of Mid-Day Meal in Schools</t>
  </si>
  <si>
    <t>Sl. No.</t>
  </si>
  <si>
    <t>As per GoI record</t>
  </si>
  <si>
    <t xml:space="preserve">As per State's AWP&amp;B </t>
  </si>
  <si>
    <t>Diff</t>
  </si>
  <si>
    <t>% Diff</t>
  </si>
  <si>
    <t>5(4-3)</t>
  </si>
  <si>
    <t>S.No.</t>
  </si>
  <si>
    <t>Name of District</t>
  </si>
  <si>
    <t xml:space="preserve">Total </t>
  </si>
  <si>
    <t>(in MTs)</t>
  </si>
  <si>
    <t>Allocation</t>
  </si>
  <si>
    <t>Total availibility</t>
  </si>
  <si>
    <t>% availibility</t>
  </si>
  <si>
    <t>Bench mark (85%)</t>
  </si>
  <si>
    <t>District</t>
  </si>
  <si>
    <t>Total Availibility</t>
  </si>
  <si>
    <t>% Availibility</t>
  </si>
  <si>
    <t>Total</t>
  </si>
  <si>
    <t>Availibility</t>
  </si>
  <si>
    <t>Utilisation</t>
  </si>
  <si>
    <t>% Utilisation</t>
  </si>
  <si>
    <t>Schools</t>
  </si>
  <si>
    <t>Installment</t>
  </si>
  <si>
    <t>Dated</t>
  </si>
  <si>
    <t>Amount                                                 (Rs. In lakh)</t>
  </si>
  <si>
    <t>Primary</t>
  </si>
  <si>
    <t>1st Installment</t>
  </si>
  <si>
    <t>2nd Installment</t>
  </si>
  <si>
    <t>Grand Total</t>
  </si>
  <si>
    <t>(Rs. In lakhs)</t>
  </si>
  <si>
    <t>Disbursed to Dist</t>
  </si>
  <si>
    <t xml:space="preserve">Total Availibility </t>
  </si>
  <si>
    <t xml:space="preserve">% Availibility </t>
  </si>
  <si>
    <t>% Availibility of cooking cost</t>
  </si>
  <si>
    <t xml:space="preserve">Availibility </t>
  </si>
  <si>
    <t xml:space="preserve">% Utilisation                    </t>
  </si>
  <si>
    <t>Sr. No.</t>
  </si>
  <si>
    <t>Primary + Upper Primary</t>
  </si>
  <si>
    <t>Activity</t>
  </si>
  <si>
    <t>Exp as % of allocation</t>
  </si>
  <si>
    <t>Unspent Balance</t>
  </si>
  <si>
    <t>School Level Expenses</t>
  </si>
  <si>
    <t>Total availibility of funds</t>
  </si>
  <si>
    <t>Foodgrains Lifted (in MTs)</t>
  </si>
  <si>
    <t>Maximum fund permissibale</t>
  </si>
  <si>
    <t xml:space="preserve"> </t>
  </si>
  <si>
    <t>Units</t>
  </si>
  <si>
    <t>Amount              (in lakh)</t>
  </si>
  <si>
    <t>Year</t>
  </si>
  <si>
    <t>GoI records</t>
  </si>
  <si>
    <t>State record</t>
  </si>
  <si>
    <t>Variation</t>
  </si>
  <si>
    <t>Phy</t>
  </si>
  <si>
    <t>Fin</t>
  </si>
  <si>
    <t>Achievement as % of allocation</t>
  </si>
  <si>
    <t>Fin (in Lakh)</t>
  </si>
  <si>
    <t xml:space="preserve">Fin                            </t>
  </si>
  <si>
    <t>No. of children</t>
  </si>
  <si>
    <t>Diff in %</t>
  </si>
  <si>
    <t>PY &amp; UP PY</t>
  </si>
  <si>
    <t>No. of Meals as per PAB approval</t>
  </si>
  <si>
    <t>Diff.</t>
  </si>
  <si>
    <t>1.1) Calculation of Bench mark for utilisation.</t>
  </si>
  <si>
    <t xml:space="preserve">1.1.1) No. of School working days  </t>
  </si>
  <si>
    <t>5=(3-4)</t>
  </si>
  <si>
    <t>7= (1-4)</t>
  </si>
  <si>
    <t>Stage</t>
  </si>
  <si>
    <t>Districts</t>
  </si>
  <si>
    <t>No. of  Institutions</t>
  </si>
  <si>
    <t>Non-Coverage</t>
  </si>
  <si>
    <t xml:space="preserve">3.1)  Reconciliation of Foodgrains OB, Allocation &amp; Lifting </t>
  </si>
  <si>
    <t>3.2) ANALYSIS ON OPENING STOCK AND UNSPENT STOCK OF FOODGRAINS</t>
  </si>
  <si>
    <t>4. ANALYSIS ON COOKING COST [PRIMARY +  UPPER PRIMARY]</t>
  </si>
  <si>
    <t>4.4) Cooking cost allocation and disbursed to Districts</t>
  </si>
  <si>
    <t>4.5)  District-wise Cooking Cost availability</t>
  </si>
  <si>
    <t>4.6) Cooking Cost Utilisation</t>
  </si>
  <si>
    <t>4.7)  District-wise Utilisation of Cooking cost</t>
  </si>
  <si>
    <t>* Lifting reported by State</t>
  </si>
  <si>
    <t>Cooking assistance received*</t>
  </si>
  <si>
    <t>Utilisation of Cooking assistance*</t>
  </si>
  <si>
    <t>Adhoc Released</t>
  </si>
  <si>
    <t>(2006-07)</t>
  </si>
  <si>
    <t>(2007-08)</t>
  </si>
  <si>
    <t>(2008-09)</t>
  </si>
  <si>
    <t>Total Release</t>
  </si>
  <si>
    <t>(2009-10)</t>
  </si>
  <si>
    <t>Average</t>
  </si>
  <si>
    <r>
      <t>(i</t>
    </r>
    <r>
      <rPr>
        <i/>
        <sz val="10"/>
        <rFont val="Bookman Old Style"/>
        <family val="1"/>
      </rPr>
      <t>n MTs)</t>
    </r>
  </si>
  <si>
    <t xml:space="preserve">Stage </t>
  </si>
  <si>
    <t>Upp. Primary</t>
  </si>
  <si>
    <t>1.1.2)No. of Meals (Primary &amp; Upper Primary )</t>
  </si>
  <si>
    <t>3. ANALYSIS OF FOOD GRAINS (PRIMARY+UPPER PRIMARY)</t>
  </si>
  <si>
    <t>4.3) ANALYSIS ON OPENING BALANCE AND CLOSING BALANCE</t>
  </si>
  <si>
    <t>Amount (Rs in lakhs)</t>
  </si>
  <si>
    <t>Bills raised by FCI</t>
  </si>
  <si>
    <t>Pending Bills</t>
  </si>
  <si>
    <t>Bill paid</t>
  </si>
  <si>
    <t>PY&amp; UPY</t>
  </si>
  <si>
    <t>PY &amp; UPY</t>
  </si>
  <si>
    <t>Balance of First Installment</t>
  </si>
  <si>
    <t>Bench Mark as per State's claim</t>
  </si>
  <si>
    <t>PY</t>
  </si>
  <si>
    <t>U PY</t>
  </si>
  <si>
    <t>Average number of children availing MDM</t>
  </si>
  <si>
    <t>No. of Institutions  serving MDM</t>
  </si>
  <si>
    <t>% Meals served</t>
  </si>
  <si>
    <t>Lifted</t>
  </si>
  <si>
    <t>Bills submited by FCI</t>
  </si>
  <si>
    <t>Payment made to FCI</t>
  </si>
  <si>
    <t>% payment</t>
  </si>
  <si>
    <t xml:space="preserve">Amount released </t>
  </si>
  <si>
    <t xml:space="preserve">Total availability </t>
  </si>
  <si>
    <t xml:space="preserve">% Availibilty  </t>
  </si>
  <si>
    <t>Total Availability</t>
  </si>
  <si>
    <t>% payment to CCH against allocation</t>
  </si>
  <si>
    <t>Management, Supervision, Training , External &amp;  Internal Monitoring</t>
  </si>
  <si>
    <t xml:space="preserve">Total Availability </t>
  </si>
  <si>
    <t>7.1) Releasing details</t>
  </si>
  <si>
    <t>% utilisation of foodgrains</t>
  </si>
  <si>
    <t>% utilisation of Cooking cost</t>
  </si>
  <si>
    <t>Mis-match in % points</t>
  </si>
  <si>
    <t>(In MTs)</t>
  </si>
  <si>
    <t xml:space="preserve">Expected consumption of food grains </t>
  </si>
  <si>
    <t>Actual consumption of food grains</t>
  </si>
  <si>
    <t>(Rs. in Lakhs)</t>
  </si>
  <si>
    <t>6. ANALYSIS of HONORIUM, To COOK-CUM-HELPERS</t>
  </si>
  <si>
    <t>6.1) District-wise allocation and availability of funds for honorium to cook-cum-Helpers</t>
  </si>
  <si>
    <t>6.3)  District-wise status of unspent balance of grant for Honorarium, cooks-cum-Helpers</t>
  </si>
  <si>
    <t>7. ANALYSIS ON MANAGEMENT, MONITORING &amp; EVALUATION (MME)</t>
  </si>
  <si>
    <t>8.  ANALYSIS ON CENTRAL ASSISTANCE TOWARDS TRANSPORT ASSISTANCE</t>
  </si>
  <si>
    <t>8.1) Releasing details</t>
  </si>
  <si>
    <t>9.1.1) Releasing details</t>
  </si>
  <si>
    <t xml:space="preserve">9.2 Kitchen Devices </t>
  </si>
  <si>
    <t>9.2.1) Releasing details</t>
  </si>
  <si>
    <t>Expected Utilisation of Cooking Cost (Rs. In Lakhs)</t>
  </si>
  <si>
    <t>Actual utilisation of Cooking cost (Rs. In Lakhs)</t>
  </si>
  <si>
    <t xml:space="preserve"> % Utilisation</t>
  </si>
  <si>
    <t>3.4)  Foodgrains  Allocation &amp; Lifting</t>
  </si>
  <si>
    <t>3.6)  Foodgrains Allocation, Lifting (availibility) &amp; Utilisation</t>
  </si>
  <si>
    <t>3.7)  District-wise Utilisation of foodgrains</t>
  </si>
  <si>
    <t>Balance of 1st Installment</t>
  </si>
  <si>
    <t>(2010-11)</t>
  </si>
  <si>
    <t>(2011-12)</t>
  </si>
  <si>
    <t xml:space="preserve">S.no </t>
  </si>
  <si>
    <t xml:space="preserve">Primary </t>
  </si>
  <si>
    <t xml:space="preserve">Upper Primary </t>
  </si>
  <si>
    <t>Primary +Upper primary</t>
  </si>
  <si>
    <t>Primary+Upper Primary</t>
  </si>
  <si>
    <t>3.9) Payment of Cost of foodgrains to FCI</t>
  </si>
  <si>
    <t>Payment to FCI by State*</t>
  </si>
  <si>
    <t>(2011-12)*</t>
  </si>
  <si>
    <t>2. COVERAGE UNDER MDM</t>
  </si>
  <si>
    <t xml:space="preserve">Year </t>
  </si>
  <si>
    <t xml:space="preserve">9.1)    Kitchen cum stores  </t>
  </si>
  <si>
    <t xml:space="preserve">Details </t>
  </si>
  <si>
    <t>QQQQQQQQQQQQQQQQQ1``q</t>
  </si>
  <si>
    <t>releases</t>
  </si>
  <si>
    <t>UTTARAKHAND</t>
  </si>
  <si>
    <t>Almora</t>
  </si>
  <si>
    <t>Bageshwar</t>
  </si>
  <si>
    <t>Chamoli</t>
  </si>
  <si>
    <t>Champawat</t>
  </si>
  <si>
    <t>Dehradun</t>
  </si>
  <si>
    <t>Haridwar</t>
  </si>
  <si>
    <t>Nainital</t>
  </si>
  <si>
    <t>Pauri</t>
  </si>
  <si>
    <t>Pithoragarh</t>
  </si>
  <si>
    <t>Rudraprayag</t>
  </si>
  <si>
    <t>Tehri</t>
  </si>
  <si>
    <t>USNagar</t>
  </si>
  <si>
    <t>Uttarkashi</t>
  </si>
  <si>
    <t>% Non-Coverage</t>
  </si>
  <si>
    <t xml:space="preserve">% of UB on allocation </t>
  </si>
  <si>
    <t>1</t>
  </si>
  <si>
    <t>2</t>
  </si>
  <si>
    <t>3</t>
  </si>
  <si>
    <t>4</t>
  </si>
  <si>
    <t>5</t>
  </si>
  <si>
    <t>6</t>
  </si>
  <si>
    <t>7</t>
  </si>
  <si>
    <t>(2012-13)</t>
  </si>
  <si>
    <t xml:space="preserve">9.1.3) Achievement </t>
  </si>
  <si>
    <t>(2012-13)*</t>
  </si>
  <si>
    <t>Replacement</t>
  </si>
  <si>
    <t xml:space="preserve">1.   Analysis of Children, Working Days and Meals </t>
  </si>
  <si>
    <t>Up. Primary</t>
  </si>
  <si>
    <t>% Lifting</t>
  </si>
  <si>
    <t xml:space="preserve">           4.1) Releasing details</t>
  </si>
  <si>
    <r>
      <t xml:space="preserve">5.1 Mismatch between Utilisation of Foodgrains and Cooking Cost  </t>
    </r>
    <r>
      <rPr>
        <b/>
        <i/>
        <sz val="10"/>
        <rFont val="Cambria"/>
        <family val="1"/>
      </rPr>
      <t>(Source data: para 3.8 and 4.7 above)</t>
    </r>
  </si>
  <si>
    <t>(2013-14)</t>
  </si>
  <si>
    <t>Total no. of Meals claimed to have served</t>
  </si>
  <si>
    <t>Part-D: ANALYSIS SHEET</t>
  </si>
  <si>
    <t>(2014-15)</t>
  </si>
  <si>
    <t>UPY</t>
  </si>
  <si>
    <t>TOTAL</t>
  </si>
  <si>
    <t>EXPECTED  UTILISATION -- CC</t>
  </si>
  <si>
    <t>Exp.</t>
  </si>
  <si>
    <t>6.2)  District-wise Utilisation of grant for Honorarium of cooks-cum-Helpers</t>
  </si>
  <si>
    <t>* Allocation and relesesed  included NCLP</t>
  </si>
  <si>
    <t>Note : -- GOI has sanctioned amount of 16988 units but the amount of 1094 units has been given back to Govt. of India in the light of SLSMC has taken decision to not to built KS where enrollment is less than 10.</t>
  </si>
  <si>
    <t xml:space="preserve">Note : -- Net Sanctioned KS Unit is 15933 = Total sanctioned KS unit 16989 + 39 sanctioned in Clamity = 17028 Unit KS  -1094 Unit KS returned by State  - 1 Unit KS less amount received by state. </t>
  </si>
  <si>
    <t>0%</t>
  </si>
  <si>
    <t>*****</t>
  </si>
  <si>
    <t>2.6  Enrolment vs children availed MDM ( Primary) *(Source data : Table AT-4  of AWP&amp;B 2017-18)</t>
  </si>
  <si>
    <t>2.7  Enrolment vs children availed MDM ( Upper Primary) *(Source data : Table AT-4A  of AWP&amp;B 2017-18)</t>
  </si>
  <si>
    <t>No. of children as per Enrollment for  2016-17</t>
  </si>
  <si>
    <t>OB as on 01.04.16</t>
  </si>
  <si>
    <t>No. of Meals served during 01.4.16 to 31.12.16</t>
  </si>
  <si>
    <t>Allocation FG</t>
  </si>
  <si>
    <t>Op. Balance FG</t>
  </si>
  <si>
    <t>Lifted FG</t>
  </si>
  <si>
    <t>Consumed FG</t>
  </si>
  <si>
    <t>Closing Balance FG</t>
  </si>
  <si>
    <t>Expenditure</t>
  </si>
  <si>
    <t>Unspent Balance Cooking Cost</t>
  </si>
  <si>
    <t>Expenditure Cooking Cost</t>
  </si>
  <si>
    <t xml:space="preserve"> Op. Balance   Cooking Cost</t>
  </si>
  <si>
    <t>Alocation  Cooking Cost</t>
  </si>
  <si>
    <t>Cooking Cost Released CC</t>
  </si>
  <si>
    <t xml:space="preserve">No. of Meals served  Pry    </t>
  </si>
  <si>
    <t xml:space="preserve">No. of Meals served  U. Pry    </t>
  </si>
  <si>
    <t>Pry. + U.pry.</t>
  </si>
  <si>
    <t>Expected Cosumption</t>
  </si>
  <si>
    <t>Opening Balance</t>
  </si>
  <si>
    <t>Received</t>
  </si>
  <si>
    <t>Total *</t>
  </si>
  <si>
    <t>3.8)  (A) Cost of Foodgrains : Allocation, Releases (availibility) &amp; Utilisation</t>
  </si>
  <si>
    <t>3.8)  (B) Cost of Foodgrains : Allocation, Releases (availibility) &amp; Utilisation</t>
  </si>
  <si>
    <t>Cost of meal - Rs.3.72/day/child/meal  ( Primary stage)</t>
  </si>
  <si>
    <t>Cost of meal - Rs.0.41/day/child/meal  ( Primary stage)</t>
  </si>
  <si>
    <t>Cost of meal - Rs.5.56/day/child/meal  ( Upper-Primary stage)</t>
  </si>
  <si>
    <t>Cost of meal - Rs.0.62/day/child/meal  (Upper- Primary stage)</t>
  </si>
  <si>
    <t xml:space="preserve">AVERAGE MEALS Served Pry. &amp; U. Pry. </t>
  </si>
  <si>
    <t xml:space="preserve">TOTAL  MEALS Served Pry. &amp; U. Pry. </t>
  </si>
  <si>
    <t>(2015-16)</t>
  </si>
  <si>
    <t>Annual Work Plan &amp; Budget  2018-19</t>
  </si>
  <si>
    <t>2.1  Institutions- (Primary (I-V))                     *(Source data : Table AT-3A of AWP&amp;B 2018-19)</t>
  </si>
  <si>
    <t>2.2  Institutions- (Upper Primary with Primary (I-VIII)          *(Source data : Table AT-3B of AWP&amp;B 2018-19)</t>
  </si>
  <si>
    <t>2.3  Institutions- (Upper Primary (VI-VIII)          *(Source data : Table AT-3C of AWP&amp;B 2018-19)</t>
  </si>
  <si>
    <t>2.4  No.of children (Primary)                       *(Source data : Table AT-5  of AWP&amp;B 2018-19)</t>
  </si>
  <si>
    <t>2.5  No. of children  ( Upper Primary)              *(Source data : Table AT-5A  of AWP&amp;B 2018-19)</t>
  </si>
  <si>
    <t>2.6  Enrolment vs children availed MDM ( Primary) *(Source data : Table AT-4  of AWP&amp;B 2018-19)</t>
  </si>
  <si>
    <t>2.7  Enrolment vs children availed MDM ( Upper Primary) *(Source data : Table AT-4A  of AWP&amp;B 2018-19)</t>
  </si>
  <si>
    <t xml:space="preserve">                                                                  *(Refer col.6 of table AT- 5 , AWP&amp;B, 2018-19)</t>
  </si>
  <si>
    <t>*(Refer col. 6 of table AT- 5A , AWP&amp;B, 2018-19)</t>
  </si>
  <si>
    <t>*(Refer col. 4 and 9 of table AT- 6 and AT-6A, AWP&amp;B, 2018-19)</t>
  </si>
  <si>
    <t>(Refer col. 7 and 12 of table AT- 6 and AT-6A, AWP&amp;B, 2018-19)</t>
  </si>
  <si>
    <t>*(Refer col. 5 of table AT- 6 and AT-6A, AWP&amp;B, 2018-19)</t>
  </si>
  <si>
    <t>*(Refer col. 6 of table AT- 6 and AT-6A, AWP&amp;B, 2018-19)</t>
  </si>
  <si>
    <t>*(Refer Table AT- 6B AWP&amp;B, 2018-19)</t>
  </si>
  <si>
    <t>*(Refer col. 8 of table AT- 7 and AT-7A, AWP&amp;B, 2018-19)</t>
  </si>
  <si>
    <t>*(Refer col. 17 of table AT- 7 and AT-7A, AWP&amp;B, 2018-19)</t>
  </si>
  <si>
    <t>*(Refer col.11 of table AT- 7 and AT-7A, AWP&amp;B, 2018-19)</t>
  </si>
  <si>
    <t>*(Refer col. 14 of table AT- 7 and AT-7A, AWP&amp;B, 2018-19)</t>
  </si>
  <si>
    <t>Refer table AT-8 and AT-8A,AWP&amp;B, 2018-19</t>
  </si>
  <si>
    <t>Refer table AT_8 and AT-8A,AWP&amp;B, 2018-19</t>
  </si>
  <si>
    <t>7.2)  Reconciliation of MME OB, Allocation &amp; Releasing [PY + U PY] *(Refer AT-9, AWP&amp;B, 2018-19)</t>
  </si>
  <si>
    <t>9.1.2) Reconciliation of amount sanctioned (Refer AT-11, AWP&amp;B, 2018-19)</t>
  </si>
  <si>
    <t>9.2.2) Reconciliation of amount sanctioned for KD -- New -- (Refer AT-12, AWP&amp;B, 2018-19)</t>
  </si>
  <si>
    <t>9.2.3) Reconciliation of amount sanctioned for KD -- Replacement -- (Refer AT-12-A, AWP&amp;B, 2018-19)</t>
  </si>
  <si>
    <t>9.2.4) Achievement ( under MDM Funds) --  KD -- New  (Refer AT-12, AWP&amp;B, 2018-19)</t>
  </si>
  <si>
    <t>9.2.5) Achievement ( under MDM Funds) --  KD -- Replacement  (Refer AT-12-A, AWP&amp;B, 2018-19)</t>
  </si>
  <si>
    <t>MDM PAB Approval for 2017-18</t>
  </si>
  <si>
    <t>1.2  No. of  Working Days Approved for FY 2017-18</t>
  </si>
  <si>
    <t>No of working days approved for FY 2017-18</t>
  </si>
  <si>
    <t>Actuals as per AWP&amp;B 2017-18 (AT-5 &amp;5A)</t>
  </si>
  <si>
    <t>* 86  Madarsas  (Primary, Upper Primary and Primary with Upper Primary category) has been sanctioned after PAB 2017-18.</t>
  </si>
  <si>
    <t>No. of children as per PAB Approval for  2017-18</t>
  </si>
  <si>
    <t>No. of children as per Enrollment for  2017-18</t>
  </si>
  <si>
    <t>2.8 No. of meals to be served &amp;  actual  no. of meals served during 2017-18 [PRIMARY]</t>
  </si>
  <si>
    <t>No of meal served during 2017-18</t>
  </si>
  <si>
    <t>2.9) No. of meals to be served &amp;  actual  no. of meals served during 2017-18 [UPPER PRIMARY]</t>
  </si>
  <si>
    <t>Allocation for 2017-18</t>
  </si>
  <si>
    <t xml:space="preserve">Allocation for 2017-18                 </t>
  </si>
  <si>
    <t>% of OS on allocation 2017-18</t>
  </si>
  <si>
    <t xml:space="preserve">Allocation for 2017-18                                       </t>
  </si>
  <si>
    <t>Cost of Food grain received during 2017-18</t>
  </si>
  <si>
    <t>Releases for Cooking cost by GoI (2017-18)</t>
  </si>
  <si>
    <t>4.2 ) Verification of Cooking Cost Allocation for the year 2017-18</t>
  </si>
  <si>
    <t xml:space="preserve">Allocation for 2017-18                   </t>
  </si>
  <si>
    <t>% of OB on allocation 2017-18</t>
  </si>
  <si>
    <t xml:space="preserve">Allocation for 2017-18                            </t>
  </si>
  <si>
    <t>5. Reconciliation of Utilisation and Performance during 2017-18 [PRIMARY+ UPPER PRIMARY]</t>
  </si>
  <si>
    <t>5.2 Reconciliation of Food grains utilisation during 2017-18 (Source data: para 2.5 and 3.7 above)</t>
  </si>
  <si>
    <t>5.3) Reconciliation of Cooking Cost utilisation during 2017-18 (Source data: para 2.5 and 3.7 above)</t>
  </si>
  <si>
    <t xml:space="preserve">Allocation for 2017-18                      </t>
  </si>
  <si>
    <t>% of UB as on Allocation 2017-18</t>
  </si>
  <si>
    <t>Releases for MME by GoI (2017-18)</t>
  </si>
  <si>
    <t>Released during 2017-18</t>
  </si>
  <si>
    <t>7.3) Utilisation of MME during 2017-18</t>
  </si>
  <si>
    <t>Releases for TA by GoI (2017-18)</t>
  </si>
  <si>
    <t>8.2)  Reconciliation of TA OB, Allocation &amp; Releasing [PY + U PY] (Refer AT-9, AWP&amp;B, 2017-18)</t>
  </si>
  <si>
    <t>8.3) Utilisation of TA during 2017-18</t>
  </si>
  <si>
    <t>Allocated for 2017-18</t>
  </si>
  <si>
    <t>9.  INFRASTRUCTURE DEVELOPMENT DURING 2017-18</t>
  </si>
  <si>
    <t>(2017-18)</t>
  </si>
  <si>
    <t>2006-07    to     2017-18</t>
  </si>
  <si>
    <t>Sactioned by GoI during 2006-07 to 2017-18</t>
  </si>
  <si>
    <t>Sactioned during 2006-07 to 2017-18</t>
  </si>
  <si>
    <t>REVIEW OF IMPLEMENTATION OF MDM SCHEME DURING 2017-18 (1.4.17 to 31.03.18)</t>
  </si>
  <si>
    <t>Average number of children availed MDM during 01.04.17 to 31.03.18 (AT-5&amp;5A)</t>
  </si>
  <si>
    <t>i) Base period 01.04.17 to 31.03.18</t>
  </si>
  <si>
    <t>No of meals to be serve during 1/4/17 to 31/03/18</t>
  </si>
  <si>
    <t>Opening Stock as on 1.4.2017</t>
  </si>
  <si>
    <t>Lifting as on 31.03.2018</t>
  </si>
  <si>
    <t>District-wise opening balance as on 1.4.2017</t>
  </si>
  <si>
    <t xml:space="preserve">Opening Stock as on 1.4.2017                                             </t>
  </si>
  <si>
    <t>3.3) District-wise unspent balance as on 31.03.2018</t>
  </si>
  <si>
    <t xml:space="preserve">Unspent Balance as on 31.03.2018                                             </t>
  </si>
  <si>
    <t>OB as on 1.4.2017</t>
  </si>
  <si>
    <t>3.5) District-wise Foodgrains availability  as on 31.03.18</t>
  </si>
  <si>
    <t xml:space="preserve">ii) Base period 01.04.17 to 31.03.18 (As per PAB aaproval =  235 days for  Pry &amp; U Pry) </t>
  </si>
  <si>
    <t>Lifting upto 31.03.18</t>
  </si>
  <si>
    <t>OB as on 01.04.17</t>
  </si>
  <si>
    <t>4.3.1) District-wise opening balance as on 1.4.2017</t>
  </si>
  <si>
    <t xml:space="preserve">Opening Balance as on 1.4.2017                                                           </t>
  </si>
  <si>
    <t>4.3.2) District-wise unspent  balance as on 31.03.2018</t>
  </si>
  <si>
    <t xml:space="preserve">Unspent Balance as on 31.03.2018                                                      </t>
  </si>
  <si>
    <t xml:space="preserve">Opening Balance as on 1.4.2017                                                </t>
  </si>
  <si>
    <t>Total Availibility of cooking cost as on 31.03.2018</t>
  </si>
  <si>
    <t>Opening Balance as on 1.4.2017</t>
  </si>
  <si>
    <t>Unspent balance as on 31.12.2017</t>
  </si>
  <si>
    <t>OB as on 01.04.2017</t>
  </si>
  <si>
    <t>(As on 31.03.18)</t>
  </si>
  <si>
    <t>(As on 31.12.18)</t>
  </si>
  <si>
    <t>Achievement (C+IP)                                  upto 31.03.18</t>
  </si>
  <si>
    <t>Achievement (Procured)  upto 31.03.2018</t>
  </si>
  <si>
    <t xml:space="preserve">No. of Meals served during 01.4.17 to 31.03.18   </t>
  </si>
  <si>
    <t>Releases for Kitchen sheds by GoI as on 31.03.2018</t>
  </si>
  <si>
    <t>(2016-17)</t>
  </si>
  <si>
    <t>No. of Meals as per PAB approval (01.04.17 to 31.3.18)</t>
  </si>
  <si>
    <t>No. of Meals served by State during the period 01.04.17 to 31.03.18</t>
  </si>
  <si>
    <t>CC RATE-PY</t>
  </si>
  <si>
    <t>CC RATE-UPY</t>
  </si>
  <si>
    <t>Releases for Kitchen devices by GoI as on 31.03.2018</t>
  </si>
  <si>
    <t>ALLOC</t>
  </si>
  <si>
    <t>OP.BAL</t>
  </si>
  <si>
    <t>LIFTING</t>
  </si>
  <si>
    <t>EXPENDITURE</t>
  </si>
  <si>
    <t>CL. BAL</t>
  </si>
  <si>
    <t>AVAILAIB.</t>
  </si>
  <si>
    <t>RELEASED</t>
  </si>
  <si>
    <t>01-04-2017</t>
  </si>
  <si>
    <t>27-04-2017</t>
  </si>
  <si>
    <t>25-07-2017</t>
  </si>
  <si>
    <t>13-12-2017 &amp;  24-01-2018</t>
  </si>
  <si>
    <t>FOR - MHRD POINT OF VIEW</t>
  </si>
  <si>
    <t>Payment of Hon. to CCH</t>
  </si>
  <si>
    <t>ALLOC.</t>
  </si>
  <si>
    <t>FOR MHRD PURPOSE</t>
  </si>
  <si>
    <t>TA-RELEASED</t>
  </si>
  <si>
    <t>BALANCE TA RELEASED</t>
  </si>
  <si>
    <t>NEW-ALLOCATION</t>
  </si>
  <si>
    <t>ADHOC</t>
  </si>
  <si>
    <t>FIRST</t>
  </si>
  <si>
    <t>SECOND</t>
  </si>
  <si>
    <t>TOATL</t>
  </si>
  <si>
    <t>FOR--MHRD PURPOSE</t>
  </si>
  <si>
    <t>TA</t>
  </si>
  <si>
    <t>OLD</t>
  </si>
  <si>
    <t>NEW</t>
  </si>
  <si>
    <t>Actual Expenditure incurred by State</t>
  </si>
  <si>
    <t>MDM PAB Approval for    2017-18 (APR-MAR)</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</si>
</sst>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0_);\(&quot;Rs.&quot;#,##0\)"/>
    <numFmt numFmtId="179" formatCode="&quot;Rs.&quot;#,##0_);[Red]\(&quot;Rs.&quot;#,##0\)"/>
    <numFmt numFmtId="180" formatCode="&quot;Rs.&quot;#,##0.00_);\(&quot;Rs.&quot;#,##0.00\)"/>
    <numFmt numFmtId="181" formatCode="&quot;Rs.&quot;#,##0.00_);[Red]\(&quot;Rs.&quot;#,##0.00\)"/>
    <numFmt numFmtId="182" formatCode="_(&quot;Rs.&quot;* #,##0_);_(&quot;Rs.&quot;* \(#,##0\);_(&quot;Rs.&quot;* &quot;-&quot;_);_(@_)"/>
    <numFmt numFmtId="183" formatCode="_(&quot;Rs.&quot;* #,##0.00_);_(&quot;Rs.&quot;* \(#,##0.00\);_(&quot;Rs.&quot;* &quot;-&quot;??_);_(@_)"/>
    <numFmt numFmtId="184" formatCode="&quot;Rs.&quot;\ #,##0_);\(&quot;Rs.&quot;\ #,##0\)"/>
    <numFmt numFmtId="185" formatCode="&quot;Rs.&quot;\ #,##0_);[Red]\(&quot;Rs.&quot;\ #,##0\)"/>
    <numFmt numFmtId="186" formatCode="&quot;Rs.&quot;\ #,##0.00_);\(&quot;Rs.&quot;\ #,##0.00\)"/>
    <numFmt numFmtId="187" formatCode="&quot;Rs.&quot;\ #,##0.00_);[Red]\(&quot;Rs.&quot;\ #,##0.00\)"/>
    <numFmt numFmtId="188" formatCode="_(&quot;Rs.&quot;\ * #,##0_);_(&quot;Rs.&quot;\ * \(#,##0\);_(&quot;Rs.&quot;\ * &quot;-&quot;_);_(@_)"/>
    <numFmt numFmtId="189" formatCode="_(&quot;Rs.&quot;\ * #,##0.00_);_(&quot;Rs.&quot;\ * \(#,##0.00\);_(&quot;Rs.&quot;\ * &quot;-&quot;??_);_(@_)"/>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
    <numFmt numFmtId="198" formatCode="0.00000000"/>
    <numFmt numFmtId="199" formatCode="0.0000000"/>
    <numFmt numFmtId="200" formatCode="0.000000"/>
    <numFmt numFmtId="201" formatCode="0.0%"/>
    <numFmt numFmtId="202" formatCode="0.000000000000"/>
    <numFmt numFmtId="203" formatCode="0.00000000000000%"/>
    <numFmt numFmtId="204" formatCode="0.000%"/>
    <numFmt numFmtId="205" formatCode="0.00;[Red]0.00"/>
    <numFmt numFmtId="206" formatCode="0.0000%"/>
  </numFmts>
  <fonts count="115">
    <font>
      <sz val="10"/>
      <name val="Arial"/>
      <family val="0"/>
    </font>
    <font>
      <u val="single"/>
      <sz val="10"/>
      <color indexed="12"/>
      <name val="Arial"/>
      <family val="2"/>
    </font>
    <font>
      <u val="single"/>
      <sz val="10"/>
      <color indexed="36"/>
      <name val="Arial"/>
      <family val="2"/>
    </font>
    <font>
      <sz val="11"/>
      <color indexed="8"/>
      <name val="Calibri"/>
      <family val="2"/>
    </font>
    <font>
      <b/>
      <sz val="12"/>
      <name val="Bookman Old Style"/>
      <family val="1"/>
    </font>
    <font>
      <b/>
      <sz val="10"/>
      <name val="Bookman Old Style"/>
      <family val="1"/>
    </font>
    <font>
      <sz val="10"/>
      <name val="Bookman Old Style"/>
      <family val="1"/>
    </font>
    <font>
      <b/>
      <u val="single"/>
      <sz val="10"/>
      <name val="Bookman Old Style"/>
      <family val="1"/>
    </font>
    <font>
      <b/>
      <sz val="11"/>
      <name val="Bookman Old Style"/>
      <family val="1"/>
    </font>
    <font>
      <b/>
      <u val="single"/>
      <sz val="12"/>
      <name val="Bookman Old Style"/>
      <family val="1"/>
    </font>
    <font>
      <sz val="12"/>
      <name val="Bookman Old Style"/>
      <family val="1"/>
    </font>
    <font>
      <sz val="9"/>
      <name val="Bookman Old Style"/>
      <family val="1"/>
    </font>
    <font>
      <i/>
      <sz val="10"/>
      <name val="Bookman Old Style"/>
      <family val="1"/>
    </font>
    <font>
      <b/>
      <i/>
      <sz val="10"/>
      <name val="Bookman Old Style"/>
      <family val="1"/>
    </font>
    <font>
      <sz val="11"/>
      <name val="Bookman Old Style"/>
      <family val="1"/>
    </font>
    <font>
      <sz val="10"/>
      <color indexed="10"/>
      <name val="Bookman Old Style"/>
      <family val="1"/>
    </font>
    <font>
      <b/>
      <sz val="10"/>
      <color indexed="10"/>
      <name val="Bookman Old Style"/>
      <family val="1"/>
    </font>
    <font>
      <b/>
      <sz val="11"/>
      <color indexed="10"/>
      <name val="Bookman Old Style"/>
      <family val="1"/>
    </font>
    <font>
      <b/>
      <sz val="11"/>
      <color indexed="8"/>
      <name val="Calibri"/>
      <family val="2"/>
    </font>
    <font>
      <sz val="8"/>
      <name val="Arial"/>
      <family val="2"/>
    </font>
    <font>
      <sz val="11"/>
      <name val="Arial"/>
      <family val="2"/>
    </font>
    <font>
      <b/>
      <sz val="10"/>
      <name val="Arial"/>
      <family val="2"/>
    </font>
    <font>
      <b/>
      <sz val="10"/>
      <name val="Book Antiqua"/>
      <family val="1"/>
    </font>
    <font>
      <b/>
      <u val="single"/>
      <sz val="11"/>
      <name val="Bookman Old Style"/>
      <family val="1"/>
    </font>
    <font>
      <b/>
      <sz val="9"/>
      <name val="Bookman Old Style"/>
      <family val="1"/>
    </font>
    <font>
      <b/>
      <sz val="12"/>
      <name val="Arial"/>
      <family val="2"/>
    </font>
    <font>
      <sz val="12"/>
      <name val="Arial"/>
      <family val="2"/>
    </font>
    <font>
      <sz val="10"/>
      <name val="Cambria"/>
      <family val="1"/>
    </font>
    <font>
      <b/>
      <sz val="10"/>
      <name val="Cambria"/>
      <family val="1"/>
    </font>
    <font>
      <b/>
      <sz val="11"/>
      <name val="Cambria"/>
      <family val="1"/>
    </font>
    <font>
      <sz val="11"/>
      <name val="Cambria"/>
      <family val="1"/>
    </font>
    <font>
      <b/>
      <sz val="11"/>
      <name val="Calibri"/>
      <family val="2"/>
    </font>
    <font>
      <b/>
      <sz val="16"/>
      <name val="Bookman Old Style"/>
      <family val="1"/>
    </font>
    <font>
      <b/>
      <sz val="20"/>
      <name val="Bookman Old Style"/>
      <family val="1"/>
    </font>
    <font>
      <u val="single"/>
      <sz val="11"/>
      <name val="Bookman Old Style"/>
      <family val="1"/>
    </font>
    <font>
      <u val="single"/>
      <sz val="12"/>
      <name val="Bookman Old Style"/>
      <family val="1"/>
    </font>
    <font>
      <sz val="10"/>
      <name val="Book Antiqua"/>
      <family val="1"/>
    </font>
    <font>
      <sz val="10"/>
      <color indexed="8"/>
      <name val="Arial"/>
      <family val="2"/>
    </font>
    <font>
      <sz val="11"/>
      <name val="Calibri"/>
      <family val="2"/>
    </font>
    <font>
      <b/>
      <sz val="12"/>
      <color indexed="8"/>
      <name val="Calibri"/>
      <family val="2"/>
    </font>
    <font>
      <i/>
      <sz val="11"/>
      <name val="Bookman Old Style"/>
      <family val="1"/>
    </font>
    <font>
      <b/>
      <sz val="12"/>
      <name val="Calibri"/>
      <family val="2"/>
    </font>
    <font>
      <b/>
      <i/>
      <sz val="10"/>
      <name val="Cambria"/>
      <family val="1"/>
    </font>
    <font>
      <b/>
      <sz val="18"/>
      <name val="Bookman Old Style"/>
      <family val="1"/>
    </font>
    <font>
      <sz val="10"/>
      <color indexed="8"/>
      <name val="Calibri"/>
      <family val="2"/>
    </font>
    <font>
      <b/>
      <sz val="18"/>
      <color indexed="8"/>
      <name val="Calibri"/>
      <family val="2"/>
    </font>
    <font>
      <sz val="9.2"/>
      <color indexed="8"/>
      <name val="Calibri"/>
      <family val="2"/>
    </font>
    <font>
      <b/>
      <sz val="11"/>
      <name val="Arial"/>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Calibri"/>
      <family val="2"/>
    </font>
    <font>
      <sz val="10"/>
      <color indexed="10"/>
      <name val="Cambria"/>
      <family val="1"/>
    </font>
    <font>
      <b/>
      <sz val="10"/>
      <color indexed="10"/>
      <name val="Arial"/>
      <family val="2"/>
    </font>
    <font>
      <b/>
      <sz val="10"/>
      <color indexed="13"/>
      <name val="Bookman Old Style"/>
      <family val="1"/>
    </font>
    <font>
      <b/>
      <sz val="10"/>
      <color indexed="13"/>
      <name val="Arial"/>
      <family val="2"/>
    </font>
    <font>
      <sz val="10"/>
      <color indexed="56"/>
      <name val="Arial"/>
      <family val="2"/>
    </font>
    <font>
      <b/>
      <sz val="10"/>
      <color indexed="56"/>
      <name val="Arial"/>
      <family val="2"/>
    </font>
    <font>
      <sz val="10"/>
      <color indexed="56"/>
      <name val="Bookman Old Style"/>
      <family val="1"/>
    </font>
    <font>
      <b/>
      <sz val="10"/>
      <color indexed="8"/>
      <name val="Arial"/>
      <family val="2"/>
    </font>
    <font>
      <sz val="10"/>
      <color indexed="8"/>
      <name val="Bookman Old Style"/>
      <family val="1"/>
    </font>
    <font>
      <b/>
      <sz val="10"/>
      <color indexed="56"/>
      <name val="Bookman Old Style"/>
      <family val="1"/>
    </font>
    <font>
      <b/>
      <sz val="9"/>
      <color indexed="13"/>
      <name val="Bookman Old Style"/>
      <family val="1"/>
    </font>
    <font>
      <sz val="11"/>
      <color indexed="10"/>
      <name val="Bookman Old Style"/>
      <family val="1"/>
    </font>
    <font>
      <b/>
      <sz val="10"/>
      <color indexed="8"/>
      <name val="Bookman Old Style"/>
      <family val="1"/>
    </font>
    <font>
      <b/>
      <sz val="9"/>
      <color indexed="8"/>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Bookman Old Style"/>
      <family val="1"/>
    </font>
    <font>
      <b/>
      <sz val="11"/>
      <color rgb="FFFF0000"/>
      <name val="Calibri"/>
      <family val="2"/>
    </font>
    <font>
      <sz val="10"/>
      <color rgb="FFFF0000"/>
      <name val="Bookman Old Style"/>
      <family val="1"/>
    </font>
    <font>
      <sz val="10"/>
      <color rgb="FFFF0000"/>
      <name val="Cambria"/>
      <family val="1"/>
    </font>
    <font>
      <b/>
      <sz val="10"/>
      <color rgb="FFFF0000"/>
      <name val="Arial"/>
      <family val="2"/>
    </font>
    <font>
      <b/>
      <sz val="10"/>
      <color rgb="FFFFFF00"/>
      <name val="Bookman Old Style"/>
      <family val="1"/>
    </font>
    <font>
      <b/>
      <sz val="10"/>
      <color rgb="FFFFFF00"/>
      <name val="Arial"/>
      <family val="2"/>
    </font>
    <font>
      <sz val="10"/>
      <color rgb="FF002060"/>
      <name val="Arial"/>
      <family val="2"/>
    </font>
    <font>
      <b/>
      <sz val="10"/>
      <color rgb="FF002060"/>
      <name val="Arial"/>
      <family val="2"/>
    </font>
    <font>
      <sz val="10"/>
      <color rgb="FF002060"/>
      <name val="Bookman Old Style"/>
      <family val="1"/>
    </font>
    <font>
      <b/>
      <sz val="10"/>
      <color theme="1"/>
      <name val="Arial"/>
      <family val="2"/>
    </font>
    <font>
      <sz val="10"/>
      <color theme="1"/>
      <name val="Bookman Old Style"/>
      <family val="1"/>
    </font>
    <font>
      <b/>
      <sz val="10"/>
      <color rgb="FF002060"/>
      <name val="Bookman Old Style"/>
      <family val="1"/>
    </font>
    <font>
      <b/>
      <sz val="9"/>
      <color rgb="FFFFFF00"/>
      <name val="Bookman Old Style"/>
      <family val="1"/>
    </font>
    <font>
      <sz val="11"/>
      <color rgb="FFFF0000"/>
      <name val="Bookman Old Style"/>
      <family val="1"/>
    </font>
    <font>
      <b/>
      <sz val="10"/>
      <color theme="1"/>
      <name val="Bookman Old Style"/>
      <family val="1"/>
    </font>
    <font>
      <sz val="10"/>
      <color theme="1"/>
      <name val="Arial"/>
      <family val="2"/>
    </font>
    <font>
      <b/>
      <sz val="11"/>
      <color rgb="FFFF0000"/>
      <name val="Bookman Old Style"/>
      <family val="1"/>
    </font>
    <font>
      <b/>
      <sz val="9"/>
      <color theme="1"/>
      <name val="Bookman Old Style"/>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5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style="medium"/>
      <top style="thin"/>
      <bottom style="medium"/>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double"/>
      <top style="thin"/>
      <bottom style="medium"/>
    </border>
    <border>
      <left style="medium"/>
      <right style="thin"/>
      <top>
        <color indexed="63"/>
      </top>
      <bottom style="thin"/>
    </border>
    <border>
      <left style="thin"/>
      <right style="double"/>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thin"/>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85" fillId="28"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29" borderId="1" applyNumberFormat="0" applyAlignment="0" applyProtection="0"/>
    <xf numFmtId="0" fontId="90" fillId="0" borderId="6" applyNumberFormat="0" applyFill="0" applyAlignment="0" applyProtection="0"/>
    <xf numFmtId="0" fontId="91" fillId="30" borderId="0" applyNumberFormat="0" applyBorder="0" applyAlignment="0" applyProtection="0"/>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1" borderId="7" applyNumberFormat="0" applyFont="0" applyAlignment="0" applyProtection="0"/>
    <xf numFmtId="0" fontId="92"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78">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9" fillId="0" borderId="0" xfId="0" applyFont="1" applyAlignment="1">
      <alignment/>
    </xf>
    <xf numFmtId="0" fontId="7"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xf>
    <xf numFmtId="0" fontId="6" fillId="0" borderId="0" xfId="0" applyFont="1" applyBorder="1" applyAlignment="1">
      <alignment wrapText="1"/>
    </xf>
    <xf numFmtId="9" fontId="6" fillId="0" borderId="0" xfId="73" applyFont="1" applyAlignment="1">
      <alignment/>
    </xf>
    <xf numFmtId="0" fontId="10" fillId="0" borderId="0" xfId="0" applyFont="1" applyBorder="1" applyAlignment="1">
      <alignment/>
    </xf>
    <xf numFmtId="9" fontId="10" fillId="0" borderId="0" xfId="73" applyFont="1" applyBorder="1" applyAlignment="1">
      <alignment/>
    </xf>
    <xf numFmtId="0" fontId="4" fillId="0" borderId="0" xfId="0" applyFont="1" applyBorder="1" applyAlignment="1">
      <alignment horizontal="left" wrapText="1"/>
    </xf>
    <xf numFmtId="9" fontId="4" fillId="0" borderId="0" xfId="73" applyFont="1" applyBorder="1" applyAlignment="1">
      <alignment/>
    </xf>
    <xf numFmtId="0" fontId="6" fillId="0" borderId="10" xfId="0" applyFont="1" applyFill="1" applyBorder="1" applyAlignment="1">
      <alignment horizontal="center"/>
    </xf>
    <xf numFmtId="0" fontId="6" fillId="0" borderId="0" xfId="0" applyFont="1" applyBorder="1" applyAlignment="1">
      <alignment/>
    </xf>
    <xf numFmtId="0" fontId="6" fillId="0" borderId="0" xfId="0" applyFont="1" applyBorder="1" applyAlignment="1">
      <alignment horizontal="center"/>
    </xf>
    <xf numFmtId="9" fontId="5" fillId="0" borderId="0" xfId="73" applyFont="1" applyFill="1" applyBorder="1" applyAlignment="1">
      <alignment/>
    </xf>
    <xf numFmtId="0" fontId="6" fillId="0" borderId="10" xfId="0" applyFont="1" applyBorder="1" applyAlignment="1">
      <alignment horizontal="center"/>
    </xf>
    <xf numFmtId="0" fontId="6" fillId="0" borderId="10" xfId="0" applyFont="1" applyBorder="1" applyAlignment="1">
      <alignment/>
    </xf>
    <xf numFmtId="0" fontId="5" fillId="0" borderId="0" xfId="0" applyFont="1" applyBorder="1" applyAlignment="1">
      <alignment horizontal="center"/>
    </xf>
    <xf numFmtId="9" fontId="5" fillId="0" borderId="0" xfId="73" applyFont="1" applyBorder="1" applyAlignment="1">
      <alignment/>
    </xf>
    <xf numFmtId="0" fontId="6" fillId="0" borderId="0" xfId="0" applyFont="1" applyFill="1" applyAlignment="1">
      <alignment/>
    </xf>
    <xf numFmtId="1" fontId="5" fillId="0" borderId="0" xfId="0" applyNumberFormat="1" applyFont="1" applyBorder="1" applyAlignment="1">
      <alignment horizontal="center"/>
    </xf>
    <xf numFmtId="2" fontId="6" fillId="0" borderId="10" xfId="0" applyNumberFormat="1" applyFont="1" applyBorder="1" applyAlignment="1">
      <alignment/>
    </xf>
    <xf numFmtId="2" fontId="5" fillId="0" borderId="10" xfId="0" applyNumberFormat="1" applyFont="1" applyBorder="1" applyAlignment="1">
      <alignment/>
    </xf>
    <xf numFmtId="2" fontId="6" fillId="0" borderId="0" xfId="0" applyNumberFormat="1" applyFont="1" applyBorder="1" applyAlignment="1">
      <alignment horizontal="center" vertical="top" wrapText="1"/>
    </xf>
    <xf numFmtId="9" fontId="6" fillId="0" borderId="0" xfId="73" applyFont="1" applyBorder="1" applyAlignment="1">
      <alignment horizontal="center" vertical="top" wrapText="1"/>
    </xf>
    <xf numFmtId="2" fontId="6" fillId="0" borderId="0" xfId="0" applyNumberFormat="1" applyFont="1" applyFill="1" applyAlignment="1">
      <alignment/>
    </xf>
    <xf numFmtId="0" fontId="5" fillId="0" borderId="10" xfId="0" applyFont="1" applyFill="1" applyBorder="1" applyAlignment="1">
      <alignment horizontal="center" wrapText="1"/>
    </xf>
    <xf numFmtId="0" fontId="5" fillId="0" borderId="0" xfId="0" applyFont="1" applyFill="1" applyBorder="1" applyAlignment="1">
      <alignment horizontal="center" vertical="top" wrapText="1"/>
    </xf>
    <xf numFmtId="2" fontId="5" fillId="0" borderId="0" xfId="0" applyNumberFormat="1" applyFont="1" applyFill="1" applyBorder="1" applyAlignment="1">
      <alignment vertical="center"/>
    </xf>
    <xf numFmtId="0" fontId="6" fillId="0" borderId="0" xfId="0" applyFont="1" applyAlignment="1">
      <alignment horizontal="right"/>
    </xf>
    <xf numFmtId="0" fontId="11" fillId="0" borderId="0" xfId="0" applyFont="1" applyAlignment="1">
      <alignment/>
    </xf>
    <xf numFmtId="2" fontId="11" fillId="0" borderId="0" xfId="0" applyNumberFormat="1" applyFont="1" applyBorder="1" applyAlignment="1">
      <alignment/>
    </xf>
    <xf numFmtId="2" fontId="5" fillId="0" borderId="10" xfId="0" applyNumberFormat="1" applyFont="1" applyBorder="1" applyAlignment="1">
      <alignment horizontal="center" vertical="top" wrapText="1"/>
    </xf>
    <xf numFmtId="0" fontId="5" fillId="0" borderId="10" xfId="0" applyFont="1" applyBorder="1" applyAlignment="1">
      <alignment horizontal="center"/>
    </xf>
    <xf numFmtId="9" fontId="5" fillId="0" borderId="10" xfId="73"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horizontal="right"/>
    </xf>
    <xf numFmtId="2" fontId="6" fillId="0" borderId="0" xfId="0" applyNumberFormat="1" applyFont="1" applyAlignment="1">
      <alignment/>
    </xf>
    <xf numFmtId="0" fontId="14" fillId="0" borderId="0" xfId="0" applyFont="1" applyFill="1" applyAlignment="1">
      <alignment/>
    </xf>
    <xf numFmtId="2" fontId="14" fillId="0" borderId="0" xfId="0" applyNumberFormat="1" applyFont="1" applyFill="1" applyAlignment="1">
      <alignment/>
    </xf>
    <xf numFmtId="0" fontId="14" fillId="0" borderId="0" xfId="0" applyFont="1" applyAlignment="1">
      <alignment/>
    </xf>
    <xf numFmtId="2" fontId="6" fillId="0" borderId="0" xfId="0" applyNumberFormat="1" applyFont="1" applyFill="1" applyBorder="1" applyAlignment="1">
      <alignment vertical="center"/>
    </xf>
    <xf numFmtId="0" fontId="15" fillId="0" borderId="0" xfId="0" applyFont="1" applyFill="1" applyBorder="1" applyAlignment="1" quotePrefix="1">
      <alignment horizontal="center"/>
    </xf>
    <xf numFmtId="2" fontId="16" fillId="0" borderId="0" xfId="0" applyNumberFormat="1" applyFont="1" applyBorder="1" applyAlignment="1">
      <alignment horizontal="center" vertical="top" wrapText="1"/>
    </xf>
    <xf numFmtId="9" fontId="16" fillId="0" borderId="0" xfId="73" applyFont="1" applyBorder="1" applyAlignment="1">
      <alignment horizontal="center" vertical="top" wrapText="1"/>
    </xf>
    <xf numFmtId="2" fontId="16" fillId="0" borderId="0" xfId="0" applyNumberFormat="1" applyFont="1" applyFill="1" applyBorder="1" applyAlignment="1">
      <alignment vertical="center"/>
    </xf>
    <xf numFmtId="2" fontId="6" fillId="0" borderId="0" xfId="0" applyNumberFormat="1" applyFont="1" applyFill="1" applyBorder="1" applyAlignment="1">
      <alignment horizontal="right"/>
    </xf>
    <xf numFmtId="2" fontId="6" fillId="0" borderId="0" xfId="0" applyNumberFormat="1" applyFont="1" applyFill="1" applyBorder="1" applyAlignment="1">
      <alignment/>
    </xf>
    <xf numFmtId="2" fontId="6" fillId="0" borderId="0" xfId="0" applyNumberFormat="1" applyFont="1" applyBorder="1" applyAlignment="1">
      <alignment/>
    </xf>
    <xf numFmtId="0" fontId="12" fillId="0" borderId="0" xfId="0" applyFont="1" applyFill="1" applyBorder="1" applyAlignment="1">
      <alignment horizontal="center" vertical="center"/>
    </xf>
    <xf numFmtId="0" fontId="6" fillId="0" borderId="0" xfId="0" applyFont="1" applyFill="1" applyBorder="1" applyAlignment="1">
      <alignment/>
    </xf>
    <xf numFmtId="0" fontId="5" fillId="0" borderId="10" xfId="0" applyFont="1" applyFill="1" applyBorder="1" applyAlignment="1">
      <alignment horizontal="center"/>
    </xf>
    <xf numFmtId="0" fontId="6" fillId="0" borderId="0"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6" fillId="0" borderId="10" xfId="0" applyFont="1" applyFill="1" applyBorder="1" applyAlignment="1">
      <alignment horizontal="center" vertical="center"/>
    </xf>
    <xf numFmtId="9" fontId="6" fillId="0" borderId="0" xfId="73" applyFont="1" applyFill="1" applyBorder="1" applyAlignment="1">
      <alignment/>
    </xf>
    <xf numFmtId="0" fontId="8" fillId="0" borderId="0" xfId="0" applyFont="1" applyBorder="1" applyAlignment="1">
      <alignment horizontal="left" wrapText="1"/>
    </xf>
    <xf numFmtId="1" fontId="5" fillId="0" borderId="0" xfId="0" applyNumberFormat="1" applyFont="1" applyBorder="1" applyAlignment="1">
      <alignment/>
    </xf>
    <xf numFmtId="2" fontId="14" fillId="0" borderId="0" xfId="0" applyNumberFormat="1" applyFont="1" applyBorder="1" applyAlignment="1">
      <alignment horizontal="center" vertical="top" wrapText="1"/>
    </xf>
    <xf numFmtId="9" fontId="14" fillId="0" borderId="0" xfId="73" applyFont="1" applyBorder="1" applyAlignment="1">
      <alignment horizontal="center" vertical="top" wrapText="1"/>
    </xf>
    <xf numFmtId="0" fontId="6" fillId="0" borderId="0" xfId="0" applyFont="1" applyFill="1" applyBorder="1" applyAlignment="1">
      <alignment vertical="center"/>
    </xf>
    <xf numFmtId="9" fontId="5" fillId="32" borderId="0" xfId="73" applyFont="1" applyFill="1" applyBorder="1" applyAlignment="1">
      <alignment/>
    </xf>
    <xf numFmtId="9" fontId="5" fillId="32" borderId="0" xfId="73" applyFont="1" applyFill="1" applyBorder="1" applyAlignment="1">
      <alignment vertical="center"/>
    </xf>
    <xf numFmtId="0" fontId="8" fillId="0" borderId="0" xfId="0" applyFont="1" applyBorder="1" applyAlignment="1">
      <alignment horizontal="left"/>
    </xf>
    <xf numFmtId="0" fontId="0" fillId="0" borderId="0" xfId="0" applyAlignment="1">
      <alignment/>
    </xf>
    <xf numFmtId="9" fontId="8" fillId="32" borderId="0" xfId="73" applyFont="1" applyFill="1" applyBorder="1" applyAlignment="1">
      <alignment/>
    </xf>
    <xf numFmtId="9" fontId="5" fillId="33" borderId="10" xfId="73" applyFont="1" applyFill="1" applyBorder="1" applyAlignment="1">
      <alignment horizontal="center"/>
    </xf>
    <xf numFmtId="0" fontId="15" fillId="0" borderId="0" xfId="0" applyFont="1" applyAlignment="1">
      <alignment/>
    </xf>
    <xf numFmtId="0" fontId="15" fillId="0" borderId="0" xfId="0" applyFont="1" applyBorder="1" applyAlignment="1">
      <alignment horizontal="center" vertical="top" wrapText="1"/>
    </xf>
    <xf numFmtId="0" fontId="15" fillId="0" borderId="0" xfId="0" applyFont="1" applyBorder="1" applyAlignment="1">
      <alignment horizontal="right"/>
    </xf>
    <xf numFmtId="0" fontId="15" fillId="0" borderId="0" xfId="0" applyFont="1" applyBorder="1" applyAlignment="1">
      <alignment/>
    </xf>
    <xf numFmtId="2" fontId="15" fillId="0" borderId="0" xfId="0" applyNumberFormat="1" applyFont="1" applyAlignment="1">
      <alignment/>
    </xf>
    <xf numFmtId="2" fontId="9" fillId="0" borderId="0" xfId="0" applyNumberFormat="1" applyFont="1" applyAlignment="1">
      <alignment/>
    </xf>
    <xf numFmtId="2" fontId="7" fillId="0" borderId="0" xfId="0" applyNumberFormat="1" applyFont="1" applyAlignment="1">
      <alignment/>
    </xf>
    <xf numFmtId="2" fontId="7" fillId="0" borderId="0" xfId="0" applyNumberFormat="1" applyFont="1" applyAlignment="1">
      <alignment horizontal="center" vertical="center"/>
    </xf>
    <xf numFmtId="2" fontId="5" fillId="0" borderId="0" xfId="0" applyNumberFormat="1" applyFont="1" applyAlignment="1">
      <alignment/>
    </xf>
    <xf numFmtId="2" fontId="6" fillId="0" borderId="0" xfId="73" applyNumberFormat="1" applyFont="1" applyAlignment="1">
      <alignment/>
    </xf>
    <xf numFmtId="2" fontId="14" fillId="0" borderId="0" xfId="73" applyNumberFormat="1" applyFont="1" applyAlignment="1">
      <alignment/>
    </xf>
    <xf numFmtId="2" fontId="14" fillId="32" borderId="0" xfId="73" applyNumberFormat="1" applyFont="1" applyFill="1" applyAlignment="1">
      <alignment/>
    </xf>
    <xf numFmtId="2" fontId="14" fillId="0" borderId="0" xfId="0" applyNumberFormat="1" applyFont="1" applyAlignment="1">
      <alignment/>
    </xf>
    <xf numFmtId="2" fontId="8" fillId="0" borderId="0" xfId="0" applyNumberFormat="1" applyFont="1" applyBorder="1" applyAlignment="1">
      <alignment horizontal="center" vertical="top" wrapText="1"/>
    </xf>
    <xf numFmtId="2" fontId="0" fillId="0" borderId="0" xfId="0" applyNumberFormat="1" applyAlignment="1">
      <alignment/>
    </xf>
    <xf numFmtId="2" fontId="15" fillId="0" borderId="0" xfId="0" applyNumberFormat="1" applyFont="1" applyFill="1" applyAlignment="1">
      <alignment/>
    </xf>
    <xf numFmtId="2" fontId="17" fillId="0" borderId="0" xfId="0" applyNumberFormat="1" applyFont="1" applyAlignment="1">
      <alignment/>
    </xf>
    <xf numFmtId="2" fontId="15" fillId="0" borderId="0" xfId="0" applyNumberFormat="1" applyFont="1" applyAlignment="1">
      <alignment/>
    </xf>
    <xf numFmtId="2" fontId="6" fillId="0" borderId="0" xfId="0" applyNumberFormat="1" applyFont="1" applyFill="1" applyBorder="1" applyAlignment="1">
      <alignment horizontal="center" vertical="top" wrapText="1"/>
    </xf>
    <xf numFmtId="2" fontId="7" fillId="0" borderId="0" xfId="0" applyNumberFormat="1" applyFont="1" applyFill="1" applyAlignment="1">
      <alignment horizontal="center"/>
    </xf>
    <xf numFmtId="0" fontId="8" fillId="0" borderId="0" xfId="0" applyFont="1" applyBorder="1" applyAlignment="1">
      <alignment horizontal="center" wrapText="1"/>
    </xf>
    <xf numFmtId="0" fontId="10" fillId="0" borderId="0" xfId="0" applyFont="1" applyBorder="1" applyAlignment="1">
      <alignment horizontal="center"/>
    </xf>
    <xf numFmtId="0" fontId="27" fillId="0" borderId="0" xfId="0" applyFont="1" applyAlignment="1">
      <alignment/>
    </xf>
    <xf numFmtId="9" fontId="27" fillId="0" borderId="0" xfId="73" applyFont="1" applyAlignment="1">
      <alignment/>
    </xf>
    <xf numFmtId="9" fontId="5" fillId="32" borderId="10" xfId="73" applyFont="1" applyFill="1" applyBorder="1" applyAlignment="1">
      <alignment horizontal="center"/>
    </xf>
    <xf numFmtId="9" fontId="5" fillId="32" borderId="10" xfId="73" applyFont="1" applyFill="1" applyBorder="1" applyAlignment="1">
      <alignment/>
    </xf>
    <xf numFmtId="0" fontId="6" fillId="0" borderId="0" xfId="0" applyFont="1" applyBorder="1" applyAlignment="1">
      <alignment vertical="center"/>
    </xf>
    <xf numFmtId="2" fontId="5" fillId="0" borderId="0" xfId="0" applyNumberFormat="1" applyFont="1" applyBorder="1" applyAlignment="1">
      <alignment/>
    </xf>
    <xf numFmtId="2" fontId="18" fillId="0" borderId="0" xfId="70" applyNumberFormat="1" applyFont="1" applyBorder="1">
      <alignment/>
      <protection/>
    </xf>
    <xf numFmtId="2" fontId="5" fillId="0" borderId="0" xfId="0" applyNumberFormat="1" applyFont="1" applyBorder="1" applyAlignment="1">
      <alignment wrapText="1"/>
    </xf>
    <xf numFmtId="0" fontId="27" fillId="0" borderId="0" xfId="0" applyFont="1" applyFill="1" applyAlignment="1">
      <alignment/>
    </xf>
    <xf numFmtId="0" fontId="14" fillId="0" borderId="0" xfId="0" applyFont="1" applyBorder="1" applyAlignment="1">
      <alignment vertical="center"/>
    </xf>
    <xf numFmtId="0" fontId="30" fillId="0" borderId="0" xfId="0" applyFont="1" applyFill="1" applyAlignment="1">
      <alignment/>
    </xf>
    <xf numFmtId="0" fontId="22" fillId="0" borderId="0" xfId="0" applyFont="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vertical="center" wrapText="1"/>
    </xf>
    <xf numFmtId="0" fontId="6" fillId="0" borderId="0" xfId="0" applyFont="1" applyFill="1" applyBorder="1" applyAlignment="1" quotePrefix="1">
      <alignment horizontal="center"/>
    </xf>
    <xf numFmtId="0" fontId="5" fillId="0" borderId="0" xfId="0" applyFont="1" applyBorder="1" applyAlignment="1">
      <alignment horizontal="left"/>
    </xf>
    <xf numFmtId="2" fontId="31" fillId="32" borderId="0" xfId="70" applyNumberFormat="1" applyFont="1" applyFill="1" applyBorder="1">
      <alignment/>
      <protection/>
    </xf>
    <xf numFmtId="9" fontId="5" fillId="0" borderId="0" xfId="0" applyNumberFormat="1" applyFont="1" applyBorder="1" applyAlignment="1">
      <alignment/>
    </xf>
    <xf numFmtId="0" fontId="6" fillId="0" borderId="0" xfId="0" applyFont="1" applyFill="1" applyBorder="1" applyAlignment="1">
      <alignment horizontal="center"/>
    </xf>
    <xf numFmtId="0" fontId="5" fillId="0" borderId="0" xfId="0" applyFont="1" applyFill="1" applyBorder="1" applyAlignment="1">
      <alignment/>
    </xf>
    <xf numFmtId="2" fontId="32" fillId="0" borderId="0" xfId="0" applyNumberFormat="1" applyFont="1" applyAlignment="1">
      <alignment/>
    </xf>
    <xf numFmtId="0" fontId="5" fillId="33" borderId="1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wrapText="1"/>
    </xf>
    <xf numFmtId="0" fontId="5" fillId="33" borderId="10" xfId="0" applyFont="1" applyFill="1" applyBorder="1" applyAlignment="1">
      <alignment horizontal="center"/>
    </xf>
    <xf numFmtId="2" fontId="5" fillId="0" borderId="0" xfId="0" applyNumberFormat="1" applyFont="1" applyBorder="1" applyAlignment="1">
      <alignment horizontal="left" vertical="top" wrapText="1"/>
    </xf>
    <xf numFmtId="0" fontId="5" fillId="33" borderId="10" xfId="0" applyFont="1" applyFill="1" applyBorder="1" applyAlignment="1">
      <alignment horizontal="center" vertical="top" wrapText="1"/>
    </xf>
    <xf numFmtId="0" fontId="8" fillId="0" borderId="15" xfId="0" applyFont="1" applyFill="1" applyBorder="1" applyAlignment="1">
      <alignment horizontal="left" vertical="top" wrapText="1"/>
    </xf>
    <xf numFmtId="0" fontId="5" fillId="0" borderId="0" xfId="0" applyFont="1" applyAlignment="1">
      <alignment horizontal="center"/>
    </xf>
    <xf numFmtId="0" fontId="10" fillId="0" borderId="0" xfId="0" applyFont="1" applyBorder="1" applyAlignment="1">
      <alignment horizontal="center" wrapText="1"/>
    </xf>
    <xf numFmtId="9" fontId="5" fillId="0" borderId="0" xfId="73" applyFont="1" applyBorder="1" applyAlignment="1">
      <alignment horizontal="right"/>
    </xf>
    <xf numFmtId="0" fontId="14" fillId="0" borderId="10" xfId="0" applyFont="1" applyBorder="1" applyAlignment="1">
      <alignment horizontal="center" wrapText="1"/>
    </xf>
    <xf numFmtId="0" fontId="5" fillId="0" borderId="0" xfId="0" applyFont="1" applyFill="1" applyBorder="1" applyAlignment="1">
      <alignment vertical="top" wrapText="1"/>
    </xf>
    <xf numFmtId="0" fontId="6"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4" fillId="0" borderId="0" xfId="0" applyFont="1" applyBorder="1" applyAlignment="1">
      <alignment horizontal="center" wrapText="1"/>
    </xf>
    <xf numFmtId="0" fontId="14" fillId="0" borderId="0" xfId="0" applyFont="1" applyFill="1" applyAlignment="1">
      <alignment horizontal="center"/>
    </xf>
    <xf numFmtId="0" fontId="6" fillId="0" borderId="0" xfId="0" applyFont="1" applyFill="1" applyAlignment="1">
      <alignment horizontal="center"/>
    </xf>
    <xf numFmtId="2" fontId="6" fillId="0" borderId="10" xfId="0" applyNumberFormat="1" applyFont="1" applyBorder="1" applyAlignment="1">
      <alignment horizontal="center"/>
    </xf>
    <xf numFmtId="2" fontId="11" fillId="0" borderId="0" xfId="0" applyNumberFormat="1" applyFont="1" applyBorder="1" applyAlignment="1">
      <alignment horizontal="center"/>
    </xf>
    <xf numFmtId="2" fontId="5" fillId="32" borderId="10" xfId="0" applyNumberFormat="1" applyFont="1" applyFill="1" applyBorder="1" applyAlignment="1">
      <alignment horizontal="center"/>
    </xf>
    <xf numFmtId="2" fontId="6" fillId="0" borderId="0" xfId="0" applyNumberFormat="1" applyFont="1" applyBorder="1" applyAlignment="1">
      <alignment horizontal="center"/>
    </xf>
    <xf numFmtId="0" fontId="14" fillId="0" borderId="0" xfId="0" applyFont="1" applyBorder="1" applyAlignment="1">
      <alignment horizontal="center" vertical="center"/>
    </xf>
    <xf numFmtId="0" fontId="30" fillId="0" borderId="0" xfId="0" applyFont="1" applyFill="1" applyAlignment="1">
      <alignment horizontal="center"/>
    </xf>
    <xf numFmtId="1" fontId="6" fillId="0" borderId="0" xfId="0" applyNumberFormat="1" applyFont="1" applyFill="1" applyAlignment="1">
      <alignment horizontal="center"/>
    </xf>
    <xf numFmtId="9" fontId="5" fillId="0" borderId="0" xfId="73" applyFont="1" applyBorder="1" applyAlignment="1">
      <alignment horizontal="center"/>
    </xf>
    <xf numFmtId="0" fontId="5" fillId="0" borderId="0" xfId="0" applyFont="1" applyFill="1" applyAlignment="1">
      <alignment horizontal="center"/>
    </xf>
    <xf numFmtId="9" fontId="5" fillId="0" borderId="10" xfId="73" applyFont="1" applyBorder="1" applyAlignment="1">
      <alignment horizontal="center"/>
    </xf>
    <xf numFmtId="0" fontId="35" fillId="0" borderId="0" xfId="0" applyFont="1" applyAlignment="1">
      <alignment horizontal="center"/>
    </xf>
    <xf numFmtId="0" fontId="36" fillId="0" borderId="0" xfId="0" applyFont="1" applyBorder="1" applyAlignment="1">
      <alignment horizontal="center" vertical="center"/>
    </xf>
    <xf numFmtId="1" fontId="6" fillId="0" borderId="0" xfId="0" applyNumberFormat="1" applyFont="1" applyBorder="1" applyAlignment="1">
      <alignment horizontal="center"/>
    </xf>
    <xf numFmtId="0" fontId="14" fillId="0" borderId="0" xfId="0" applyFont="1" applyBorder="1" applyAlignment="1">
      <alignment horizontal="center" wrapText="1"/>
    </xf>
    <xf numFmtId="0" fontId="6" fillId="33" borderId="10" xfId="0" applyFont="1" applyFill="1" applyBorder="1" applyAlignment="1">
      <alignment horizontal="center" vertical="center" wrapText="1"/>
    </xf>
    <xf numFmtId="2" fontId="14" fillId="0" borderId="0" xfId="0" applyNumberFormat="1" applyFont="1" applyBorder="1" applyAlignment="1">
      <alignment horizontal="center" vertical="center"/>
    </xf>
    <xf numFmtId="0" fontId="12" fillId="0" borderId="0" xfId="0" applyFont="1" applyAlignment="1">
      <alignment horizontal="center"/>
    </xf>
    <xf numFmtId="0" fontId="6" fillId="33" borderId="16" xfId="0" applyFont="1" applyFill="1" applyBorder="1" applyAlignment="1">
      <alignment horizontal="center" wrapText="1"/>
    </xf>
    <xf numFmtId="0" fontId="0" fillId="0" borderId="0" xfId="0" applyFont="1" applyAlignment="1">
      <alignment horizontal="center"/>
    </xf>
    <xf numFmtId="2" fontId="15" fillId="0" borderId="0" xfId="0" applyNumberFormat="1" applyFont="1" applyBorder="1" applyAlignment="1">
      <alignment horizontal="center" vertical="top" wrapText="1"/>
    </xf>
    <xf numFmtId="0" fontId="14" fillId="0" borderId="10" xfId="0" applyFont="1" applyBorder="1" applyAlignment="1">
      <alignment horizontal="center" vertical="center"/>
    </xf>
    <xf numFmtId="9" fontId="5" fillId="0" borderId="0" xfId="73" applyFont="1" applyAlignment="1">
      <alignment/>
    </xf>
    <xf numFmtId="9" fontId="9" fillId="0" borderId="0" xfId="73" applyFont="1" applyAlignment="1">
      <alignment/>
    </xf>
    <xf numFmtId="9" fontId="7" fillId="0" borderId="0" xfId="73" applyFont="1" applyAlignment="1">
      <alignment/>
    </xf>
    <xf numFmtId="9" fontId="10" fillId="0" borderId="0" xfId="73" applyFont="1" applyAlignment="1">
      <alignment/>
    </xf>
    <xf numFmtId="9" fontId="22" fillId="0" borderId="0" xfId="73" applyFont="1" applyBorder="1" applyAlignment="1">
      <alignment horizontal="right" vertical="center"/>
    </xf>
    <xf numFmtId="9" fontId="14" fillId="0" borderId="0" xfId="73" applyFont="1" applyFill="1" applyAlignment="1">
      <alignment/>
    </xf>
    <xf numFmtId="9" fontId="6" fillId="0" borderId="0" xfId="73" applyFont="1" applyFill="1" applyAlignment="1">
      <alignment/>
    </xf>
    <xf numFmtId="9" fontId="5" fillId="33" borderId="17" xfId="73" applyFont="1" applyFill="1" applyBorder="1" applyAlignment="1">
      <alignment horizontal="center" vertical="center" wrapText="1"/>
    </xf>
    <xf numFmtId="9" fontId="8" fillId="0" borderId="0" xfId="73" applyFont="1" applyBorder="1" applyAlignment="1">
      <alignment horizontal="left" wrapText="1"/>
    </xf>
    <xf numFmtId="9" fontId="11" fillId="0" borderId="0" xfId="73" applyFont="1" applyBorder="1" applyAlignment="1">
      <alignment/>
    </xf>
    <xf numFmtId="9" fontId="5" fillId="33" borderId="10" xfId="73" applyFont="1" applyFill="1" applyBorder="1" applyAlignment="1">
      <alignment horizontal="center" vertical="center" wrapText="1"/>
    </xf>
    <xf numFmtId="9" fontId="5" fillId="33" borderId="17" xfId="73" applyFont="1" applyFill="1" applyBorder="1" applyAlignment="1">
      <alignment horizontal="center" vertical="center"/>
    </xf>
    <xf numFmtId="9" fontId="8" fillId="0" borderId="0" xfId="73" applyFont="1" applyBorder="1" applyAlignment="1">
      <alignment horizontal="right" vertical="center"/>
    </xf>
    <xf numFmtId="9" fontId="15" fillId="0" borderId="0" xfId="73" applyFont="1" applyAlignment="1">
      <alignment/>
    </xf>
    <xf numFmtId="9" fontId="15" fillId="0" borderId="0" xfId="73" applyFont="1" applyBorder="1" applyAlignment="1">
      <alignment horizontal="right" vertical="top" wrapText="1"/>
    </xf>
    <xf numFmtId="9" fontId="15" fillId="0" borderId="0" xfId="73" applyFont="1" applyBorder="1" applyAlignment="1">
      <alignment horizontal="right"/>
    </xf>
    <xf numFmtId="9" fontId="0" fillId="0" borderId="0" xfId="73" applyFont="1" applyAlignment="1">
      <alignment/>
    </xf>
    <xf numFmtId="9" fontId="5" fillId="33" borderId="10" xfId="73" applyFont="1" applyFill="1" applyBorder="1" applyAlignment="1">
      <alignment horizontal="center" wrapText="1"/>
    </xf>
    <xf numFmtId="9" fontId="14" fillId="0" borderId="0" xfId="73" applyFont="1" applyBorder="1" applyAlignment="1">
      <alignment vertical="center"/>
    </xf>
    <xf numFmtId="9" fontId="30" fillId="0" borderId="0" xfId="73" applyFont="1" applyFill="1" applyAlignment="1">
      <alignment/>
    </xf>
    <xf numFmtId="9" fontId="30" fillId="0" borderId="0" xfId="73" applyFont="1" applyFill="1" applyAlignment="1">
      <alignment horizontal="right"/>
    </xf>
    <xf numFmtId="9" fontId="12" fillId="0" borderId="0" xfId="73" applyFont="1" applyFill="1" applyBorder="1" applyAlignment="1">
      <alignment horizontal="center" vertical="center"/>
    </xf>
    <xf numFmtId="9" fontId="5" fillId="0" borderId="10" xfId="73" applyFont="1" applyFill="1" applyBorder="1" applyAlignment="1">
      <alignment horizontal="center"/>
    </xf>
    <xf numFmtId="9" fontId="8" fillId="0" borderId="10" xfId="73" applyFont="1" applyBorder="1" applyAlignment="1">
      <alignment vertical="center"/>
    </xf>
    <xf numFmtId="2" fontId="0" fillId="0" borderId="10" xfId="0" applyNumberFormat="1" applyFont="1" applyBorder="1" applyAlignment="1">
      <alignment/>
    </xf>
    <xf numFmtId="0" fontId="6" fillId="0" borderId="0" xfId="0" applyFont="1" applyBorder="1" applyAlignment="1">
      <alignment horizontal="center" wrapText="1"/>
    </xf>
    <xf numFmtId="2" fontId="8" fillId="0" borderId="0" xfId="0" applyNumberFormat="1" applyFont="1" applyBorder="1" applyAlignment="1">
      <alignment horizontal="center" vertical="top"/>
    </xf>
    <xf numFmtId="0" fontId="11" fillId="0" borderId="0" xfId="0" applyFont="1" applyBorder="1" applyAlignment="1">
      <alignment horizontal="center"/>
    </xf>
    <xf numFmtId="0" fontId="6" fillId="0" borderId="0" xfId="0" applyFont="1" applyAlignment="1" quotePrefix="1">
      <alignment horizontal="center"/>
    </xf>
    <xf numFmtId="0" fontId="30" fillId="0" borderId="0" xfId="0" applyFont="1" applyAlignment="1">
      <alignment horizontal="center"/>
    </xf>
    <xf numFmtId="0" fontId="14" fillId="0" borderId="10" xfId="0" applyFont="1" applyFill="1" applyBorder="1" applyAlignment="1">
      <alignment horizontal="center" vertical="top" wrapText="1"/>
    </xf>
    <xf numFmtId="1" fontId="6" fillId="0" borderId="10" xfId="0" applyNumberFormat="1" applyFont="1" applyBorder="1" applyAlignment="1">
      <alignment horizontal="center" wrapText="1"/>
    </xf>
    <xf numFmtId="9" fontId="5" fillId="0" borderId="10" xfId="73" applyFont="1" applyBorder="1" applyAlignment="1">
      <alignment wrapText="1"/>
    </xf>
    <xf numFmtId="0" fontId="25" fillId="0" borderId="10" xfId="0" applyFont="1" applyBorder="1" applyAlignment="1">
      <alignment horizontal="center"/>
    </xf>
    <xf numFmtId="0" fontId="29" fillId="0" borderId="0" xfId="0" applyFont="1" applyFill="1" applyAlignment="1">
      <alignment/>
    </xf>
    <xf numFmtId="0" fontId="8" fillId="0" borderId="0" xfId="0" applyFont="1" applyAlignment="1">
      <alignment/>
    </xf>
    <xf numFmtId="0" fontId="5" fillId="0" borderId="18" xfId="0" applyFont="1" applyFill="1" applyBorder="1" applyAlignment="1">
      <alignment/>
    </xf>
    <xf numFmtId="0" fontId="5" fillId="0" borderId="19" xfId="0" applyFont="1" applyFill="1" applyBorder="1" applyAlignment="1">
      <alignment/>
    </xf>
    <xf numFmtId="2" fontId="5" fillId="0" borderId="0" xfId="0" applyNumberFormat="1" applyFont="1" applyBorder="1" applyAlignment="1">
      <alignment vertical="top"/>
    </xf>
    <xf numFmtId="2" fontId="5" fillId="0" borderId="10" xfId="0" applyNumberFormat="1" applyFont="1" applyBorder="1" applyAlignment="1">
      <alignment horizontal="center"/>
    </xf>
    <xf numFmtId="0" fontId="5" fillId="0" borderId="0" xfId="0" applyFont="1" applyAlignment="1">
      <alignment/>
    </xf>
    <xf numFmtId="9" fontId="5" fillId="0" borderId="0" xfId="73" applyFont="1" applyFill="1" applyBorder="1" applyAlignment="1">
      <alignment/>
    </xf>
    <xf numFmtId="1" fontId="26" fillId="0" borderId="10" xfId="0" applyNumberFormat="1" applyFont="1" applyBorder="1" applyAlignment="1">
      <alignment horizontal="center"/>
    </xf>
    <xf numFmtId="0" fontId="0" fillId="0" borderId="10" xfId="0" applyFont="1" applyBorder="1" applyAlignment="1">
      <alignment horizontal="center"/>
    </xf>
    <xf numFmtId="9" fontId="0" fillId="0" borderId="16" xfId="73" applyFont="1" applyBorder="1" applyAlignment="1">
      <alignment/>
    </xf>
    <xf numFmtId="0" fontId="0" fillId="0" borderId="10" xfId="0" applyFont="1" applyBorder="1" applyAlignment="1">
      <alignment horizontal="center" wrapText="1"/>
    </xf>
    <xf numFmtId="9" fontId="0" fillId="0" borderId="10" xfId="73" applyFont="1" applyBorder="1" applyAlignment="1">
      <alignment wrapText="1"/>
    </xf>
    <xf numFmtId="9" fontId="0" fillId="0" borderId="10" xfId="73" applyFont="1" applyBorder="1" applyAlignment="1">
      <alignment/>
    </xf>
    <xf numFmtId="9" fontId="0" fillId="0" borderId="10" xfId="73" applyFont="1" applyBorder="1" applyAlignment="1">
      <alignment vertical="center"/>
    </xf>
    <xf numFmtId="1" fontId="0" fillId="0" borderId="10" xfId="73" applyNumberFormat="1" applyFont="1" applyBorder="1" applyAlignment="1">
      <alignment vertical="center"/>
    </xf>
    <xf numFmtId="9" fontId="37" fillId="0" borderId="10" xfId="73" applyFont="1" applyBorder="1" applyAlignment="1">
      <alignment/>
    </xf>
    <xf numFmtId="0" fontId="0" fillId="0" borderId="10" xfId="59" applyFont="1" applyFill="1" applyBorder="1" applyAlignment="1">
      <alignment horizontal="right" vertical="top"/>
      <protection/>
    </xf>
    <xf numFmtId="0" fontId="79" fillId="0" borderId="10" xfId="59" applyBorder="1">
      <alignment/>
      <protection/>
    </xf>
    <xf numFmtId="0" fontId="0" fillId="0" borderId="10" xfId="59" applyFont="1" applyBorder="1">
      <alignment/>
      <protection/>
    </xf>
    <xf numFmtId="0" fontId="0" fillId="0" borderId="10" xfId="59" applyFont="1" applyFill="1" applyBorder="1" applyAlignment="1">
      <alignment horizontal="right"/>
      <protection/>
    </xf>
    <xf numFmtId="2" fontId="79" fillId="0" borderId="10" xfId="59" applyNumberFormat="1" applyBorder="1">
      <alignment/>
      <protection/>
    </xf>
    <xf numFmtId="2" fontId="79" fillId="0" borderId="10" xfId="59" applyNumberFormat="1" applyBorder="1" applyAlignment="1">
      <alignment horizontal="right"/>
      <protection/>
    </xf>
    <xf numFmtId="9" fontId="21" fillId="0" borderId="16" xfId="73" applyFont="1" applyBorder="1" applyAlignment="1">
      <alignment/>
    </xf>
    <xf numFmtId="0" fontId="8" fillId="0" borderId="0" xfId="0" applyFont="1" applyAlignment="1">
      <alignment horizontal="left"/>
    </xf>
    <xf numFmtId="0" fontId="23" fillId="0" borderId="0" xfId="0" applyFont="1" applyAlignment="1">
      <alignment horizontal="left"/>
    </xf>
    <xf numFmtId="0" fontId="34" fillId="0" borderId="0" xfId="0" applyFont="1" applyAlignment="1">
      <alignment horizontal="left"/>
    </xf>
    <xf numFmtId="9" fontId="23" fillId="0" borderId="0" xfId="73" applyFont="1" applyAlignment="1">
      <alignment horizontal="left"/>
    </xf>
    <xf numFmtId="2" fontId="23" fillId="0" borderId="0" xfId="0" applyNumberFormat="1" applyFont="1" applyAlignment="1">
      <alignment horizontal="left"/>
    </xf>
    <xf numFmtId="0" fontId="10" fillId="0" borderId="0" xfId="0" applyFont="1" applyAlignment="1">
      <alignment horizontal="left"/>
    </xf>
    <xf numFmtId="0" fontId="4" fillId="0" borderId="0" xfId="0" applyFont="1" applyAlignment="1">
      <alignment horizontal="left"/>
    </xf>
    <xf numFmtId="9" fontId="9" fillId="0" borderId="0" xfId="73" applyFont="1" applyAlignment="1">
      <alignment horizontal="left"/>
    </xf>
    <xf numFmtId="0" fontId="7" fillId="0" borderId="0" xfId="0" applyFont="1" applyAlignment="1">
      <alignment horizontal="left"/>
    </xf>
    <xf numFmtId="2" fontId="7" fillId="0" borderId="0" xfId="0" applyNumberFormat="1" applyFont="1" applyAlignment="1">
      <alignment horizontal="left"/>
    </xf>
    <xf numFmtId="0" fontId="6" fillId="0" borderId="0" xfId="0" applyFont="1" applyAlignment="1">
      <alignment horizontal="left"/>
    </xf>
    <xf numFmtId="9" fontId="6" fillId="0" borderId="0" xfId="73" applyFont="1" applyAlignment="1">
      <alignment horizontal="left"/>
    </xf>
    <xf numFmtId="0" fontId="0" fillId="0" borderId="10" xfId="0" applyFont="1" applyBorder="1" applyAlignment="1">
      <alignment/>
    </xf>
    <xf numFmtId="1" fontId="0" fillId="0" borderId="10" xfId="73" applyNumberFormat="1" applyFont="1" applyBorder="1" applyAlignment="1">
      <alignment horizontal="right"/>
    </xf>
    <xf numFmtId="9" fontId="0" fillId="0" borderId="10" xfId="73" applyFont="1" applyBorder="1" applyAlignment="1">
      <alignment horizontal="right"/>
    </xf>
    <xf numFmtId="1" fontId="8" fillId="0" borderId="10" xfId="0" applyNumberFormat="1" applyFont="1" applyBorder="1" applyAlignment="1">
      <alignment horizontal="right"/>
    </xf>
    <xf numFmtId="1" fontId="25" fillId="0" borderId="10" xfId="73" applyNumberFormat="1" applyFont="1" applyBorder="1" applyAlignment="1">
      <alignment horizontal="right"/>
    </xf>
    <xf numFmtId="9" fontId="8" fillId="0" borderId="10" xfId="73" applyFont="1" applyFill="1" applyBorder="1" applyAlignment="1">
      <alignment/>
    </xf>
    <xf numFmtId="0" fontId="8" fillId="0" borderId="0" xfId="0" applyFont="1" applyFill="1" applyAlignment="1">
      <alignment horizontal="left"/>
    </xf>
    <xf numFmtId="0" fontId="14" fillId="0" borderId="0" xfId="0" applyFont="1" applyFill="1" applyAlignment="1">
      <alignment horizontal="left"/>
    </xf>
    <xf numFmtId="9" fontId="14" fillId="0" borderId="0" xfId="73" applyFont="1" applyFill="1" applyAlignment="1">
      <alignment horizontal="left"/>
    </xf>
    <xf numFmtId="2" fontId="8" fillId="0" borderId="0" xfId="0" applyNumberFormat="1" applyFont="1" applyAlignment="1">
      <alignment horizontal="left"/>
    </xf>
    <xf numFmtId="0" fontId="5" fillId="0" borderId="0" xfId="0" applyFont="1" applyFill="1" applyAlignment="1">
      <alignment horizontal="left"/>
    </xf>
    <xf numFmtId="0" fontId="6" fillId="0" borderId="0" xfId="0" applyFont="1" applyFill="1" applyAlignment="1">
      <alignment horizontal="left"/>
    </xf>
    <xf numFmtId="9" fontId="6" fillId="0" borderId="0" xfId="73" applyFont="1" applyFill="1" applyAlignment="1">
      <alignment horizontal="left"/>
    </xf>
    <xf numFmtId="2" fontId="6" fillId="0" borderId="0" xfId="0" applyNumberFormat="1" applyFont="1" applyAlignment="1">
      <alignment horizontal="left"/>
    </xf>
    <xf numFmtId="0" fontId="20" fillId="0" borderId="10" xfId="59" applyFont="1" applyFill="1" applyBorder="1" applyAlignment="1">
      <alignment vertical="top"/>
      <protection/>
    </xf>
    <xf numFmtId="0" fontId="20" fillId="0" borderId="10" xfId="59" applyFont="1" applyBorder="1" applyAlignment="1">
      <alignment horizontal="right"/>
      <protection/>
    </xf>
    <xf numFmtId="0" fontId="0" fillId="0" borderId="10" xfId="59" applyFont="1" applyBorder="1" applyAlignment="1">
      <alignment/>
      <protection/>
    </xf>
    <xf numFmtId="0" fontId="0" fillId="0" borderId="10" xfId="59" applyFont="1" applyFill="1" applyBorder="1" applyAlignment="1">
      <alignment/>
      <protection/>
    </xf>
    <xf numFmtId="1" fontId="25" fillId="0" borderId="10" xfId="0" applyNumberFormat="1" applyFont="1" applyBorder="1" applyAlignment="1">
      <alignment horizontal="right"/>
    </xf>
    <xf numFmtId="2" fontId="8" fillId="0" borderId="0" xfId="0" applyNumberFormat="1" applyFont="1" applyBorder="1" applyAlignment="1">
      <alignment horizontal="left" vertical="top"/>
    </xf>
    <xf numFmtId="2" fontId="14" fillId="0" borderId="0" xfId="0" applyNumberFormat="1" applyFont="1" applyBorder="1" applyAlignment="1">
      <alignment horizontal="left" vertical="top" wrapText="1"/>
    </xf>
    <xf numFmtId="9" fontId="14" fillId="0" borderId="0" xfId="73" applyFont="1" applyBorder="1" applyAlignment="1">
      <alignment horizontal="left" vertical="top" wrapText="1"/>
    </xf>
    <xf numFmtId="2" fontId="14" fillId="0" borderId="0" xfId="0" applyNumberFormat="1" applyFont="1" applyFill="1" applyAlignment="1">
      <alignment horizontal="left"/>
    </xf>
    <xf numFmtId="0" fontId="14" fillId="0" borderId="0" xfId="0" applyFont="1" applyAlignment="1">
      <alignment horizontal="left"/>
    </xf>
    <xf numFmtId="9" fontId="14" fillId="0" borderId="0" xfId="73" applyFont="1" applyAlignment="1">
      <alignment horizontal="left"/>
    </xf>
    <xf numFmtId="2" fontId="8" fillId="0" borderId="0" xfId="0" applyNumberFormat="1" applyFont="1" applyBorder="1" applyAlignment="1">
      <alignment horizontal="left" vertical="top" wrapText="1"/>
    </xf>
    <xf numFmtId="2" fontId="5" fillId="0" borderId="0" xfId="73" applyNumberFormat="1" applyFont="1" applyFill="1" applyBorder="1" applyAlignment="1">
      <alignment horizontal="left" vertical="center"/>
    </xf>
    <xf numFmtId="2" fontId="14" fillId="0" borderId="0" xfId="0" applyNumberFormat="1" applyFont="1" applyAlignment="1">
      <alignment horizontal="left"/>
    </xf>
    <xf numFmtId="0" fontId="15" fillId="0" borderId="0" xfId="0" applyFont="1" applyAlignment="1">
      <alignment horizontal="left"/>
    </xf>
    <xf numFmtId="2" fontId="6" fillId="0" borderId="0" xfId="0" applyNumberFormat="1" applyFont="1" applyFill="1" applyAlignment="1">
      <alignment horizontal="left"/>
    </xf>
    <xf numFmtId="2" fontId="8" fillId="0" borderId="10" xfId="0" applyNumberFormat="1" applyFont="1" applyBorder="1" applyAlignment="1">
      <alignment horizontal="right" vertical="center"/>
    </xf>
    <xf numFmtId="2" fontId="18" fillId="0" borderId="0" xfId="70" applyNumberFormat="1" applyFont="1" applyBorder="1" applyAlignment="1">
      <alignment horizontal="left"/>
      <protection/>
    </xf>
    <xf numFmtId="2" fontId="6" fillId="0" borderId="0" xfId="0" applyNumberFormat="1" applyFont="1" applyBorder="1" applyAlignment="1">
      <alignment horizontal="left"/>
    </xf>
    <xf numFmtId="9" fontId="5" fillId="0" borderId="0" xfId="73" applyFont="1" applyBorder="1" applyAlignment="1">
      <alignment horizontal="left"/>
    </xf>
    <xf numFmtId="0" fontId="5" fillId="0" borderId="0" xfId="0" applyFont="1" applyAlignment="1">
      <alignment horizontal="left"/>
    </xf>
    <xf numFmtId="0" fontId="12" fillId="0" borderId="0" xfId="0" applyFont="1" applyBorder="1" applyAlignment="1">
      <alignment horizontal="left"/>
    </xf>
    <xf numFmtId="0" fontId="4" fillId="0" borderId="0" xfId="0" applyFont="1" applyFill="1" applyAlignment="1">
      <alignment horizontal="left"/>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xf>
    <xf numFmtId="9" fontId="12" fillId="0" borderId="0" xfId="73" applyFont="1" applyFill="1" applyBorder="1" applyAlignment="1">
      <alignment horizontal="left" vertical="center"/>
    </xf>
    <xf numFmtId="2" fontId="6" fillId="0" borderId="0" xfId="0" applyNumberFormat="1" applyFont="1" applyFill="1" applyBorder="1" applyAlignment="1">
      <alignment horizontal="left" vertical="top" wrapText="1"/>
    </xf>
    <xf numFmtId="0" fontId="9" fillId="0" borderId="0" xfId="0" applyFont="1" applyFill="1" applyAlignment="1">
      <alignment horizontal="left"/>
    </xf>
    <xf numFmtId="0" fontId="5" fillId="0" borderId="0" xfId="0" applyFont="1" applyFill="1" applyBorder="1" applyAlignment="1">
      <alignment horizontal="left"/>
    </xf>
    <xf numFmtId="0" fontId="32" fillId="0" borderId="0" xfId="0" applyFont="1" applyAlignment="1">
      <alignment horizontal="center"/>
    </xf>
    <xf numFmtId="9" fontId="25" fillId="0" borderId="10" xfId="73" applyFont="1" applyBorder="1" applyAlignment="1">
      <alignment/>
    </xf>
    <xf numFmtId="0" fontId="6" fillId="0" borderId="0" xfId="0" applyFont="1" applyAlignment="1">
      <alignment vertical="center"/>
    </xf>
    <xf numFmtId="2" fontId="14" fillId="0" borderId="0" xfId="73" applyNumberFormat="1" applyFont="1" applyAlignment="1">
      <alignment vertical="center"/>
    </xf>
    <xf numFmtId="0" fontId="8" fillId="33" borderId="10" xfId="0" applyFont="1" applyFill="1" applyBorder="1" applyAlignment="1">
      <alignment horizontal="center" vertical="center" wrapText="1"/>
    </xf>
    <xf numFmtId="9" fontId="8" fillId="33" borderId="10" xfId="73" applyFont="1" applyFill="1" applyBorder="1" applyAlignment="1">
      <alignment horizontal="center" vertical="center" wrapText="1"/>
    </xf>
    <xf numFmtId="9" fontId="8" fillId="32" borderId="10" xfId="73" applyFont="1" applyFill="1" applyBorder="1" applyAlignment="1">
      <alignment/>
    </xf>
    <xf numFmtId="1" fontId="5" fillId="0" borderId="0" xfId="0" applyNumberFormat="1" applyFont="1" applyBorder="1" applyAlignment="1">
      <alignment horizontal="center" vertical="center"/>
    </xf>
    <xf numFmtId="2" fontId="6" fillId="0" borderId="0" xfId="0" applyNumberFormat="1" applyFont="1" applyAlignment="1">
      <alignment vertical="center"/>
    </xf>
    <xf numFmtId="1" fontId="8" fillId="0" borderId="10" xfId="0" applyNumberFormat="1" applyFont="1" applyFill="1" applyBorder="1" applyAlignment="1">
      <alignment horizontal="right"/>
    </xf>
    <xf numFmtId="1" fontId="25" fillId="0" borderId="10" xfId="73" applyNumberFormat="1" applyFont="1" applyFill="1" applyBorder="1" applyAlignment="1">
      <alignment horizontal="right"/>
    </xf>
    <xf numFmtId="0" fontId="5" fillId="0" borderId="0" xfId="0" applyFont="1" applyFill="1" applyBorder="1" applyAlignment="1">
      <alignment horizontal="center" vertical="center" wrapText="1"/>
    </xf>
    <xf numFmtId="0" fontId="40" fillId="0" borderId="0" xfId="0" applyFont="1" applyAlignment="1">
      <alignment horizontal="left"/>
    </xf>
    <xf numFmtId="0" fontId="6" fillId="0" borderId="0" xfId="0" applyFont="1" applyFill="1" applyBorder="1" applyAlignment="1">
      <alignment horizontal="right"/>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quotePrefix="1">
      <alignment horizontal="center" vertical="center"/>
    </xf>
    <xf numFmtId="0" fontId="6" fillId="0" borderId="10" xfId="0" applyFont="1" applyFill="1" applyBorder="1" applyAlignment="1" quotePrefix="1">
      <alignment horizontal="center"/>
    </xf>
    <xf numFmtId="9" fontId="6" fillId="0" borderId="10" xfId="73" applyFont="1" applyBorder="1" applyAlignment="1">
      <alignment horizontal="center" vertical="center" wrapText="1"/>
    </xf>
    <xf numFmtId="0" fontId="24" fillId="33" borderId="10" xfId="0" applyFont="1" applyFill="1" applyBorder="1" applyAlignment="1">
      <alignment horizontal="center" vertical="center" wrapText="1"/>
    </xf>
    <xf numFmtId="2" fontId="0" fillId="0" borderId="10" xfId="0" applyNumberFormat="1" applyFont="1" applyFill="1" applyBorder="1" applyAlignment="1">
      <alignment horizontal="right" wrapText="1"/>
    </xf>
    <xf numFmtId="2" fontId="5" fillId="33" borderId="10" xfId="0" applyNumberFormat="1" applyFont="1" applyFill="1" applyBorder="1" applyAlignment="1">
      <alignment horizontal="center" vertical="center" wrapText="1"/>
    </xf>
    <xf numFmtId="9" fontId="0" fillId="0" borderId="10" xfId="73" applyFont="1" applyBorder="1" applyAlignment="1">
      <alignment horizontal="center"/>
    </xf>
    <xf numFmtId="0" fontId="6" fillId="0" borderId="10" xfId="0" applyFont="1" applyBorder="1" applyAlignment="1">
      <alignment horizontal="center" wrapText="1"/>
    </xf>
    <xf numFmtId="0" fontId="29" fillId="33" borderId="10" xfId="0" applyFont="1" applyFill="1" applyBorder="1" applyAlignment="1">
      <alignment horizontal="center" vertical="center" wrapText="1"/>
    </xf>
    <xf numFmtId="9" fontId="29" fillId="33" borderId="10" xfId="73" applyFont="1" applyFill="1" applyBorder="1" applyAlignment="1">
      <alignment horizontal="center" vertical="center" wrapText="1"/>
    </xf>
    <xf numFmtId="0" fontId="6" fillId="0" borderId="0" xfId="0" applyFont="1" applyFill="1" applyBorder="1" applyAlignment="1">
      <alignment horizontal="center" vertical="top" wrapText="1"/>
    </xf>
    <xf numFmtId="2" fontId="5" fillId="0" borderId="10" xfId="0" applyNumberFormat="1" applyFont="1" applyBorder="1" applyAlignment="1">
      <alignment horizontal="center" vertical="center"/>
    </xf>
    <xf numFmtId="2" fontId="5" fillId="0" borderId="0" xfId="0" applyNumberFormat="1" applyFont="1" applyAlignment="1">
      <alignment vertical="center"/>
    </xf>
    <xf numFmtId="0" fontId="13" fillId="33" borderId="10" xfId="0" applyFont="1" applyFill="1" applyBorder="1" applyAlignment="1" quotePrefix="1">
      <alignment horizontal="center" vertical="center"/>
    </xf>
    <xf numFmtId="0" fontId="6" fillId="33" borderId="10" xfId="0" applyFont="1" applyFill="1" applyBorder="1" applyAlignment="1">
      <alignment horizontal="center" vertical="top" wrapText="1"/>
    </xf>
    <xf numFmtId="2" fontId="6" fillId="0" borderId="10" xfId="0" applyNumberFormat="1" applyFont="1" applyBorder="1" applyAlignment="1">
      <alignment horizontal="center" vertical="center"/>
    </xf>
    <xf numFmtId="0" fontId="6" fillId="0" borderId="0" xfId="0" applyFont="1" applyFill="1" applyAlignment="1">
      <alignment vertical="center"/>
    </xf>
    <xf numFmtId="2" fontId="0" fillId="0" borderId="10" xfId="0" applyNumberFormat="1" applyFont="1" applyBorder="1" applyAlignment="1">
      <alignment horizontal="center" vertical="center"/>
    </xf>
    <xf numFmtId="0" fontId="96" fillId="0" borderId="0" xfId="0" applyFont="1" applyFill="1" applyBorder="1" applyAlignment="1">
      <alignment horizontal="center"/>
    </xf>
    <xf numFmtId="2" fontId="97" fillId="0" borderId="0" xfId="70" applyNumberFormat="1" applyFont="1" applyFill="1" applyBorder="1">
      <alignment/>
      <protection/>
    </xf>
    <xf numFmtId="2" fontId="98" fillId="0" borderId="0" xfId="0" applyNumberFormat="1" applyFont="1" applyFill="1" applyBorder="1" applyAlignment="1">
      <alignment horizontal="center"/>
    </xf>
    <xf numFmtId="9" fontId="96" fillId="0" borderId="0" xfId="73" applyFont="1" applyFill="1" applyBorder="1" applyAlignment="1">
      <alignment/>
    </xf>
    <xf numFmtId="0" fontId="96" fillId="0" borderId="0" xfId="0" applyFont="1" applyFill="1" applyAlignment="1">
      <alignment/>
    </xf>
    <xf numFmtId="2" fontId="98" fillId="0" borderId="0" xfId="0" applyNumberFormat="1" applyFont="1" applyFill="1" applyAlignment="1">
      <alignment/>
    </xf>
    <xf numFmtId="0" fontId="98" fillId="0" borderId="0" xfId="0" applyFont="1" applyFill="1" applyAlignment="1">
      <alignment/>
    </xf>
    <xf numFmtId="0" fontId="29" fillId="33" borderId="10" xfId="0" applyFont="1" applyFill="1" applyBorder="1" applyAlignment="1">
      <alignment horizontal="center" vertical="top" wrapText="1"/>
    </xf>
    <xf numFmtId="9" fontId="29" fillId="33" borderId="10" xfId="73" applyFont="1" applyFill="1" applyBorder="1" applyAlignment="1">
      <alignment horizontal="center" vertical="top" wrapText="1"/>
    </xf>
    <xf numFmtId="9" fontId="6" fillId="0" borderId="10" xfId="73" applyFont="1" applyBorder="1" applyAlignment="1">
      <alignment/>
    </xf>
    <xf numFmtId="2" fontId="5" fillId="33" borderId="10" xfId="0" applyNumberFormat="1"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xf>
    <xf numFmtId="2" fontId="13" fillId="33" borderId="10" xfId="0" applyNumberFormat="1" applyFont="1" applyFill="1" applyBorder="1" applyAlignment="1">
      <alignment horizontal="center"/>
    </xf>
    <xf numFmtId="9" fontId="5" fillId="32" borderId="10" xfId="73" applyFont="1" applyFill="1" applyBorder="1" applyAlignment="1">
      <alignment horizontal="center" vertical="center"/>
    </xf>
    <xf numFmtId="2" fontId="6" fillId="33" borderId="10" xfId="0" applyNumberFormat="1" applyFont="1" applyFill="1" applyBorder="1" applyAlignment="1">
      <alignment horizontal="center"/>
    </xf>
    <xf numFmtId="2" fontId="5" fillId="33" borderId="10" xfId="0" applyNumberFormat="1" applyFont="1" applyFill="1" applyBorder="1" applyAlignment="1">
      <alignment horizontal="center"/>
    </xf>
    <xf numFmtId="9" fontId="6" fillId="0" borderId="10" xfId="73" applyFont="1" applyFill="1" applyBorder="1" applyAlignment="1">
      <alignment horizontal="center"/>
    </xf>
    <xf numFmtId="0" fontId="5" fillId="0" borderId="0" xfId="0" applyFont="1" applyBorder="1" applyAlignment="1">
      <alignment vertical="center"/>
    </xf>
    <xf numFmtId="0" fontId="20" fillId="0" borderId="10" xfId="59" applyFont="1" applyBorder="1">
      <alignment/>
      <protection/>
    </xf>
    <xf numFmtId="1" fontId="26" fillId="32" borderId="10" xfId="0" applyNumberFormat="1" applyFont="1" applyFill="1" applyBorder="1" applyAlignment="1">
      <alignment horizontal="center" vertical="center"/>
    </xf>
    <xf numFmtId="1" fontId="25" fillId="32" borderId="10" xfId="0" applyNumberFormat="1" applyFont="1" applyFill="1" applyBorder="1" applyAlignment="1">
      <alignment vertical="center"/>
    </xf>
    <xf numFmtId="1" fontId="25" fillId="32" borderId="10" xfId="0" applyNumberFormat="1" applyFont="1" applyFill="1" applyBorder="1" applyAlignment="1">
      <alignment horizontal="center" vertical="center"/>
    </xf>
    <xf numFmtId="0" fontId="26" fillId="32" borderId="10" xfId="0" applyFont="1" applyFill="1" applyBorder="1" applyAlignment="1">
      <alignment vertical="center"/>
    </xf>
    <xf numFmtId="1" fontId="4" fillId="0" borderId="0" xfId="0" applyNumberFormat="1" applyFont="1" applyFill="1" applyBorder="1" applyAlignment="1">
      <alignment/>
    </xf>
    <xf numFmtId="9" fontId="5" fillId="0" borderId="10" xfId="73" applyFont="1" applyBorder="1" applyAlignment="1">
      <alignment horizontal="center" vertical="center" wrapText="1"/>
    </xf>
    <xf numFmtId="2" fontId="6" fillId="0" borderId="0" xfId="0" applyNumberFormat="1" applyFont="1" applyAlignment="1">
      <alignment vertical="center" wrapText="1"/>
    </xf>
    <xf numFmtId="9" fontId="15" fillId="0" borderId="0" xfId="73" applyFont="1" applyBorder="1" applyAlignment="1">
      <alignment horizontal="right" vertical="center"/>
    </xf>
    <xf numFmtId="0" fontId="15" fillId="0" borderId="0" xfId="0" applyFont="1" applyBorder="1" applyAlignment="1">
      <alignment horizontal="right" vertical="center"/>
    </xf>
    <xf numFmtId="2" fontId="15" fillId="0" borderId="0" xfId="0" applyNumberFormat="1" applyFont="1" applyAlignment="1">
      <alignment vertical="center"/>
    </xf>
    <xf numFmtId="2" fontId="24" fillId="33" borderId="10" xfId="0" applyNumberFormat="1" applyFont="1" applyFill="1" applyBorder="1" applyAlignment="1">
      <alignment horizontal="center" vertical="center" wrapText="1"/>
    </xf>
    <xf numFmtId="2" fontId="8" fillId="0" borderId="10" xfId="0" applyNumberFormat="1" applyFont="1" applyBorder="1" applyAlignment="1">
      <alignment vertical="center"/>
    </xf>
    <xf numFmtId="9" fontId="25" fillId="0" borderId="10" xfId="73" applyFont="1" applyBorder="1" applyAlignment="1">
      <alignment horizontal="right"/>
    </xf>
    <xf numFmtId="0" fontId="28" fillId="0" borderId="0" xfId="0" applyFont="1" applyFill="1" applyAlignment="1">
      <alignment/>
    </xf>
    <xf numFmtId="0" fontId="21" fillId="0" borderId="10" xfId="0" applyFont="1" applyBorder="1" applyAlignment="1">
      <alignment horizontal="left" wrapText="1"/>
    </xf>
    <xf numFmtId="0" fontId="25" fillId="0" borderId="0" xfId="0" applyFont="1" applyBorder="1" applyAlignment="1">
      <alignment horizontal="center"/>
    </xf>
    <xf numFmtId="9" fontId="39" fillId="0" borderId="10" xfId="73" applyFont="1" applyBorder="1" applyAlignment="1">
      <alignment/>
    </xf>
    <xf numFmtId="2" fontId="5" fillId="32" borderId="10" xfId="0" applyNumberFormat="1" applyFont="1" applyFill="1" applyBorder="1" applyAlignment="1">
      <alignment horizontal="center" vertical="center"/>
    </xf>
    <xf numFmtId="2" fontId="5" fillId="33"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0" xfId="60" applyFont="1" applyBorder="1" applyAlignment="1">
      <alignment horizontal="center" vertical="center"/>
      <protection/>
    </xf>
    <xf numFmtId="0" fontId="0" fillId="0" borderId="10" xfId="60" applyFont="1" applyBorder="1" applyAlignment="1">
      <alignment horizontal="center" vertical="center" wrapText="1"/>
      <protection/>
    </xf>
    <xf numFmtId="0" fontId="21" fillId="0" borderId="10" xfId="60" applyFont="1" applyBorder="1" applyAlignment="1">
      <alignment horizontal="center" vertical="center"/>
      <protection/>
    </xf>
    <xf numFmtId="0" fontId="21" fillId="0" borderId="10" xfId="60" applyFont="1" applyBorder="1" applyAlignment="1">
      <alignment horizontal="right" vertical="center"/>
      <protection/>
    </xf>
    <xf numFmtId="2" fontId="13" fillId="0" borderId="20" xfId="0" applyNumberFormat="1" applyFont="1" applyBorder="1" applyAlignment="1">
      <alignment horizontal="right" vertical="center"/>
    </xf>
    <xf numFmtId="0" fontId="5" fillId="0" borderId="0" xfId="0" applyFont="1" applyFill="1" applyBorder="1" applyAlignment="1">
      <alignment vertical="center"/>
    </xf>
    <xf numFmtId="0" fontId="5" fillId="0" borderId="0" xfId="0" applyFont="1" applyAlignment="1">
      <alignment vertical="center"/>
    </xf>
    <xf numFmtId="9" fontId="6" fillId="0" borderId="10" xfId="73" applyFont="1" applyFill="1" applyBorder="1" applyAlignment="1">
      <alignment horizontal="center" vertical="center"/>
    </xf>
    <xf numFmtId="2" fontId="79" fillId="0" borderId="10" xfId="59" applyNumberFormat="1" applyFill="1" applyBorder="1">
      <alignment/>
      <protection/>
    </xf>
    <xf numFmtId="0" fontId="0" fillId="0" borderId="21" xfId="60" applyFont="1" applyBorder="1" applyAlignment="1">
      <alignment horizontal="center" vertical="center" wrapText="1"/>
      <protection/>
    </xf>
    <xf numFmtId="0" fontId="0" fillId="0" borderId="22" xfId="60" applyFont="1" applyBorder="1" applyAlignment="1">
      <alignment horizontal="center" vertical="center"/>
      <protection/>
    </xf>
    <xf numFmtId="9" fontId="6" fillId="0" borderId="10" xfId="73" applyFont="1" applyFill="1" applyBorder="1" applyAlignment="1">
      <alignment horizontal="right" wrapText="1"/>
    </xf>
    <xf numFmtId="2" fontId="18" fillId="0" borderId="10" xfId="70" applyNumberFormat="1" applyFont="1" applyFill="1" applyBorder="1" applyAlignment="1">
      <alignment horizontal="right"/>
      <protection/>
    </xf>
    <xf numFmtId="9" fontId="5" fillId="0" borderId="10" xfId="73" applyFont="1" applyFill="1" applyBorder="1" applyAlignment="1">
      <alignment horizontal="right" wrapText="1"/>
    </xf>
    <xf numFmtId="9" fontId="5" fillId="0" borderId="10" xfId="73" applyFont="1" applyFill="1" applyBorder="1" applyAlignment="1">
      <alignment horizontal="center" vertical="center"/>
    </xf>
    <xf numFmtId="2" fontId="6" fillId="0" borderId="10" xfId="0" applyNumberFormat="1" applyFont="1" applyFill="1" applyBorder="1" applyAlignment="1">
      <alignment/>
    </xf>
    <xf numFmtId="2" fontId="5" fillId="0" borderId="10" xfId="0" applyNumberFormat="1" applyFont="1" applyFill="1" applyBorder="1" applyAlignment="1">
      <alignment/>
    </xf>
    <xf numFmtId="9" fontId="6" fillId="0" borderId="16" xfId="73" applyFont="1" applyFill="1" applyBorder="1" applyAlignment="1">
      <alignment/>
    </xf>
    <xf numFmtId="9" fontId="5" fillId="0" borderId="20" xfId="73" applyFont="1" applyFill="1" applyBorder="1" applyAlignment="1">
      <alignment/>
    </xf>
    <xf numFmtId="9" fontId="6" fillId="0" borderId="10" xfId="0" applyNumberFormat="1" applyFont="1" applyFill="1" applyBorder="1" applyAlignment="1">
      <alignment/>
    </xf>
    <xf numFmtId="9" fontId="5" fillId="0" borderId="10" xfId="0" applyNumberFormat="1" applyFont="1" applyFill="1" applyBorder="1" applyAlignment="1">
      <alignment/>
    </xf>
    <xf numFmtId="1" fontId="6" fillId="0" borderId="10" xfId="0" applyNumberFormat="1" applyFont="1" applyFill="1" applyBorder="1" applyAlignment="1">
      <alignment/>
    </xf>
    <xf numFmtId="2" fontId="38" fillId="0" borderId="10" xfId="59" applyNumberFormat="1" applyFont="1" applyFill="1" applyBorder="1" applyAlignment="1">
      <alignment horizontal="right"/>
      <protection/>
    </xf>
    <xf numFmtId="9" fontId="0" fillId="0" borderId="10" xfId="73" applyFont="1" applyFill="1" applyBorder="1" applyAlignment="1">
      <alignment/>
    </xf>
    <xf numFmtId="1" fontId="5" fillId="0" borderId="10" xfId="0" applyNumberFormat="1" applyFont="1" applyFill="1" applyBorder="1" applyAlignment="1">
      <alignment/>
    </xf>
    <xf numFmtId="9" fontId="5" fillId="0" borderId="10" xfId="73" applyFont="1" applyFill="1" applyBorder="1" applyAlignment="1">
      <alignment/>
    </xf>
    <xf numFmtId="0" fontId="6" fillId="0" borderId="10" xfId="0" applyFont="1" applyFill="1" applyBorder="1" applyAlignment="1">
      <alignment horizontal="right"/>
    </xf>
    <xf numFmtId="0" fontId="6" fillId="0" borderId="10" xfId="0" applyFont="1" applyFill="1" applyBorder="1" applyAlignment="1" quotePrefix="1">
      <alignment horizontal="right"/>
    </xf>
    <xf numFmtId="0" fontId="6" fillId="0" borderId="10" xfId="0" applyFont="1" applyFill="1" applyBorder="1" applyAlignment="1">
      <alignment horizontal="center" vertical="center" wrapText="1"/>
    </xf>
    <xf numFmtId="2" fontId="24" fillId="33" borderId="0" xfId="0" applyNumberFormat="1" applyFont="1" applyFill="1" applyBorder="1" applyAlignment="1">
      <alignment horizontal="center" vertical="center" wrapText="1"/>
    </xf>
    <xf numFmtId="0" fontId="0" fillId="0" borderId="10" xfId="60" applyFont="1" applyBorder="1">
      <alignment/>
      <protection/>
    </xf>
    <xf numFmtId="0" fontId="21" fillId="0" borderId="10" xfId="60" applyFont="1" applyBorder="1">
      <alignment/>
      <protection/>
    </xf>
    <xf numFmtId="1" fontId="21" fillId="0" borderId="10" xfId="60" applyNumberFormat="1" applyFont="1" applyBorder="1">
      <alignment/>
      <protection/>
    </xf>
    <xf numFmtId="1" fontId="0" fillId="0" borderId="23" xfId="60" applyNumberFormat="1" applyFont="1" applyBorder="1">
      <alignment/>
      <protection/>
    </xf>
    <xf numFmtId="2" fontId="21" fillId="0" borderId="10" xfId="60" applyNumberFormat="1" applyFont="1" applyBorder="1" applyAlignment="1">
      <alignment horizontal="center" vertical="center"/>
      <protection/>
    </xf>
    <xf numFmtId="2" fontId="0" fillId="0" borderId="10" xfId="60" applyNumberFormat="1" applyFont="1" applyBorder="1" applyAlignment="1">
      <alignment horizontal="center" vertical="center"/>
      <protection/>
    </xf>
    <xf numFmtId="2" fontId="0" fillId="0" borderId="10" xfId="59" applyNumberFormat="1" applyFont="1" applyBorder="1" applyAlignment="1">
      <alignment horizontal="center" vertical="center"/>
      <protection/>
    </xf>
    <xf numFmtId="2" fontId="0" fillId="0" borderId="10" xfId="59" applyNumberFormat="1" applyFont="1" applyFill="1" applyBorder="1" applyAlignment="1">
      <alignment horizontal="center" vertical="center"/>
      <protection/>
    </xf>
    <xf numFmtId="2" fontId="21" fillId="0" borderId="10" xfId="59" applyNumberFormat="1" applyFont="1" applyBorder="1" applyAlignment="1">
      <alignment horizontal="center" vertical="center"/>
      <protection/>
    </xf>
    <xf numFmtId="2" fontId="6" fillId="0" borderId="0" xfId="0" applyNumberFormat="1" applyFont="1" applyAlignment="1">
      <alignment horizontal="center"/>
    </xf>
    <xf numFmtId="9" fontId="6" fillId="0" borderId="0" xfId="73" applyFont="1" applyBorder="1" applyAlignment="1">
      <alignment/>
    </xf>
    <xf numFmtId="9" fontId="5" fillId="32" borderId="0" xfId="73" applyFont="1" applyFill="1" applyBorder="1" applyAlignment="1">
      <alignment horizontal="center"/>
    </xf>
    <xf numFmtId="0" fontId="0" fillId="0" borderId="0" xfId="0" applyFont="1" applyFill="1" applyBorder="1" applyAlignment="1">
      <alignment horizontal="left" vertical="top" wrapText="1"/>
    </xf>
    <xf numFmtId="1" fontId="6" fillId="0" borderId="0" xfId="0" applyNumberFormat="1" applyFont="1" applyAlignment="1">
      <alignment/>
    </xf>
    <xf numFmtId="1" fontId="0" fillId="0" borderId="10" xfId="60" applyNumberFormat="1" applyFont="1" applyBorder="1" applyAlignment="1">
      <alignment horizontal="right" vertical="center"/>
      <protection/>
    </xf>
    <xf numFmtId="2" fontId="5" fillId="0" borderId="0" xfId="0" applyNumberFormat="1" applyFont="1" applyBorder="1" applyAlignment="1">
      <alignment horizontal="center" vertical="top" wrapText="1"/>
    </xf>
    <xf numFmtId="9" fontId="5" fillId="32" borderId="0" xfId="73" applyNumberFormat="1" applyFont="1" applyFill="1" applyBorder="1" applyAlignment="1">
      <alignment horizontal="center" vertical="top" wrapText="1"/>
    </xf>
    <xf numFmtId="2" fontId="3" fillId="0" borderId="0" xfId="70" applyNumberFormat="1" applyFont="1" applyBorder="1" applyAlignment="1">
      <alignment horizontal="left"/>
      <protection/>
    </xf>
    <xf numFmtId="0" fontId="6" fillId="0" borderId="0" xfId="0" applyFont="1" applyFill="1" applyAlignment="1">
      <alignment horizontal="center" vertical="center"/>
    </xf>
    <xf numFmtId="0" fontId="6" fillId="0" borderId="24" xfId="0" applyFont="1" applyFill="1" applyBorder="1" applyAlignment="1">
      <alignment/>
    </xf>
    <xf numFmtId="0" fontId="99" fillId="0" borderId="0" xfId="0" applyFont="1" applyAlignment="1">
      <alignment/>
    </xf>
    <xf numFmtId="0" fontId="0" fillId="0" borderId="10" xfId="60" applyFont="1" applyBorder="1" applyAlignment="1">
      <alignment horizontal="right" vertical="center"/>
      <protection/>
    </xf>
    <xf numFmtId="1" fontId="0" fillId="0" borderId="10" xfId="60" applyNumberFormat="1" applyFont="1" applyBorder="1">
      <alignment/>
      <protection/>
    </xf>
    <xf numFmtId="1" fontId="0" fillId="34" borderId="10" xfId="73" applyNumberFormat="1" applyFont="1" applyFill="1" applyBorder="1" applyAlignment="1">
      <alignment horizontal="right"/>
    </xf>
    <xf numFmtId="2" fontId="31" fillId="32" borderId="10" xfId="70" applyNumberFormat="1" applyFont="1" applyFill="1" applyBorder="1" applyAlignment="1">
      <alignment horizontal="center"/>
      <protection/>
    </xf>
    <xf numFmtId="0" fontId="0" fillId="0" borderId="10" xfId="59" applyFont="1" applyBorder="1" applyAlignment="1">
      <alignment horizontal="center" vertical="center"/>
      <protection/>
    </xf>
    <xf numFmtId="0" fontId="0" fillId="0" borderId="10" xfId="59" applyFont="1" applyFill="1" applyBorder="1" applyAlignment="1">
      <alignment horizontal="center" vertical="center"/>
      <protection/>
    </xf>
    <xf numFmtId="0" fontId="0" fillId="0" borderId="10" xfId="59" applyFont="1" applyBorder="1" applyAlignment="1">
      <alignment horizontal="center" vertical="center" wrapText="1"/>
      <protection/>
    </xf>
    <xf numFmtId="2" fontId="95" fillId="0" borderId="0" xfId="70" applyNumberFormat="1" applyFont="1" applyBorder="1" applyAlignment="1">
      <alignment horizontal="left"/>
      <protection/>
    </xf>
    <xf numFmtId="0" fontId="98" fillId="0" borderId="0" xfId="0" applyFont="1" applyFill="1" applyAlignment="1">
      <alignment horizontal="center"/>
    </xf>
    <xf numFmtId="9" fontId="98" fillId="0" borderId="0" xfId="73" applyFont="1" applyFill="1" applyAlignment="1">
      <alignment/>
    </xf>
    <xf numFmtId="0" fontId="98" fillId="0" borderId="0" xfId="0" applyFont="1" applyAlignment="1">
      <alignment/>
    </xf>
    <xf numFmtId="2" fontId="31" fillId="0" borderId="10" xfId="60" applyNumberFormat="1" applyFont="1" applyBorder="1" applyAlignment="1">
      <alignment horizontal="center" vertical="center"/>
      <protection/>
    </xf>
    <xf numFmtId="9" fontId="21" fillId="0" borderId="10" xfId="73" applyFont="1" applyBorder="1" applyAlignment="1">
      <alignment/>
    </xf>
    <xf numFmtId="2" fontId="100" fillId="0" borderId="0" xfId="62" applyNumberFormat="1" applyFont="1" applyBorder="1" applyAlignment="1">
      <alignment horizontal="center"/>
      <protection/>
    </xf>
    <xf numFmtId="2" fontId="96" fillId="0" borderId="0" xfId="0" applyNumberFormat="1" applyFont="1" applyBorder="1" applyAlignment="1">
      <alignment/>
    </xf>
    <xf numFmtId="0" fontId="5" fillId="33" borderId="10" xfId="0" applyFont="1" applyFill="1" applyBorder="1" applyAlignment="1">
      <alignment horizontal="center" vertical="center"/>
    </xf>
    <xf numFmtId="0" fontId="21" fillId="0" borderId="10" xfId="0" applyFont="1" applyBorder="1" applyAlignment="1">
      <alignment horizontal="center" vertical="center"/>
    </xf>
    <xf numFmtId="2" fontId="38" fillId="0" borderId="10" xfId="59" applyNumberFormat="1" applyFont="1" applyBorder="1">
      <alignment/>
      <protection/>
    </xf>
    <xf numFmtId="2" fontId="31" fillId="0" borderId="10" xfId="70" applyNumberFormat="1" applyFont="1" applyBorder="1">
      <alignment/>
      <protection/>
    </xf>
    <xf numFmtId="2" fontId="31" fillId="0" borderId="0" xfId="70" applyNumberFormat="1" applyFont="1" applyBorder="1">
      <alignment/>
      <protection/>
    </xf>
    <xf numFmtId="2" fontId="38" fillId="0" borderId="0" xfId="70" applyNumberFormat="1" applyFont="1" applyBorder="1" applyAlignment="1">
      <alignment horizontal="left"/>
      <protection/>
    </xf>
    <xf numFmtId="2" fontId="6" fillId="0" borderId="0" xfId="0" applyNumberFormat="1" applyFont="1" applyAlignment="1">
      <alignment horizontal="center" vertical="center"/>
    </xf>
    <xf numFmtId="0" fontId="6" fillId="0" borderId="24" xfId="0" applyFont="1" applyFill="1" applyBorder="1" applyAlignment="1">
      <alignment horizontal="center"/>
    </xf>
    <xf numFmtId="0" fontId="6" fillId="0" borderId="24" xfId="0" applyFont="1" applyFill="1" applyBorder="1" applyAlignment="1">
      <alignment horizontal="right"/>
    </xf>
    <xf numFmtId="0" fontId="0" fillId="0" borderId="0" xfId="0" applyFont="1" applyFill="1" applyBorder="1" applyAlignment="1">
      <alignment horizontal="left" vertical="top" wrapText="1"/>
    </xf>
    <xf numFmtId="2" fontId="95" fillId="0" borderId="0" xfId="70" applyNumberFormat="1" applyFont="1" applyBorder="1" applyAlignment="1">
      <alignment horizontal="left" vertical="center"/>
      <protection/>
    </xf>
    <xf numFmtId="2" fontId="20" fillId="0" borderId="10" xfId="0" applyNumberFormat="1" applyFont="1" applyBorder="1" applyAlignment="1">
      <alignment horizontal="center" vertical="center"/>
    </xf>
    <xf numFmtId="2" fontId="96" fillId="0" borderId="0" xfId="73" applyNumberFormat="1" applyFont="1" applyFill="1" applyBorder="1" applyAlignment="1">
      <alignment vertical="center"/>
    </xf>
    <xf numFmtId="2" fontId="98" fillId="0" borderId="0" xfId="0" applyNumberFormat="1" applyFont="1" applyAlignment="1">
      <alignment/>
    </xf>
    <xf numFmtId="0" fontId="98" fillId="0" borderId="0" xfId="0" applyFont="1" applyAlignment="1">
      <alignment horizontal="center"/>
    </xf>
    <xf numFmtId="9" fontId="98" fillId="0" borderId="0" xfId="73" applyFont="1" applyAlignment="1">
      <alignment/>
    </xf>
    <xf numFmtId="0" fontId="98" fillId="0" borderId="0" xfId="0" applyFont="1" applyFill="1" applyBorder="1" applyAlignment="1">
      <alignment horizontal="center"/>
    </xf>
    <xf numFmtId="0" fontId="98" fillId="0" borderId="0" xfId="0" applyFont="1" applyFill="1" applyBorder="1" applyAlignment="1">
      <alignment/>
    </xf>
    <xf numFmtId="0" fontId="6" fillId="0" borderId="0" xfId="0" applyFont="1" applyAlignment="1">
      <alignment horizontal="right" vertical="center"/>
    </xf>
    <xf numFmtId="0" fontId="21" fillId="0" borderId="0" xfId="60" applyFont="1" applyBorder="1" applyAlignment="1">
      <alignment horizontal="center" vertical="center"/>
      <protection/>
    </xf>
    <xf numFmtId="2" fontId="6" fillId="0" borderId="10" xfId="0" applyNumberFormat="1" applyFont="1" applyFill="1" applyBorder="1" applyAlignment="1">
      <alignment vertical="center"/>
    </xf>
    <xf numFmtId="2" fontId="0" fillId="0" borderId="10" xfId="0" applyNumberFormat="1" applyFont="1" applyFill="1" applyBorder="1" applyAlignment="1">
      <alignment vertical="center"/>
    </xf>
    <xf numFmtId="1" fontId="6" fillId="0" borderId="10" xfId="73" applyNumberFormat="1" applyFont="1" applyFill="1" applyBorder="1" applyAlignment="1">
      <alignment horizontal="center" vertical="center"/>
    </xf>
    <xf numFmtId="0" fontId="5" fillId="0" borderId="0" xfId="0" applyFont="1" applyFill="1" applyBorder="1" applyAlignment="1">
      <alignment horizontal="center"/>
    </xf>
    <xf numFmtId="0" fontId="101" fillId="33" borderId="10" xfId="0" applyFont="1" applyFill="1" applyBorder="1" applyAlignment="1">
      <alignment horizontal="center" vertical="center" wrapText="1"/>
    </xf>
    <xf numFmtId="2" fontId="102" fillId="0" borderId="10" xfId="60" applyNumberFormat="1" applyFont="1" applyBorder="1" applyAlignment="1">
      <alignment horizontal="center" vertical="center"/>
      <protection/>
    </xf>
    <xf numFmtId="2" fontId="101" fillId="0" borderId="10" xfId="0" applyNumberFormat="1" applyFont="1" applyBorder="1" applyAlignment="1">
      <alignment/>
    </xf>
    <xf numFmtId="0" fontId="99" fillId="0" borderId="0" xfId="0" applyFont="1" applyAlignment="1">
      <alignment horizontal="center"/>
    </xf>
    <xf numFmtId="0" fontId="27" fillId="0" borderId="0" xfId="0" applyFont="1" applyAlignment="1">
      <alignment horizontal="center"/>
    </xf>
    <xf numFmtId="0" fontId="8" fillId="0" borderId="0" xfId="0" applyFont="1" applyAlignment="1">
      <alignment horizontal="center"/>
    </xf>
    <xf numFmtId="0" fontId="14" fillId="0" borderId="0" xfId="0" applyFont="1" applyAlignment="1">
      <alignment horizontal="center"/>
    </xf>
    <xf numFmtId="9" fontId="6" fillId="0" borderId="10" xfId="73" applyFont="1" applyBorder="1" applyAlignment="1">
      <alignment horizontal="center"/>
    </xf>
    <xf numFmtId="0" fontId="15" fillId="0" borderId="0" xfId="0" applyFont="1" applyAlignment="1">
      <alignment horizontal="center"/>
    </xf>
    <xf numFmtId="2" fontId="5" fillId="0" borderId="15" xfId="0" applyNumberFormat="1" applyFont="1" applyBorder="1" applyAlignment="1">
      <alignment/>
    </xf>
    <xf numFmtId="0" fontId="5" fillId="0" borderId="10" xfId="0" applyFont="1" applyBorder="1" applyAlignment="1">
      <alignment/>
    </xf>
    <xf numFmtId="0" fontId="101" fillId="0" borderId="0" xfId="0" applyFont="1" applyAlignment="1">
      <alignment horizontal="left"/>
    </xf>
    <xf numFmtId="0" fontId="101" fillId="0" borderId="0" xfId="0" applyFont="1" applyAlignment="1">
      <alignment/>
    </xf>
    <xf numFmtId="2" fontId="5" fillId="0" borderId="10" xfId="73" applyNumberFormat="1" applyFont="1" applyBorder="1" applyAlignment="1">
      <alignment horizontal="center" vertical="center"/>
    </xf>
    <xf numFmtId="9" fontId="5" fillId="0" borderId="10" xfId="73" applyFont="1" applyBorder="1" applyAlignment="1">
      <alignment horizontal="center" vertical="center"/>
    </xf>
    <xf numFmtId="0" fontId="5" fillId="0" borderId="10" xfId="73" applyNumberFormat="1" applyFont="1" applyBorder="1" applyAlignment="1">
      <alignment horizontal="center" vertical="center"/>
    </xf>
    <xf numFmtId="0" fontId="14" fillId="0" borderId="10" xfId="0" applyFont="1" applyBorder="1" applyAlignment="1">
      <alignment horizontal="center" vertical="top"/>
    </xf>
    <xf numFmtId="2" fontId="14" fillId="0" borderId="10" xfId="0" applyNumberFormat="1" applyFont="1" applyBorder="1" applyAlignment="1">
      <alignment horizontal="center" vertical="center"/>
    </xf>
    <xf numFmtId="2" fontId="20" fillId="0" borderId="10" xfId="73" applyNumberFormat="1" applyFont="1" applyBorder="1" applyAlignment="1">
      <alignment horizontal="center" vertical="center"/>
    </xf>
    <xf numFmtId="9" fontId="14" fillId="0" borderId="10" xfId="73" applyFont="1" applyBorder="1" applyAlignment="1">
      <alignment horizontal="center" vertical="center"/>
    </xf>
    <xf numFmtId="2" fontId="6" fillId="0" borderId="10" xfId="0" applyNumberFormat="1" applyFont="1" applyFill="1" applyBorder="1" applyAlignment="1">
      <alignment horizontal="center"/>
    </xf>
    <xf numFmtId="2" fontId="8" fillId="0" borderId="10" xfId="0" applyNumberFormat="1" applyFont="1" applyBorder="1" applyAlignment="1">
      <alignment horizontal="center" vertical="center"/>
    </xf>
    <xf numFmtId="2" fontId="8" fillId="0" borderId="10" xfId="73" applyNumberFormat="1" applyFont="1" applyBorder="1" applyAlignment="1">
      <alignment horizontal="center" vertical="center"/>
    </xf>
    <xf numFmtId="9" fontId="8" fillId="32" borderId="10" xfId="73" applyFont="1" applyFill="1" applyBorder="1" applyAlignment="1">
      <alignment horizontal="center" vertical="center"/>
    </xf>
    <xf numFmtId="2" fontId="8" fillId="0" borderId="10" xfId="0" applyNumberFormat="1" applyFont="1" applyFill="1" applyBorder="1" applyAlignment="1">
      <alignment horizontal="center" vertical="center"/>
    </xf>
    <xf numFmtId="2" fontId="13" fillId="33" borderId="10" xfId="0" applyNumberFormat="1" applyFont="1" applyFill="1" applyBorder="1" applyAlignment="1">
      <alignment horizontal="right"/>
    </xf>
    <xf numFmtId="9" fontId="5" fillId="33" borderId="10" xfId="73" applyFont="1" applyFill="1" applyBorder="1" applyAlignment="1">
      <alignment horizontal="center" vertical="center"/>
    </xf>
    <xf numFmtId="2" fontId="6" fillId="0" borderId="10" xfId="0" applyNumberFormat="1" applyFont="1" applyFill="1" applyBorder="1" applyAlignment="1">
      <alignment horizontal="center" vertical="center"/>
    </xf>
    <xf numFmtId="0" fontId="6" fillId="0" borderId="10" xfId="73" applyNumberFormat="1" applyFont="1" applyFill="1" applyBorder="1" applyAlignment="1">
      <alignment horizontal="center" vertical="center"/>
    </xf>
    <xf numFmtId="9" fontId="5" fillId="0" borderId="10" xfId="73" applyFont="1" applyFill="1" applyBorder="1" applyAlignment="1">
      <alignment horizontal="center" wrapText="1"/>
    </xf>
    <xf numFmtId="0" fontId="5" fillId="0" borderId="10" xfId="0" applyFont="1" applyFill="1" applyBorder="1" applyAlignment="1" quotePrefix="1">
      <alignment horizontal="center"/>
    </xf>
    <xf numFmtId="0" fontId="6" fillId="0" borderId="0" xfId="0" applyFont="1" applyFill="1" applyBorder="1" applyAlignment="1">
      <alignment horizontal="center" vertical="center" wrapText="1"/>
    </xf>
    <xf numFmtId="0" fontId="41" fillId="0" borderId="0" xfId="59" applyFont="1" applyFill="1" applyBorder="1" applyAlignment="1">
      <alignment horizontal="center" vertical="center"/>
      <protection/>
    </xf>
    <xf numFmtId="9" fontId="6" fillId="0" borderId="0" xfId="73" applyFont="1" applyFill="1" applyBorder="1" applyAlignment="1">
      <alignment horizontal="center" vertical="center"/>
    </xf>
    <xf numFmtId="0" fontId="6" fillId="0" borderId="10" xfId="73" applyNumberFormat="1" applyFont="1" applyBorder="1" applyAlignment="1">
      <alignment horizontal="center" vertical="center"/>
    </xf>
    <xf numFmtId="9" fontId="6" fillId="0" borderId="10" xfId="73" applyFont="1" applyBorder="1" applyAlignment="1" quotePrefix="1">
      <alignment horizontal="center" vertical="center"/>
    </xf>
    <xf numFmtId="2" fontId="6" fillId="0" borderId="10" xfId="73" applyNumberFormat="1" applyFont="1" applyBorder="1" applyAlignment="1">
      <alignment horizontal="center" vertical="center"/>
    </xf>
    <xf numFmtId="2" fontId="31" fillId="0" borderId="10" xfId="70" applyNumberFormat="1" applyFont="1" applyBorder="1" applyAlignment="1">
      <alignment horizontal="center"/>
      <protection/>
    </xf>
    <xf numFmtId="9" fontId="5" fillId="0" borderId="10" xfId="73" applyNumberFormat="1" applyFont="1" applyBorder="1" applyAlignment="1">
      <alignment/>
    </xf>
    <xf numFmtId="9" fontId="5" fillId="32" borderId="10" xfId="73" applyFont="1" applyFill="1" applyBorder="1" applyAlignment="1" quotePrefix="1">
      <alignment horizontal="right"/>
    </xf>
    <xf numFmtId="0" fontId="5" fillId="0" borderId="10" xfId="0" applyFont="1" applyBorder="1" applyAlignment="1">
      <alignment horizontal="center" wrapText="1"/>
    </xf>
    <xf numFmtId="9" fontId="5" fillId="0" borderId="10" xfId="73" applyFont="1" applyBorder="1" applyAlignment="1">
      <alignment horizontal="center" wrapText="1"/>
    </xf>
    <xf numFmtId="2" fontId="21" fillId="0" borderId="10" xfId="62" applyNumberFormat="1" applyFont="1" applyBorder="1" applyAlignment="1">
      <alignment horizontal="center"/>
      <protection/>
    </xf>
    <xf numFmtId="9" fontId="5" fillId="32" borderId="10" xfId="73" applyNumberFormat="1" applyFont="1" applyFill="1" applyBorder="1" applyAlignment="1">
      <alignment horizontal="center" vertical="top" wrapText="1"/>
    </xf>
    <xf numFmtId="1" fontId="41" fillId="0" borderId="0" xfId="59" applyNumberFormat="1" applyFont="1" applyFill="1" applyBorder="1" applyAlignment="1">
      <alignment horizontal="center" vertical="top"/>
      <protection/>
    </xf>
    <xf numFmtId="2" fontId="41" fillId="0" borderId="0" xfId="59" applyNumberFormat="1" applyFont="1" applyFill="1" applyBorder="1" applyAlignment="1">
      <alignment horizontal="center" vertical="top"/>
      <protection/>
    </xf>
    <xf numFmtId="0" fontId="41" fillId="0" borderId="25" xfId="59" applyFont="1" applyFill="1" applyBorder="1" applyAlignment="1">
      <alignment horizontal="center" vertical="top"/>
      <protection/>
    </xf>
    <xf numFmtId="9" fontId="5" fillId="32" borderId="0" xfId="73" applyNumberFormat="1" applyFont="1" applyFill="1" applyBorder="1" applyAlignment="1">
      <alignment/>
    </xf>
    <xf numFmtId="9" fontId="8" fillId="0" borderId="0" xfId="73" applyFont="1" applyAlignment="1">
      <alignment horizontal="left"/>
    </xf>
    <xf numFmtId="9" fontId="0" fillId="0" borderId="10" xfId="73" applyFont="1" applyBorder="1" applyAlignment="1" quotePrefix="1">
      <alignment horizontal="center"/>
    </xf>
    <xf numFmtId="9" fontId="8" fillId="32" borderId="10" xfId="73" applyFont="1" applyFill="1" applyBorder="1" applyAlignment="1">
      <alignment horizontal="center"/>
    </xf>
    <xf numFmtId="9" fontId="0" fillId="0" borderId="10" xfId="73" applyFont="1" applyFill="1" applyBorder="1" applyAlignment="1">
      <alignment horizontal="right"/>
    </xf>
    <xf numFmtId="2" fontId="0" fillId="0" borderId="26" xfId="60" applyNumberFormat="1" applyFont="1" applyBorder="1" applyAlignment="1">
      <alignment horizontal="center" vertical="center"/>
      <protection/>
    </xf>
    <xf numFmtId="0" fontId="38" fillId="0" borderId="26" xfId="60" applyFont="1" applyBorder="1" applyAlignment="1">
      <alignment horizontal="center" vertical="center"/>
      <protection/>
    </xf>
    <xf numFmtId="0" fontId="38" fillId="0" borderId="10" xfId="60" applyFont="1" applyBorder="1" applyAlignment="1">
      <alignment horizontal="center" vertical="center"/>
      <protection/>
    </xf>
    <xf numFmtId="0" fontId="38" fillId="34" borderId="10" xfId="60" applyFont="1" applyFill="1" applyBorder="1" applyAlignment="1">
      <alignment horizontal="center" vertical="center"/>
      <protection/>
    </xf>
    <xf numFmtId="2" fontId="103" fillId="0" borderId="26" xfId="60" applyNumberFormat="1" applyFont="1" applyBorder="1" applyAlignment="1">
      <alignment horizontal="center" vertical="center"/>
      <protection/>
    </xf>
    <xf numFmtId="0" fontId="104" fillId="0" borderId="10" xfId="60" applyFont="1" applyBorder="1" applyAlignment="1">
      <alignment horizontal="center" vertical="center"/>
      <protection/>
    </xf>
    <xf numFmtId="2" fontId="104" fillId="0" borderId="10" xfId="60" applyNumberFormat="1" applyFont="1" applyBorder="1" applyAlignment="1">
      <alignment horizontal="center" vertical="center"/>
      <protection/>
    </xf>
    <xf numFmtId="2" fontId="105" fillId="0" borderId="10" xfId="0" applyNumberFormat="1" applyFont="1" applyBorder="1" applyAlignment="1">
      <alignment horizontal="center"/>
    </xf>
    <xf numFmtId="2" fontId="6" fillId="0" borderId="26" xfId="0" applyNumberFormat="1" applyFont="1" applyBorder="1" applyAlignment="1">
      <alignment horizontal="center"/>
    </xf>
    <xf numFmtId="2" fontId="105" fillId="0" borderId="26" xfId="0" applyNumberFormat="1" applyFont="1" applyBorder="1" applyAlignment="1">
      <alignment horizontal="center"/>
    </xf>
    <xf numFmtId="0" fontId="105" fillId="0" borderId="10" xfId="0" applyFont="1" applyBorder="1" applyAlignment="1">
      <alignment horizontal="center"/>
    </xf>
    <xf numFmtId="2" fontId="106" fillId="0" borderId="10" xfId="60" applyNumberFormat="1" applyFont="1" applyBorder="1" applyAlignment="1">
      <alignment horizontal="center" vertical="center"/>
      <protection/>
    </xf>
    <xf numFmtId="2" fontId="107" fillId="0" borderId="10" xfId="0" applyNumberFormat="1" applyFont="1" applyBorder="1" applyAlignment="1">
      <alignment horizontal="center"/>
    </xf>
    <xf numFmtId="2" fontId="108" fillId="0" borderId="10" xfId="0" applyNumberFormat="1" applyFont="1" applyBorder="1" applyAlignment="1">
      <alignment horizontal="center"/>
    </xf>
    <xf numFmtId="0" fontId="109" fillId="33" borderId="23" xfId="0" applyFont="1" applyFill="1" applyBorder="1" applyAlignment="1">
      <alignment horizontal="center" vertical="center" wrapText="1"/>
    </xf>
    <xf numFmtId="0" fontId="6" fillId="0" borderId="26" xfId="0" applyFont="1" applyBorder="1" applyAlignment="1">
      <alignment horizontal="center"/>
    </xf>
    <xf numFmtId="2" fontId="107" fillId="0" borderId="26" xfId="0" applyNumberFormat="1" applyFont="1" applyBorder="1" applyAlignment="1">
      <alignment horizontal="center"/>
    </xf>
    <xf numFmtId="2" fontId="108" fillId="0" borderId="26" xfId="0" applyNumberFormat="1" applyFont="1" applyBorder="1" applyAlignment="1">
      <alignment horizontal="center"/>
    </xf>
    <xf numFmtId="0" fontId="38" fillId="0" borderId="10" xfId="0" applyFont="1" applyBorder="1" applyAlignment="1">
      <alignment horizontal="center" vertical="center"/>
    </xf>
    <xf numFmtId="0" fontId="38" fillId="34" borderId="10" xfId="0" applyFont="1" applyFill="1" applyBorder="1" applyAlignment="1">
      <alignment horizontal="center" vertical="center"/>
    </xf>
    <xf numFmtId="0" fontId="5" fillId="33" borderId="0" xfId="0" applyFont="1" applyFill="1" applyBorder="1" applyAlignment="1">
      <alignment horizontal="center" vertical="center" wrapText="1"/>
    </xf>
    <xf numFmtId="0" fontId="6" fillId="0" borderId="0" xfId="0" applyFont="1" applyBorder="1" applyAlignment="1">
      <alignment horizontal="left"/>
    </xf>
    <xf numFmtId="0" fontId="31" fillId="0" borderId="0" xfId="60" applyFont="1" applyBorder="1" applyAlignment="1">
      <alignment horizontal="center" vertical="center"/>
      <protection/>
    </xf>
    <xf numFmtId="0" fontId="0" fillId="0" borderId="0" xfId="0" applyFont="1" applyBorder="1" applyAlignment="1">
      <alignment horizontal="center" vertical="center"/>
    </xf>
    <xf numFmtId="0" fontId="31" fillId="34" borderId="0" xfId="60" applyFont="1" applyFill="1" applyBorder="1" applyAlignment="1">
      <alignment horizontal="center" vertical="center"/>
      <protection/>
    </xf>
    <xf numFmtId="0" fontId="0" fillId="0" borderId="0" xfId="60" applyBorder="1" applyAlignment="1">
      <alignment horizontal="center" vertical="center"/>
      <protection/>
    </xf>
    <xf numFmtId="2" fontId="21" fillId="0" borderId="0" xfId="0" applyNumberFormat="1" applyFont="1" applyBorder="1" applyAlignment="1">
      <alignment horizontal="center" vertical="center"/>
    </xf>
    <xf numFmtId="9" fontId="5" fillId="33" borderId="0" xfId="73" applyFont="1" applyFill="1" applyBorder="1" applyAlignment="1">
      <alignment horizontal="center" vertical="center" wrapText="1"/>
    </xf>
    <xf numFmtId="2" fontId="0" fillId="0" borderId="0" xfId="59" applyNumberFormat="1" applyFont="1" applyBorder="1" applyAlignment="1">
      <alignment horizontal="center" vertical="center"/>
      <protection/>
    </xf>
    <xf numFmtId="0" fontId="0" fillId="0" borderId="0" xfId="59" applyFont="1" applyBorder="1" applyAlignment="1">
      <alignment horizontal="center" vertical="center"/>
      <protection/>
    </xf>
    <xf numFmtId="2" fontId="0" fillId="0" borderId="0" xfId="59" applyNumberFormat="1" applyFont="1" applyFill="1" applyBorder="1" applyAlignment="1">
      <alignment horizontal="center" vertical="center"/>
      <protection/>
    </xf>
    <xf numFmtId="0" fontId="0" fillId="0" borderId="0" xfId="59" applyFont="1" applyFill="1" applyBorder="1" applyAlignment="1">
      <alignment horizontal="center" vertical="center"/>
      <protection/>
    </xf>
    <xf numFmtId="2" fontId="0" fillId="0" borderId="0" xfId="59" applyNumberFormat="1" applyFont="1" applyBorder="1" applyAlignment="1">
      <alignment horizontal="center" vertical="center" wrapText="1"/>
      <protection/>
    </xf>
    <xf numFmtId="2" fontId="21" fillId="0" borderId="0" xfId="59" applyNumberFormat="1" applyFont="1" applyBorder="1" applyAlignment="1">
      <alignment horizontal="center" vertical="center"/>
      <protection/>
    </xf>
    <xf numFmtId="2" fontId="21" fillId="0" borderId="0" xfId="60" applyNumberFormat="1" applyFont="1" applyBorder="1" applyAlignment="1">
      <alignment horizontal="center" vertical="center"/>
      <protection/>
    </xf>
    <xf numFmtId="0" fontId="6" fillId="0" borderId="0" xfId="0" applyFont="1" applyBorder="1" applyAlignment="1">
      <alignment horizontal="center" vertical="center"/>
    </xf>
    <xf numFmtId="2" fontId="110" fillId="0" borderId="0" xfId="0" applyNumberFormat="1" applyFont="1" applyFill="1" applyAlignment="1">
      <alignment/>
    </xf>
    <xf numFmtId="9" fontId="110" fillId="0" borderId="0" xfId="73" applyFont="1" applyFill="1" applyAlignment="1">
      <alignment/>
    </xf>
    <xf numFmtId="2" fontId="0" fillId="0" borderId="0" xfId="0" applyNumberFormat="1" applyFont="1" applyBorder="1" applyAlignment="1">
      <alignment horizontal="center" vertical="center"/>
    </xf>
    <xf numFmtId="2" fontId="0" fillId="0" borderId="0" xfId="60" applyNumberFormat="1" applyFont="1" applyBorder="1" applyAlignment="1">
      <alignment horizontal="center" vertical="center"/>
      <protection/>
    </xf>
    <xf numFmtId="0" fontId="98" fillId="0" borderId="0" xfId="0" applyFont="1" applyBorder="1" applyAlignment="1">
      <alignment/>
    </xf>
    <xf numFmtId="0" fontId="14" fillId="0" borderId="0" xfId="0" applyFont="1" applyBorder="1" applyAlignment="1">
      <alignment/>
    </xf>
    <xf numFmtId="0" fontId="5" fillId="0" borderId="0" xfId="0" applyFont="1" applyBorder="1" applyAlignment="1">
      <alignment/>
    </xf>
    <xf numFmtId="0" fontId="101" fillId="35" borderId="0" xfId="0" applyFont="1" applyFill="1" applyBorder="1" applyAlignment="1">
      <alignment/>
    </xf>
    <xf numFmtId="0" fontId="101" fillId="35" borderId="0" xfId="0" applyFont="1" applyFill="1" applyBorder="1" applyAlignment="1">
      <alignment horizontal="right"/>
    </xf>
    <xf numFmtId="0" fontId="101" fillId="35" borderId="0" xfId="0" applyFont="1" applyFill="1" applyBorder="1" applyAlignment="1">
      <alignment wrapText="1"/>
    </xf>
    <xf numFmtId="0" fontId="79" fillId="0" borderId="10" xfId="59" applyBorder="1" applyAlignment="1">
      <alignment horizontal="center"/>
      <protection/>
    </xf>
    <xf numFmtId="0" fontId="79" fillId="0" borderId="10" xfId="59" applyFill="1" applyBorder="1" applyAlignment="1">
      <alignment horizontal="center"/>
      <protection/>
    </xf>
    <xf numFmtId="0" fontId="38" fillId="0" borderId="10" xfId="59" applyFont="1" applyFill="1" applyBorder="1" applyAlignment="1">
      <alignment horizontal="center" vertical="top"/>
      <protection/>
    </xf>
    <xf numFmtId="0" fontId="108" fillId="0" borderId="10" xfId="0" applyFont="1" applyBorder="1" applyAlignment="1">
      <alignment horizontal="center"/>
    </xf>
    <xf numFmtId="9" fontId="21" fillId="0" borderId="10" xfId="73" applyNumberFormat="1" applyFont="1" applyBorder="1" applyAlignment="1">
      <alignment/>
    </xf>
    <xf numFmtId="0" fontId="29" fillId="33" borderId="0" xfId="0" applyFont="1" applyFill="1" applyBorder="1" applyAlignment="1">
      <alignment horizontal="center" vertical="center" wrapText="1"/>
    </xf>
    <xf numFmtId="2" fontId="103" fillId="0" borderId="10" xfId="60" applyNumberFormat="1" applyFont="1" applyBorder="1" applyAlignment="1">
      <alignment horizontal="center" vertical="center"/>
      <protection/>
    </xf>
    <xf numFmtId="2" fontId="111" fillId="0" borderId="10" xfId="0" applyNumberFormat="1" applyFont="1" applyBorder="1" applyAlignment="1">
      <alignment horizontal="center"/>
    </xf>
    <xf numFmtId="2" fontId="101" fillId="0" borderId="0" xfId="0" applyNumberFormat="1" applyFont="1" applyBorder="1" applyAlignment="1">
      <alignment/>
    </xf>
    <xf numFmtId="2" fontId="0" fillId="34" borderId="0" xfId="0" applyNumberFormat="1" applyFont="1" applyFill="1" applyBorder="1" applyAlignment="1">
      <alignment horizontal="center" vertical="center"/>
    </xf>
    <xf numFmtId="0" fontId="5" fillId="0" borderId="23" xfId="0" applyFont="1" applyFill="1" applyBorder="1" applyAlignment="1">
      <alignment horizontal="center" wrapText="1"/>
    </xf>
    <xf numFmtId="2" fontId="5" fillId="0" borderId="0" xfId="0" applyNumberFormat="1" applyFont="1" applyBorder="1" applyAlignment="1">
      <alignment horizontal="center" vertical="center"/>
    </xf>
    <xf numFmtId="1" fontId="5" fillId="0" borderId="0" xfId="73" applyNumberFormat="1" applyFont="1" applyBorder="1" applyAlignment="1">
      <alignment horizontal="center" vertical="center"/>
    </xf>
    <xf numFmtId="9" fontId="5" fillId="32" borderId="0" xfId="73" applyFont="1" applyFill="1" applyBorder="1" applyAlignment="1">
      <alignment horizontal="center" vertical="center"/>
    </xf>
    <xf numFmtId="2" fontId="5" fillId="32" borderId="0" xfId="0" applyNumberFormat="1" applyFont="1" applyFill="1" applyBorder="1" applyAlignment="1">
      <alignment horizontal="center" vertical="center"/>
    </xf>
    <xf numFmtId="0" fontId="6" fillId="0" borderId="0" xfId="0" applyFont="1" applyFill="1" applyBorder="1" applyAlignment="1">
      <alignment horizontal="left"/>
    </xf>
    <xf numFmtId="0" fontId="5" fillId="33" borderId="0" xfId="0" applyFont="1" applyFill="1" applyBorder="1" applyAlignment="1">
      <alignment horizontal="center" wrapText="1"/>
    </xf>
    <xf numFmtId="9" fontId="5" fillId="33" borderId="0" xfId="73" applyFont="1" applyFill="1" applyBorder="1" applyAlignment="1">
      <alignment horizontal="center" wrapText="1"/>
    </xf>
    <xf numFmtId="0" fontId="6" fillId="0" borderId="0" xfId="0" applyFont="1" applyFill="1" applyBorder="1" applyAlignment="1" quotePrefix="1">
      <alignment horizontal="right"/>
    </xf>
    <xf numFmtId="0" fontId="5" fillId="0" borderId="0" xfId="0" applyFont="1" applyFill="1" applyBorder="1" applyAlignment="1">
      <alignment horizontal="right"/>
    </xf>
    <xf numFmtId="0" fontId="5" fillId="0" borderId="0" xfId="0" applyFont="1" applyFill="1" applyBorder="1" applyAlignment="1">
      <alignment horizontal="center" vertical="center"/>
    </xf>
    <xf numFmtId="0" fontId="5" fillId="0" borderId="0" xfId="0" applyFont="1" applyFill="1" applyBorder="1" applyAlignment="1">
      <alignment horizontal="center" wrapText="1"/>
    </xf>
    <xf numFmtId="9" fontId="4" fillId="0" borderId="0" xfId="73" applyFont="1" applyBorder="1" applyAlignment="1">
      <alignment/>
    </xf>
    <xf numFmtId="0" fontId="38" fillId="0" borderId="0" xfId="59" applyFont="1" applyFill="1" applyBorder="1" applyAlignment="1">
      <alignment horizontal="center"/>
      <protection/>
    </xf>
    <xf numFmtId="1" fontId="6" fillId="0" borderId="0" xfId="73" applyNumberFormat="1" applyFont="1" applyFill="1" applyBorder="1" applyAlignment="1">
      <alignment horizontal="center"/>
    </xf>
    <xf numFmtId="0" fontId="38" fillId="0" borderId="0" xfId="59" applyFont="1" applyFill="1" applyBorder="1" applyAlignment="1">
      <alignment horizontal="center"/>
      <protection/>
    </xf>
    <xf numFmtId="1" fontId="5"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8" fillId="33" borderId="0" xfId="0" applyFont="1" applyFill="1" applyBorder="1" applyAlignment="1">
      <alignment horizontal="center" vertical="center" wrapText="1"/>
    </xf>
    <xf numFmtId="0" fontId="0" fillId="0" borderId="0" xfId="60" applyFont="1" applyBorder="1" applyAlignment="1">
      <alignment horizontal="center" vertical="center"/>
      <protection/>
    </xf>
    <xf numFmtId="1" fontId="0" fillId="0" borderId="0" xfId="60" applyNumberFormat="1" applyFont="1" applyBorder="1" applyAlignment="1">
      <alignment horizontal="center" vertical="center"/>
      <protection/>
    </xf>
    <xf numFmtId="1" fontId="21" fillId="0" borderId="0" xfId="60" applyNumberFormat="1" applyFont="1" applyBorder="1" applyAlignment="1">
      <alignment horizontal="center" vertical="center"/>
      <protection/>
    </xf>
    <xf numFmtId="0" fontId="0" fillId="0" borderId="0" xfId="60" applyFont="1" applyBorder="1">
      <alignment/>
      <protection/>
    </xf>
    <xf numFmtId="1" fontId="0" fillId="0" borderId="0" xfId="60" applyNumberFormat="1" applyFont="1" applyBorder="1">
      <alignment/>
      <protection/>
    </xf>
    <xf numFmtId="0" fontId="21" fillId="0" borderId="0" xfId="60" applyFont="1" applyBorder="1">
      <alignment/>
      <protection/>
    </xf>
    <xf numFmtId="1" fontId="21" fillId="0" borderId="0" xfId="60" applyNumberFormat="1" applyFont="1" applyBorder="1">
      <alignment/>
      <protection/>
    </xf>
    <xf numFmtId="0" fontId="0" fillId="0" borderId="0" xfId="60" applyFont="1" applyBorder="1" applyAlignment="1">
      <alignment horizontal="center" vertical="center" wrapText="1"/>
      <protection/>
    </xf>
    <xf numFmtId="0" fontId="14" fillId="0" borderId="0" xfId="0" applyFont="1" applyBorder="1" applyAlignment="1">
      <alignment horizontal="left"/>
    </xf>
    <xf numFmtId="0" fontId="14" fillId="0" borderId="0" xfId="0" applyFont="1" applyBorder="1" applyAlignment="1">
      <alignment horizontal="left" wrapText="1"/>
    </xf>
    <xf numFmtId="0" fontId="6" fillId="34" borderId="10" xfId="0" applyFont="1" applyFill="1" applyBorder="1" applyAlignment="1">
      <alignment vertical="center" wrapText="1"/>
    </xf>
    <xf numFmtId="0" fontId="111" fillId="0" borderId="0" xfId="0" applyFont="1" applyFill="1" applyAlignment="1">
      <alignment/>
    </xf>
    <xf numFmtId="0" fontId="111" fillId="0" borderId="0" xfId="0" applyFont="1" applyFill="1" applyAlignment="1">
      <alignment horizontal="center"/>
    </xf>
    <xf numFmtId="9" fontId="8" fillId="0" borderId="10" xfId="73" applyFont="1" applyBorder="1" applyAlignment="1">
      <alignment horizontal="right" vertical="center"/>
    </xf>
    <xf numFmtId="1" fontId="8" fillId="0" borderId="10" xfId="73" applyNumberFormat="1" applyFont="1" applyBorder="1" applyAlignment="1">
      <alignment vertical="center"/>
    </xf>
    <xf numFmtId="2" fontId="21" fillId="0" borderId="10" xfId="0" applyNumberFormat="1" applyFont="1" applyBorder="1" applyAlignment="1">
      <alignment horizontal="center" vertical="center" wrapText="1"/>
    </xf>
    <xf numFmtId="2" fontId="5" fillId="0" borderId="0" xfId="0" applyNumberFormat="1" applyFont="1" applyFill="1" applyAlignment="1">
      <alignment horizontal="center" vertical="center"/>
    </xf>
    <xf numFmtId="2" fontId="38" fillId="34" borderId="10" xfId="59" applyNumberFormat="1" applyFont="1" applyFill="1" applyBorder="1">
      <alignment/>
      <protection/>
    </xf>
    <xf numFmtId="2" fontId="0" fillId="34" borderId="10" xfId="0" applyNumberFormat="1" applyFont="1" applyFill="1" applyBorder="1" applyAlignment="1">
      <alignment/>
    </xf>
    <xf numFmtId="2" fontId="31" fillId="34" borderId="10" xfId="70" applyNumberFormat="1" applyFont="1" applyFill="1" applyBorder="1">
      <alignment/>
      <protection/>
    </xf>
    <xf numFmtId="2" fontId="5" fillId="34" borderId="10" xfId="0" applyNumberFormat="1" applyFont="1" applyFill="1" applyBorder="1" applyAlignment="1">
      <alignment/>
    </xf>
    <xf numFmtId="2" fontId="0" fillId="0" borderId="10" xfId="0" applyNumberFormat="1" applyFont="1" applyBorder="1" applyAlignment="1">
      <alignment horizontal="center" vertical="top" wrapText="1"/>
    </xf>
    <xf numFmtId="2" fontId="38" fillId="34" borderId="10" xfId="59" applyNumberFormat="1" applyFont="1" applyFill="1" applyBorder="1" applyAlignment="1">
      <alignment horizontal="center"/>
      <protection/>
    </xf>
    <xf numFmtId="2" fontId="5" fillId="34" borderId="10" xfId="0" applyNumberFormat="1" applyFont="1" applyFill="1" applyBorder="1" applyAlignment="1">
      <alignment horizontal="center"/>
    </xf>
    <xf numFmtId="0" fontId="0" fillId="0" borderId="10" xfId="0" applyBorder="1" applyAlignment="1">
      <alignment horizontal="center"/>
    </xf>
    <xf numFmtId="9" fontId="0" fillId="0" borderId="10" xfId="73" applyFont="1" applyBorder="1" applyAlignment="1">
      <alignment horizontal="center"/>
    </xf>
    <xf numFmtId="0" fontId="21" fillId="0" borderId="10" xfId="0" applyFont="1" applyBorder="1" applyAlignment="1">
      <alignment horizontal="center"/>
    </xf>
    <xf numFmtId="9" fontId="21" fillId="0" borderId="10" xfId="73" applyFont="1" applyBorder="1" applyAlignment="1">
      <alignment horizontal="center"/>
    </xf>
    <xf numFmtId="0" fontId="21" fillId="0" borderId="0" xfId="0" applyFont="1" applyAlignment="1">
      <alignment/>
    </xf>
    <xf numFmtId="1" fontId="6" fillId="0" borderId="0" xfId="0" applyNumberFormat="1" applyFont="1" applyAlignment="1">
      <alignment horizontal="center"/>
    </xf>
    <xf numFmtId="0" fontId="6" fillId="0" borderId="27" xfId="0" applyFont="1" applyBorder="1" applyAlignment="1">
      <alignment horizontal="center" wrapText="1"/>
    </xf>
    <xf numFmtId="0" fontId="8" fillId="0" borderId="28" xfId="0" applyFont="1" applyBorder="1" applyAlignment="1">
      <alignment horizontal="center"/>
    </xf>
    <xf numFmtId="0" fontId="21" fillId="0" borderId="28" xfId="60" applyFont="1" applyBorder="1" applyAlignment="1">
      <alignment horizontal="center" vertical="center"/>
      <protection/>
    </xf>
    <xf numFmtId="0" fontId="25" fillId="0" borderId="28" xfId="0" applyFont="1" applyBorder="1" applyAlignment="1">
      <alignment horizontal="center"/>
    </xf>
    <xf numFmtId="9" fontId="25" fillId="0" borderId="29" xfId="73" applyFont="1" applyBorder="1" applyAlignment="1">
      <alignment horizontal="center"/>
    </xf>
    <xf numFmtId="0" fontId="0" fillId="0" borderId="13" xfId="0" applyFont="1" applyBorder="1" applyAlignment="1">
      <alignment horizontal="center" wrapText="1"/>
    </xf>
    <xf numFmtId="9" fontId="0" fillId="0" borderId="16" xfId="73" applyFont="1" applyBorder="1" applyAlignment="1">
      <alignment horizontal="center"/>
    </xf>
    <xf numFmtId="0" fontId="0" fillId="0" borderId="14" xfId="0" applyFont="1" applyBorder="1" applyAlignment="1">
      <alignment horizontal="center" wrapText="1"/>
    </xf>
    <xf numFmtId="0" fontId="38" fillId="0" borderId="15" xfId="0" applyFont="1" applyBorder="1" applyAlignment="1">
      <alignment horizontal="center" vertical="center"/>
    </xf>
    <xf numFmtId="0" fontId="0" fillId="0" borderId="30" xfId="60" applyFont="1" applyBorder="1" applyAlignment="1">
      <alignment horizontal="center" vertical="center" wrapText="1"/>
      <protection/>
    </xf>
    <xf numFmtId="0" fontId="0" fillId="0" borderId="15" xfId="60" applyFont="1" applyBorder="1" applyAlignment="1">
      <alignment horizontal="center" vertical="center" wrapText="1"/>
      <protection/>
    </xf>
    <xf numFmtId="0" fontId="0" fillId="0" borderId="15" xfId="0" applyFont="1" applyBorder="1" applyAlignment="1">
      <alignment horizontal="center"/>
    </xf>
    <xf numFmtId="9" fontId="0" fillId="0" borderId="20" xfId="73" applyFont="1" applyBorder="1" applyAlignment="1">
      <alignment horizontal="center"/>
    </xf>
    <xf numFmtId="0" fontId="0" fillId="0" borderId="31" xfId="0" applyFont="1" applyBorder="1" applyAlignment="1">
      <alignment horizontal="center" wrapText="1"/>
    </xf>
    <xf numFmtId="0" fontId="38" fillId="0" borderId="26" xfId="0" applyFont="1" applyBorder="1" applyAlignment="1">
      <alignment horizontal="center" vertical="center"/>
    </xf>
    <xf numFmtId="0" fontId="0" fillId="0" borderId="32" xfId="60" applyFont="1" applyBorder="1" applyAlignment="1">
      <alignment horizontal="center" vertical="center" wrapText="1"/>
      <protection/>
    </xf>
    <xf numFmtId="0" fontId="0" fillId="0" borderId="26" xfId="60" applyFont="1" applyBorder="1" applyAlignment="1">
      <alignment horizontal="center" vertical="center" wrapText="1"/>
      <protection/>
    </xf>
    <xf numFmtId="0" fontId="0" fillId="0" borderId="26" xfId="0" applyFont="1" applyBorder="1" applyAlignment="1">
      <alignment horizontal="center"/>
    </xf>
    <xf numFmtId="201" fontId="0" fillId="0" borderId="33" xfId="73" applyNumberFormat="1" applyFont="1" applyBorder="1" applyAlignment="1">
      <alignment horizontal="center"/>
    </xf>
    <xf numFmtId="0" fontId="5" fillId="33" borderId="28" xfId="0" applyFont="1" applyFill="1" applyBorder="1" applyAlignment="1">
      <alignment horizontal="center" vertical="center" wrapText="1"/>
    </xf>
    <xf numFmtId="0" fontId="38" fillId="0" borderId="10" xfId="0" applyFont="1" applyBorder="1" applyAlignment="1">
      <alignment horizontal="center"/>
    </xf>
    <xf numFmtId="0" fontId="38" fillId="34" borderId="10" xfId="0" applyFont="1" applyFill="1" applyBorder="1" applyAlignment="1">
      <alignment horizontal="center"/>
    </xf>
    <xf numFmtId="2" fontId="79" fillId="0" borderId="10" xfId="59" applyNumberFormat="1" applyFill="1" applyBorder="1" applyAlignment="1">
      <alignment horizontal="right"/>
      <protection/>
    </xf>
    <xf numFmtId="0" fontId="5" fillId="0" borderId="15" xfId="0" applyFont="1" applyBorder="1" applyAlignment="1">
      <alignment horizontal="center" vertical="center"/>
    </xf>
    <xf numFmtId="2" fontId="38" fillId="0" borderId="10" xfId="60" applyNumberFormat="1" applyFont="1" applyBorder="1" applyAlignment="1">
      <alignment horizontal="center" vertical="center"/>
      <protection/>
    </xf>
    <xf numFmtId="2" fontId="38" fillId="34" borderId="10" xfId="60" applyNumberFormat="1" applyFont="1" applyFill="1" applyBorder="1" applyAlignment="1">
      <alignment horizontal="center" vertical="center"/>
      <protection/>
    </xf>
    <xf numFmtId="2" fontId="112" fillId="0" borderId="10" xfId="60" applyNumberFormat="1" applyFont="1" applyBorder="1" applyAlignment="1">
      <alignment horizontal="center" vertical="center"/>
      <protection/>
    </xf>
    <xf numFmtId="0" fontId="38" fillId="0" borderId="10" xfId="0" applyFont="1" applyFill="1" applyBorder="1" applyAlignment="1">
      <alignment horizontal="center" vertical="center"/>
    </xf>
    <xf numFmtId="0" fontId="8" fillId="0" borderId="10" xfId="0" applyFont="1" applyFill="1" applyBorder="1" applyAlignment="1">
      <alignment horizontal="center" vertical="top" wrapText="1"/>
    </xf>
    <xf numFmtId="0" fontId="5" fillId="0" borderId="0" xfId="0" applyFont="1" applyBorder="1" applyAlignment="1">
      <alignment horizontal="center" vertical="center"/>
    </xf>
    <xf numFmtId="9" fontId="8" fillId="0" borderId="0" xfId="73" applyFont="1" applyAlignment="1">
      <alignment horizontal="center"/>
    </xf>
    <xf numFmtId="0" fontId="5" fillId="0" borderId="0" xfId="0" applyFont="1" applyAlignment="1">
      <alignment horizontal="center" vertical="center"/>
    </xf>
    <xf numFmtId="14" fontId="6" fillId="34" borderId="10" xfId="0" applyNumberFormat="1" applyFont="1" applyFill="1" applyBorder="1" applyAlignment="1" quotePrefix="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quotePrefix="1">
      <alignment horizontal="right" vertical="center" wrapText="1"/>
    </xf>
    <xf numFmtId="0" fontId="6" fillId="34" borderId="10" xfId="0" applyFont="1" applyFill="1" applyBorder="1" applyAlignment="1">
      <alignment horizontal="right" vertical="center"/>
    </xf>
    <xf numFmtId="0" fontId="6" fillId="34" borderId="10" xfId="0" applyFont="1" applyFill="1" applyBorder="1" applyAlignment="1" quotePrefix="1">
      <alignment horizontal="center" vertical="center" wrapText="1"/>
    </xf>
    <xf numFmtId="1" fontId="0" fillId="0" borderId="22" xfId="0" applyNumberFormat="1" applyFont="1" applyBorder="1" applyAlignment="1">
      <alignment horizontal="center" vertical="center"/>
    </xf>
    <xf numFmtId="1" fontId="48" fillId="0" borderId="22" xfId="0" applyNumberFormat="1" applyFont="1" applyBorder="1" applyAlignment="1">
      <alignment horizontal="center" vertical="center"/>
    </xf>
    <xf numFmtId="2" fontId="38" fillId="34" borderId="10" xfId="59" applyNumberFormat="1" applyFont="1" applyFill="1" applyBorder="1" applyAlignment="1">
      <alignment horizontal="right"/>
      <protection/>
    </xf>
    <xf numFmtId="14" fontId="6" fillId="34" borderId="10" xfId="0" applyNumberFormat="1" applyFont="1" applyFill="1" applyBorder="1" applyAlignment="1">
      <alignment horizontal="center" vertical="center" wrapText="1"/>
    </xf>
    <xf numFmtId="2" fontId="6" fillId="34" borderId="10" xfId="0" applyNumberFormat="1" applyFont="1" applyFill="1" applyBorder="1" applyAlignment="1">
      <alignment horizontal="center" vertical="center" wrapText="1"/>
    </xf>
    <xf numFmtId="2" fontId="6" fillId="34" borderId="10" xfId="0" applyNumberFormat="1" applyFont="1" applyFill="1" applyBorder="1" applyAlignment="1">
      <alignment horizontal="right" vertical="top" wrapText="1"/>
    </xf>
    <xf numFmtId="2" fontId="6" fillId="34" borderId="10" xfId="0" applyNumberFormat="1" applyFont="1" applyFill="1" applyBorder="1" applyAlignment="1">
      <alignment vertical="center" wrapText="1"/>
    </xf>
    <xf numFmtId="2" fontId="5" fillId="0" borderId="0" xfId="0" applyNumberFormat="1" applyFont="1" applyAlignment="1">
      <alignment horizontal="center"/>
    </xf>
    <xf numFmtId="0" fontId="96" fillId="0" borderId="0" xfId="0" applyFont="1" applyFill="1" applyAlignment="1">
      <alignment horizontal="center"/>
    </xf>
    <xf numFmtId="0" fontId="6" fillId="34" borderId="10" xfId="0" applyFont="1" applyFill="1" applyBorder="1" applyAlignment="1">
      <alignment horizontal="center" vertical="center"/>
    </xf>
    <xf numFmtId="2" fontId="6" fillId="34" borderId="10" xfId="0" applyNumberFormat="1" applyFont="1" applyFill="1" applyBorder="1" applyAlignment="1">
      <alignment/>
    </xf>
    <xf numFmtId="0" fontId="6" fillId="34" borderId="24" xfId="0" applyFont="1" applyFill="1" applyBorder="1" applyAlignment="1">
      <alignment horizontal="center" vertical="center"/>
    </xf>
    <xf numFmtId="2" fontId="6" fillId="34" borderId="24" xfId="0" applyNumberFormat="1" applyFont="1" applyFill="1" applyBorder="1" applyAlignment="1">
      <alignment/>
    </xf>
    <xf numFmtId="0" fontId="5" fillId="34" borderId="24" xfId="0" applyFont="1" applyFill="1" applyBorder="1" applyAlignment="1">
      <alignment horizontal="center" vertical="center"/>
    </xf>
    <xf numFmtId="2" fontId="5" fillId="34" borderId="24" xfId="0" applyNumberFormat="1" applyFont="1" applyFill="1" applyBorder="1" applyAlignment="1">
      <alignment horizontal="right" vertical="center"/>
    </xf>
    <xf numFmtId="1" fontId="25" fillId="0" borderId="10" xfId="0" applyNumberFormat="1" applyFont="1" applyFill="1" applyBorder="1" applyAlignment="1">
      <alignment/>
    </xf>
    <xf numFmtId="0" fontId="25" fillId="0" borderId="10" xfId="0" applyFont="1" applyBorder="1" applyAlignment="1">
      <alignment horizontal="center" wrapText="1"/>
    </xf>
    <xf numFmtId="1" fontId="25" fillId="0" borderId="10" xfId="0" applyNumberFormat="1" applyFont="1" applyBorder="1" applyAlignment="1">
      <alignment horizontal="center"/>
    </xf>
    <xf numFmtId="0" fontId="21" fillId="32" borderId="10" xfId="0" applyFont="1" applyFill="1" applyBorder="1" applyAlignment="1">
      <alignment horizontal="left" vertical="center" wrapText="1"/>
    </xf>
    <xf numFmtId="9" fontId="25" fillId="32" borderId="10" xfId="73" applyFont="1" applyFill="1" applyBorder="1" applyAlignment="1">
      <alignment vertical="center"/>
    </xf>
    <xf numFmtId="0" fontId="47" fillId="32" borderId="10" xfId="0" applyFont="1" applyFill="1" applyBorder="1" applyAlignment="1">
      <alignment horizontal="center" vertical="center" wrapText="1"/>
    </xf>
    <xf numFmtId="0" fontId="47" fillId="0" borderId="10" xfId="0" applyFont="1" applyBorder="1" applyAlignment="1">
      <alignment horizontal="center" vertical="center"/>
    </xf>
    <xf numFmtId="0" fontId="20" fillId="0" borderId="10" xfId="60" applyFont="1" applyBorder="1" applyAlignment="1">
      <alignment horizontal="center" vertical="center"/>
      <protection/>
    </xf>
    <xf numFmtId="0" fontId="20" fillId="0" borderId="10" xfId="0" applyFont="1" applyBorder="1" applyAlignment="1">
      <alignment horizontal="center" wrapText="1"/>
    </xf>
    <xf numFmtId="0" fontId="20" fillId="0" borderId="10" xfId="0" applyFont="1" applyBorder="1" applyAlignment="1">
      <alignment horizontal="center" vertical="center" wrapText="1"/>
    </xf>
    <xf numFmtId="1" fontId="20" fillId="0" borderId="10" xfId="0" applyNumberFormat="1" applyFont="1" applyBorder="1" applyAlignment="1">
      <alignment horizontal="center" vertical="center" wrapText="1"/>
    </xf>
    <xf numFmtId="9" fontId="20" fillId="0" borderId="10" xfId="73" applyFont="1" applyBorder="1" applyAlignment="1">
      <alignment horizontal="center" vertical="center"/>
    </xf>
    <xf numFmtId="1" fontId="47" fillId="0" borderId="10" xfId="0" applyNumberFormat="1" applyFont="1" applyFill="1" applyBorder="1" applyAlignment="1">
      <alignment horizontal="center"/>
    </xf>
    <xf numFmtId="1" fontId="47" fillId="0" borderId="10" xfId="0" applyNumberFormat="1" applyFont="1" applyBorder="1" applyAlignment="1">
      <alignment horizontal="center" vertical="center" wrapText="1"/>
    </xf>
    <xf numFmtId="9" fontId="47" fillId="0" borderId="10" xfId="73" applyFont="1" applyBorder="1" applyAlignment="1">
      <alignment horizontal="center" vertical="center"/>
    </xf>
    <xf numFmtId="0" fontId="21" fillId="0" borderId="13" xfId="0" applyFont="1" applyBorder="1" applyAlignment="1">
      <alignment horizontal="center" vertical="center" wrapText="1"/>
    </xf>
    <xf numFmtId="9" fontId="26" fillId="0" borderId="16" xfId="73" applyFont="1" applyBorder="1" applyAlignment="1">
      <alignment horizontal="center"/>
    </xf>
    <xf numFmtId="0" fontId="21" fillId="0" borderId="14" xfId="0" applyFont="1" applyBorder="1" applyAlignment="1">
      <alignment horizontal="center" wrapText="1"/>
    </xf>
    <xf numFmtId="9" fontId="25" fillId="0" borderId="20" xfId="73" applyFont="1" applyBorder="1" applyAlignment="1">
      <alignment horizontal="center"/>
    </xf>
    <xf numFmtId="0" fontId="23" fillId="0" borderId="0" xfId="0" applyFont="1" applyAlignment="1">
      <alignment horizontal="center"/>
    </xf>
    <xf numFmtId="0" fontId="4" fillId="0" borderId="0" xfId="0" applyFont="1" applyAlignment="1">
      <alignment horizontal="center"/>
    </xf>
    <xf numFmtId="1" fontId="25" fillId="0" borderId="10" xfId="0" applyNumberFormat="1" applyFont="1" applyFill="1" applyBorder="1" applyAlignment="1">
      <alignment horizontal="center"/>
    </xf>
    <xf numFmtId="0" fontId="0" fillId="0" borderId="10" xfId="59" applyFont="1" applyFill="1" applyBorder="1" applyAlignment="1">
      <alignment horizontal="center" vertical="top"/>
      <protection/>
    </xf>
    <xf numFmtId="1" fontId="25" fillId="0" borderId="15" xfId="0" applyNumberFormat="1" applyFont="1" applyBorder="1" applyAlignment="1">
      <alignment horizontal="center"/>
    </xf>
    <xf numFmtId="0" fontId="22" fillId="0" borderId="0"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vertical="top" wrapText="1"/>
    </xf>
    <xf numFmtId="0" fontId="11" fillId="0" borderId="26" xfId="0" applyFont="1" applyBorder="1" applyAlignment="1">
      <alignment horizontal="center" vertical="top" wrapText="1"/>
    </xf>
    <xf numFmtId="0" fontId="6" fillId="0" borderId="26" xfId="0" applyFont="1" applyBorder="1" applyAlignment="1">
      <alignment horizontal="center" vertical="top" wrapText="1"/>
    </xf>
    <xf numFmtId="0" fontId="6" fillId="0" borderId="26" xfId="0" applyFont="1" applyBorder="1" applyAlignment="1">
      <alignment horizontal="center" vertical="center" wrapText="1"/>
    </xf>
    <xf numFmtId="2" fontId="5" fillId="0" borderId="0" xfId="0" applyNumberFormat="1" applyFont="1" applyBorder="1" applyAlignment="1">
      <alignment horizontal="center" vertical="top"/>
    </xf>
    <xf numFmtId="0" fontId="5" fillId="0" borderId="19" xfId="0" applyFont="1" applyFill="1" applyBorder="1" applyAlignment="1">
      <alignment horizontal="center"/>
    </xf>
    <xf numFmtId="0" fontId="16" fillId="0" borderId="0" xfId="0" applyFont="1" applyFill="1" applyBorder="1" applyAlignment="1">
      <alignment horizontal="center"/>
    </xf>
    <xf numFmtId="2" fontId="6" fillId="0" borderId="0" xfId="0" applyNumberFormat="1" applyFont="1" applyFill="1" applyBorder="1" applyAlignment="1">
      <alignment horizontal="center"/>
    </xf>
    <xf numFmtId="0" fontId="5" fillId="0" borderId="18" xfId="0" applyFont="1" applyFill="1" applyBorder="1" applyAlignment="1">
      <alignment horizontal="center"/>
    </xf>
    <xf numFmtId="0" fontId="29" fillId="0" borderId="0" xfId="0" applyFont="1" applyFill="1" applyAlignment="1">
      <alignment horizontal="center"/>
    </xf>
    <xf numFmtId="0" fontId="113" fillId="0" borderId="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wrapText="1"/>
    </xf>
    <xf numFmtId="0" fontId="14" fillId="0" borderId="10" xfId="0" applyFont="1" applyBorder="1" applyAlignment="1">
      <alignment horizontal="center" vertical="top" wrapText="1"/>
    </xf>
    <xf numFmtId="0" fontId="6" fillId="34" borderId="10" xfId="0" applyFont="1" applyFill="1" applyBorder="1" applyAlignment="1">
      <alignment horizontal="center" vertical="top" wrapText="1"/>
    </xf>
    <xf numFmtId="0" fontId="6" fillId="34" borderId="10" xfId="0" applyFont="1" applyFill="1" applyBorder="1" applyAlignment="1">
      <alignment horizontal="center"/>
    </xf>
    <xf numFmtId="0" fontId="5" fillId="0" borderId="24" xfId="0" applyFont="1" applyFill="1" applyBorder="1" applyAlignment="1">
      <alignment horizontal="center"/>
    </xf>
    <xf numFmtId="0" fontId="0" fillId="0" borderId="0" xfId="0" applyFont="1" applyFill="1" applyBorder="1" applyAlignment="1">
      <alignment horizontal="center" vertical="top" wrapText="1"/>
    </xf>
    <xf numFmtId="0" fontId="10" fillId="0" borderId="0" xfId="0" applyFont="1" applyFill="1" applyAlignment="1">
      <alignment horizontal="center"/>
    </xf>
    <xf numFmtId="0" fontId="38" fillId="34" borderId="10" xfId="59" applyFont="1" applyFill="1" applyBorder="1" applyAlignment="1">
      <alignment horizontal="center"/>
      <protection/>
    </xf>
    <xf numFmtId="1" fontId="6" fillId="34" borderId="10" xfId="73" applyNumberFormat="1" applyFont="1" applyFill="1" applyBorder="1" applyAlignment="1">
      <alignment horizontal="center"/>
    </xf>
    <xf numFmtId="0" fontId="38" fillId="34" borderId="10" xfId="59" applyFont="1" applyFill="1" applyBorder="1" applyAlignment="1">
      <alignment horizontal="center"/>
      <protection/>
    </xf>
    <xf numFmtId="0" fontId="6" fillId="34" borderId="10" xfId="0" applyFont="1" applyFill="1" applyBorder="1" applyAlignment="1">
      <alignment/>
    </xf>
    <xf numFmtId="1" fontId="6" fillId="34" borderId="0" xfId="73" applyNumberFormat="1" applyFont="1" applyFill="1" applyBorder="1" applyAlignment="1">
      <alignment horizontal="center"/>
    </xf>
    <xf numFmtId="2" fontId="6" fillId="34" borderId="10" xfId="0" applyNumberFormat="1" applyFont="1" applyFill="1" applyBorder="1" applyAlignment="1">
      <alignment horizontal="center"/>
    </xf>
    <xf numFmtId="0" fontId="5" fillId="34" borderId="10" xfId="0" applyFont="1" applyFill="1" applyBorder="1" applyAlignment="1">
      <alignment horizontal="center"/>
    </xf>
    <xf numFmtId="1" fontId="5" fillId="34" borderId="10" xfId="0" applyNumberFormat="1" applyFont="1" applyFill="1" applyBorder="1" applyAlignment="1">
      <alignment horizontal="center"/>
    </xf>
    <xf numFmtId="1" fontId="48" fillId="34" borderId="10" xfId="59" applyNumberFormat="1" applyFont="1" applyFill="1" applyBorder="1" applyAlignment="1">
      <alignment horizontal="center" vertical="center"/>
      <protection/>
    </xf>
    <xf numFmtId="2" fontId="48" fillId="34" borderId="10" xfId="59" applyNumberFormat="1" applyFont="1" applyFill="1" applyBorder="1" applyAlignment="1">
      <alignment horizontal="center" vertical="center"/>
      <protection/>
    </xf>
    <xf numFmtId="1" fontId="48" fillId="0" borderId="10" xfId="59" applyNumberFormat="1" applyFont="1" applyFill="1" applyBorder="1" applyAlignment="1">
      <alignment horizontal="center" vertical="center"/>
      <protection/>
    </xf>
    <xf numFmtId="2" fontId="48" fillId="0" borderId="10" xfId="59" applyNumberFormat="1" applyFont="1" applyFill="1" applyBorder="1" applyAlignment="1">
      <alignment horizontal="center" vertical="center"/>
      <protection/>
    </xf>
    <xf numFmtId="0" fontId="48" fillId="0" borderId="10" xfId="59" applyFont="1" applyFill="1" applyBorder="1" applyAlignment="1">
      <alignment horizontal="center" vertical="top"/>
      <protection/>
    </xf>
    <xf numFmtId="2" fontId="48" fillId="0" borderId="10" xfId="59" applyNumberFormat="1" applyFont="1" applyFill="1" applyBorder="1" applyAlignment="1">
      <alignment horizontal="center" vertical="top"/>
      <protection/>
    </xf>
    <xf numFmtId="201" fontId="6" fillId="32" borderId="10" xfId="73" applyNumberFormat="1" applyFont="1" applyFill="1" applyBorder="1" applyAlignment="1">
      <alignment/>
    </xf>
    <xf numFmtId="1" fontId="48" fillId="0" borderId="10" xfId="59" applyNumberFormat="1" applyFont="1" applyFill="1" applyBorder="1" applyAlignment="1">
      <alignment horizontal="center" vertical="top"/>
      <protection/>
    </xf>
    <xf numFmtId="9" fontId="6" fillId="32" borderId="10" xfId="73" applyNumberFormat="1"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5" fillId="33" borderId="36" xfId="0" applyFont="1" applyFill="1" applyBorder="1" applyAlignment="1">
      <alignment horizont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13" fillId="0" borderId="40" xfId="0" applyFont="1" applyFill="1" applyBorder="1" applyAlignment="1">
      <alignment horizontal="center"/>
    </xf>
    <xf numFmtId="0" fontId="13" fillId="0" borderId="41" xfId="0" applyFont="1" applyFill="1" applyBorder="1" applyAlignment="1">
      <alignment horizontal="center"/>
    </xf>
    <xf numFmtId="0" fontId="5" fillId="0" borderId="10" xfId="0" applyFont="1" applyBorder="1" applyAlignment="1">
      <alignment horizontal="center"/>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13" fillId="33" borderId="10" xfId="0" applyFont="1" applyFill="1" applyBorder="1" applyAlignment="1">
      <alignment horizontal="center"/>
    </xf>
    <xf numFmtId="0" fontId="43" fillId="0" borderId="10" xfId="0" applyFont="1" applyBorder="1" applyAlignment="1">
      <alignment horizont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xf>
    <xf numFmtId="0" fontId="5" fillId="33" borderId="10" xfId="0" applyFont="1" applyFill="1" applyBorder="1" applyAlignment="1">
      <alignment horizontal="center" vertical="top" wrapText="1"/>
    </xf>
    <xf numFmtId="0" fontId="32"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left"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5" fillId="0" borderId="0" xfId="0" applyFont="1" applyBorder="1" applyAlignment="1">
      <alignment horizontal="left" wrapText="1"/>
    </xf>
    <xf numFmtId="0" fontId="10" fillId="0" borderId="0" xfId="0" applyFont="1" applyBorder="1" applyAlignment="1">
      <alignment horizontal="center" wrapText="1"/>
    </xf>
    <xf numFmtId="0" fontId="28" fillId="34" borderId="0" xfId="0" applyFont="1" applyFill="1" applyBorder="1" applyAlignment="1">
      <alignment horizontal="left" wrapText="1"/>
    </xf>
    <xf numFmtId="0" fontId="5" fillId="0" borderId="0" xfId="0" applyFont="1" applyAlignment="1">
      <alignment horizontal="center"/>
    </xf>
    <xf numFmtId="0" fontId="33" fillId="36" borderId="0" xfId="0" applyFont="1" applyFill="1" applyAlignment="1">
      <alignment horizontal="center"/>
    </xf>
    <xf numFmtId="0" fontId="8" fillId="0" borderId="0" xfId="0" applyFont="1" applyBorder="1" applyAlignment="1">
      <alignment horizontal="left" wrapText="1"/>
    </xf>
    <xf numFmtId="1" fontId="25" fillId="0" borderId="40" xfId="0" applyNumberFormat="1" applyFont="1" applyBorder="1" applyAlignment="1">
      <alignment horizontal="center"/>
    </xf>
    <xf numFmtId="1" fontId="25" fillId="0" borderId="41" xfId="0" applyNumberFormat="1" applyFont="1" applyBorder="1" applyAlignment="1">
      <alignment horizontal="center"/>
    </xf>
    <xf numFmtId="1" fontId="6" fillId="0" borderId="25" xfId="0" applyNumberFormat="1" applyFont="1" applyBorder="1" applyAlignment="1">
      <alignment horizontal="left" vertical="top" wrapText="1"/>
    </xf>
    <xf numFmtId="1" fontId="20" fillId="0" borderId="22" xfId="0" applyNumberFormat="1" applyFont="1" applyBorder="1" applyAlignment="1">
      <alignment horizontal="center" vertical="center" wrapText="1"/>
    </xf>
    <xf numFmtId="1" fontId="20" fillId="0" borderId="23" xfId="0" applyNumberFormat="1" applyFont="1" applyBorder="1" applyAlignment="1">
      <alignment horizontal="center" vertical="center" wrapText="1"/>
    </xf>
    <xf numFmtId="0" fontId="0" fillId="0" borderId="22" xfId="59" applyFont="1" applyFill="1" applyBorder="1" applyAlignment="1">
      <alignment horizontal="center" vertical="top"/>
      <protection/>
    </xf>
    <xf numFmtId="0" fontId="0" fillId="0" borderId="23" xfId="59" applyFont="1" applyFill="1" applyBorder="1" applyAlignment="1">
      <alignment horizontal="center" vertical="top"/>
      <protection/>
    </xf>
    <xf numFmtId="0" fontId="6" fillId="0" borderId="0" xfId="0" applyFont="1" applyFill="1" applyBorder="1" applyAlignment="1">
      <alignment horizontal="right"/>
    </xf>
    <xf numFmtId="0" fontId="8" fillId="0" borderId="0" xfId="0" applyFont="1" applyFill="1" applyBorder="1" applyAlignment="1">
      <alignment horizontal="left"/>
    </xf>
    <xf numFmtId="0" fontId="5" fillId="0" borderId="0" xfId="0" applyFont="1" applyBorder="1" applyAlignment="1">
      <alignment wrapText="1"/>
    </xf>
    <xf numFmtId="0" fontId="8" fillId="0" borderId="10" xfId="0" applyFont="1" applyFill="1" applyBorder="1" applyAlignment="1">
      <alignment horizontal="center" vertical="top" wrapText="1"/>
    </xf>
    <xf numFmtId="0" fontId="8" fillId="0" borderId="0" xfId="0" applyFont="1" applyAlignment="1">
      <alignment horizontal="left"/>
    </xf>
    <xf numFmtId="9" fontId="5" fillId="0" borderId="0" xfId="73" applyFont="1" applyBorder="1" applyAlignment="1">
      <alignment horizontal="right"/>
    </xf>
    <xf numFmtId="0" fontId="12" fillId="0" borderId="0" xfId="0" applyFont="1" applyBorder="1" applyAlignment="1">
      <alignment horizontal="right"/>
    </xf>
    <xf numFmtId="0" fontId="5" fillId="0" borderId="0" xfId="0" applyFont="1" applyBorder="1" applyAlignment="1">
      <alignment horizontal="left" vertical="top" wrapText="1"/>
    </xf>
    <xf numFmtId="0" fontId="5" fillId="0" borderId="19" xfId="0" applyFont="1" applyBorder="1" applyAlignment="1">
      <alignment horizontal="left"/>
    </xf>
    <xf numFmtId="0" fontId="5" fillId="0" borderId="0" xfId="0" applyFont="1" applyFill="1" applyAlignment="1">
      <alignment horizontal="left"/>
    </xf>
    <xf numFmtId="0" fontId="13" fillId="33"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114" fillId="33" borderId="47" xfId="0" applyFont="1" applyFill="1" applyBorder="1" applyAlignment="1">
      <alignment horizontal="center" vertical="center" wrapText="1"/>
    </xf>
    <xf numFmtId="0" fontId="114" fillId="33" borderId="46" xfId="0" applyFont="1" applyFill="1" applyBorder="1" applyAlignment="1">
      <alignment horizontal="center" vertical="center" wrapText="1"/>
    </xf>
    <xf numFmtId="0" fontId="114" fillId="33" borderId="48" xfId="0" applyFont="1" applyFill="1" applyBorder="1" applyAlignment="1">
      <alignment horizontal="center" vertical="center" wrapText="1"/>
    </xf>
    <xf numFmtId="0" fontId="6" fillId="0" borderId="10" xfId="0" applyFont="1" applyBorder="1" applyAlignment="1">
      <alignment horizontal="center"/>
    </xf>
    <xf numFmtId="0" fontId="6" fillId="0" borderId="0" xfId="0" applyFont="1" applyFill="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24" fillId="33" borderId="47" xfId="0" applyFont="1" applyFill="1" applyBorder="1" applyAlignment="1">
      <alignment horizontal="center" vertical="center" wrapText="1"/>
    </xf>
    <xf numFmtId="0" fontId="24" fillId="33" borderId="46" xfId="0" applyFont="1" applyFill="1" applyBorder="1" applyAlignment="1">
      <alignment horizontal="center" vertical="center" wrapText="1"/>
    </xf>
    <xf numFmtId="0" fontId="24" fillId="33" borderId="48" xfId="0" applyFont="1" applyFill="1" applyBorder="1" applyAlignment="1">
      <alignment horizontal="center" vertical="center" wrapText="1"/>
    </xf>
    <xf numFmtId="0" fontId="5" fillId="0" borderId="10" xfId="0" applyFont="1" applyBorder="1" applyAlignment="1">
      <alignment horizontal="left" vertical="center" wrapText="1"/>
    </xf>
    <xf numFmtId="0" fontId="29" fillId="33" borderId="22" xfId="0" applyFont="1" applyFill="1" applyBorder="1" applyAlignment="1">
      <alignment horizontal="center" vertical="center" wrapText="1"/>
    </xf>
    <xf numFmtId="0" fontId="29" fillId="33" borderId="49" xfId="0" applyFont="1" applyFill="1" applyBorder="1" applyAlignment="1">
      <alignment horizontal="center" vertical="center" wrapText="1"/>
    </xf>
    <xf numFmtId="0" fontId="29" fillId="33" borderId="23"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49" xfId="0" applyFont="1" applyBorder="1" applyAlignment="1">
      <alignment horizontal="center" vertical="center"/>
    </xf>
    <xf numFmtId="0" fontId="5" fillId="0" borderId="23" xfId="0" applyFont="1" applyBorder="1" applyAlignment="1">
      <alignment horizontal="center" vertical="center"/>
    </xf>
    <xf numFmtId="9" fontId="6" fillId="0" borderId="0" xfId="73" applyFont="1" applyBorder="1" applyAlignment="1">
      <alignment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7" xfId="61"/>
    <cellStyle name="Normal 3" xfId="62"/>
    <cellStyle name="Normal 3 2" xfId="63"/>
    <cellStyle name="Normal 3 3" xfId="64"/>
    <cellStyle name="Normal 4" xfId="65"/>
    <cellStyle name="Normal 4 2" xfId="66"/>
    <cellStyle name="Normal 5" xfId="67"/>
    <cellStyle name="Normal 5 2" xfId="68"/>
    <cellStyle name="Normal 6" xfId="69"/>
    <cellStyle name="Normal_calculation -utt" xfId="70"/>
    <cellStyle name="Note" xfId="71"/>
    <cellStyle name="Output" xfId="72"/>
    <cellStyle name="Percent" xfId="73"/>
    <cellStyle name="Percent 2" xfId="74"/>
    <cellStyle name="Percent 2 2"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25"/>
          <c:y val="0.06875"/>
          <c:w val="0.90475"/>
          <c:h val="0.9265"/>
        </c:manualLayout>
      </c:layout>
      <c:barChart>
        <c:barDir val="col"/>
        <c:grouping val="clustered"/>
        <c:varyColors val="0"/>
        <c:ser>
          <c:idx val="0"/>
          <c:order val="0"/>
          <c:tx>
            <c:strRef>
              <c:f>'FS (2)'!$E$314</c:f>
              <c:strCache>
                <c:ptCount val="1"/>
                <c:pt idx="0">
                  <c:v>41.967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'FS (2)'!$E$315:$E$326</c:f>
              <c:numCache>
                <c:ptCount val="12"/>
                <c:pt idx="0">
                  <c:v>19.536</c:v>
                </c:pt>
                <c:pt idx="1">
                  <c:v>30.904</c:v>
                </c:pt>
                <c:pt idx="2">
                  <c:v>18.601</c:v>
                </c:pt>
                <c:pt idx="3">
                  <c:v>56.688</c:v>
                </c:pt>
                <c:pt idx="4">
                  <c:v>94.765</c:v>
                </c:pt>
                <c:pt idx="5">
                  <c:v>50.199</c:v>
                </c:pt>
                <c:pt idx="6">
                  <c:v>42.669</c:v>
                </c:pt>
                <c:pt idx="7">
                  <c:v>29.328</c:v>
                </c:pt>
                <c:pt idx="8">
                  <c:v>21.797</c:v>
                </c:pt>
                <c:pt idx="9">
                  <c:v>49.629</c:v>
                </c:pt>
                <c:pt idx="10">
                  <c:v>82.788</c:v>
                </c:pt>
                <c:pt idx="11">
                  <c:v>26.142</c:v>
                </c:pt>
              </c:numCache>
            </c:numRef>
          </c:val>
        </c:ser>
        <c:axId val="7510329"/>
        <c:axId val="484098"/>
      </c:barChart>
      <c:catAx>
        <c:axId val="7510329"/>
        <c:scaling>
          <c:orientation val="minMax"/>
        </c:scaling>
        <c:axPos val="b"/>
        <c:delete val="0"/>
        <c:numFmt formatCode="General" sourceLinked="1"/>
        <c:majorTickMark val="out"/>
        <c:minorTickMark val="none"/>
        <c:tickLblPos val="nextTo"/>
        <c:spPr>
          <a:ln w="3175">
            <a:solidFill>
              <a:srgbClr val="808080"/>
            </a:solidFill>
          </a:ln>
        </c:spPr>
        <c:crossAx val="484098"/>
        <c:crosses val="autoZero"/>
        <c:auto val="1"/>
        <c:lblOffset val="100"/>
        <c:tickLblSkip val="1"/>
        <c:noMultiLvlLbl val="0"/>
      </c:catAx>
      <c:valAx>
        <c:axId val="4840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10329"/>
        <c:crossesAt val="1"/>
        <c:crossBetween val="between"/>
        <c:dispUnits/>
      </c:valAx>
      <c:spPr>
        <a:solidFill>
          <a:srgbClr val="FFFFFF"/>
        </a:solidFill>
        <a:ln w="3175">
          <a:noFill/>
        </a:ln>
      </c:spPr>
    </c:plotArea>
    <c:legend>
      <c:legendPos val="r"/>
      <c:layout>
        <c:manualLayout>
          <c:xMode val="edge"/>
          <c:yMode val="edge"/>
          <c:x val="0.92425"/>
          <c:y val="0.503"/>
          <c:w val="0.065"/>
          <c:h val="0.03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5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255</xdr:row>
      <xdr:rowOff>0</xdr:rowOff>
    </xdr:from>
    <xdr:to>
      <xdr:col>6</xdr:col>
      <xdr:colOff>523875</xdr:colOff>
      <xdr:row>255</xdr:row>
      <xdr:rowOff>0</xdr:rowOff>
    </xdr:to>
    <xdr:sp>
      <xdr:nvSpPr>
        <xdr:cNvPr id="1" name="Text Box 13"/>
        <xdr:cNvSpPr txBox="1">
          <a:spLocks noChangeArrowheads="1"/>
        </xdr:cNvSpPr>
      </xdr:nvSpPr>
      <xdr:spPr>
        <a:xfrm>
          <a:off x="6048375" y="63160275"/>
          <a:ext cx="158115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Benchmark (85%)</a:t>
          </a:r>
        </a:p>
      </xdr:txBody>
    </xdr:sp>
    <xdr:clientData/>
  </xdr:twoCellAnchor>
  <xdr:twoCellAnchor>
    <xdr:from>
      <xdr:col>3</xdr:col>
      <xdr:colOff>0</xdr:colOff>
      <xdr:row>257</xdr:row>
      <xdr:rowOff>0</xdr:rowOff>
    </xdr:from>
    <xdr:to>
      <xdr:col>3</xdr:col>
      <xdr:colOff>333375</xdr:colOff>
      <xdr:row>257</xdr:row>
      <xdr:rowOff>0</xdr:rowOff>
    </xdr:to>
    <xdr:sp>
      <xdr:nvSpPr>
        <xdr:cNvPr id="2" name="Text Box 14"/>
        <xdr:cNvSpPr txBox="1">
          <a:spLocks noChangeArrowheads="1"/>
        </xdr:cNvSpPr>
      </xdr:nvSpPr>
      <xdr:spPr>
        <a:xfrm>
          <a:off x="3895725" y="63550800"/>
          <a:ext cx="3333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100%</a:t>
          </a:r>
        </a:p>
      </xdr:txBody>
    </xdr:sp>
    <xdr:clientData/>
  </xdr:twoCellAnchor>
  <xdr:twoCellAnchor>
    <xdr:from>
      <xdr:col>5</xdr:col>
      <xdr:colOff>0</xdr:colOff>
      <xdr:row>257</xdr:row>
      <xdr:rowOff>0</xdr:rowOff>
    </xdr:from>
    <xdr:to>
      <xdr:col>5</xdr:col>
      <xdr:colOff>276225</xdr:colOff>
      <xdr:row>257</xdr:row>
      <xdr:rowOff>0</xdr:rowOff>
    </xdr:to>
    <xdr:sp>
      <xdr:nvSpPr>
        <xdr:cNvPr id="3" name="Text Box 15"/>
        <xdr:cNvSpPr txBox="1">
          <a:spLocks noChangeArrowheads="1"/>
        </xdr:cNvSpPr>
      </xdr:nvSpPr>
      <xdr:spPr>
        <a:xfrm>
          <a:off x="5991225" y="63550800"/>
          <a:ext cx="276225"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43650"/>
    <xdr:graphicFrame>
      <xdr:nvGraphicFramePr>
        <xdr:cNvPr id="1" name="Shape 1025"/>
        <xdr:cNvGraphicFramePr/>
      </xdr:nvGraphicFramePr>
      <xdr:xfrm>
        <a:off x="0" y="0"/>
        <a:ext cx="8734425" cy="6343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678"/>
  <sheetViews>
    <sheetView tabSelected="1" view="pageBreakPreview" zoomScaleNormal="120" zoomScaleSheetLayoutView="100" workbookViewId="0" topLeftCell="C346">
      <selection activeCell="N364" sqref="N364"/>
    </sheetView>
  </sheetViews>
  <sheetFormatPr defaultColWidth="9.140625" defaultRowHeight="12.75"/>
  <cols>
    <col min="1" max="1" width="15.140625" style="128" customWidth="1"/>
    <col min="2" max="2" width="26.7109375" style="128" customWidth="1"/>
    <col min="3" max="3" width="16.57421875" style="1" customWidth="1"/>
    <col min="4" max="4" width="16.7109375" style="128" customWidth="1"/>
    <col min="5" max="5" width="14.7109375" style="9" customWidth="1"/>
    <col min="6" max="6" width="16.7109375" style="1" customWidth="1"/>
    <col min="7" max="7" width="15.00390625" style="40" customWidth="1"/>
    <col min="8" max="8" width="9.421875" style="128" customWidth="1"/>
    <col min="9" max="9" width="13.140625" style="1" customWidth="1"/>
    <col min="10" max="10" width="12.421875" style="1" customWidth="1"/>
    <col min="11" max="11" width="13.8515625" style="1" customWidth="1"/>
    <col min="12" max="12" width="13.28125" style="1" customWidth="1"/>
    <col min="13" max="13" width="15.00390625" style="1" bestFit="1" customWidth="1"/>
    <col min="14" max="14" width="15.421875" style="1" customWidth="1"/>
    <col min="15" max="15" width="13.28125" style="1" customWidth="1"/>
    <col min="16" max="16" width="13.140625" style="1" bestFit="1" customWidth="1"/>
    <col min="17" max="17" width="14.00390625" style="1" customWidth="1"/>
    <col min="18" max="18" width="11.57421875" style="1" bestFit="1" customWidth="1"/>
    <col min="19" max="19" width="12.140625" style="1" customWidth="1"/>
    <col min="20" max="20" width="13.00390625" style="1" customWidth="1"/>
    <col min="21" max="21" width="14.57421875" style="1" customWidth="1"/>
    <col min="22" max="22" width="11.8515625" style="1" customWidth="1"/>
    <col min="23" max="23" width="12.57421875" style="1" customWidth="1"/>
    <col min="24" max="24" width="10.8515625" style="1" customWidth="1"/>
    <col min="25" max="25" width="12.00390625" style="1" customWidth="1"/>
    <col min="26" max="26" width="12.140625" style="1" customWidth="1"/>
    <col min="27" max="27" width="11.00390625" style="1" customWidth="1"/>
    <col min="28" max="29" width="9.140625" style="1" customWidth="1"/>
    <col min="30" max="30" width="10.57421875" style="1" customWidth="1"/>
    <col min="31" max="32" width="9.140625" style="1" customWidth="1"/>
    <col min="33" max="33" width="11.140625" style="1" customWidth="1"/>
    <col min="34" max="16384" width="9.140625" style="1" customWidth="1"/>
  </cols>
  <sheetData>
    <row r="1" spans="1:7" ht="20.25">
      <c r="A1" s="720" t="s">
        <v>0</v>
      </c>
      <c r="B1" s="720"/>
      <c r="C1" s="720"/>
      <c r="D1" s="720"/>
      <c r="E1" s="720"/>
      <c r="F1" s="720"/>
      <c r="G1" s="115"/>
    </row>
    <row r="2" spans="1:7" ht="20.25">
      <c r="A2" s="720" t="s">
        <v>1</v>
      </c>
      <c r="B2" s="720"/>
      <c r="C2" s="720"/>
      <c r="D2" s="720"/>
      <c r="E2" s="720"/>
      <c r="F2" s="720"/>
      <c r="G2" s="268"/>
    </row>
    <row r="3" spans="1:7" ht="20.25">
      <c r="A3" s="720" t="s">
        <v>237</v>
      </c>
      <c r="B3" s="720"/>
      <c r="C3" s="720"/>
      <c r="D3" s="720"/>
      <c r="E3" s="720"/>
      <c r="F3" s="720"/>
      <c r="G3" s="268"/>
    </row>
    <row r="4" spans="1:6" ht="15">
      <c r="A4" s="731"/>
      <c r="B4" s="731"/>
      <c r="C4" s="731"/>
      <c r="D4" s="731"/>
      <c r="E4" s="731"/>
      <c r="F4" s="731"/>
    </row>
    <row r="5" spans="1:7" ht="26.25">
      <c r="A5" s="732" t="s">
        <v>159</v>
      </c>
      <c r="B5" s="732"/>
      <c r="C5" s="732"/>
      <c r="D5" s="732"/>
      <c r="E5" s="732"/>
      <c r="F5" s="732"/>
      <c r="G5" s="195"/>
    </row>
    <row r="6" spans="1:6" ht="9.75" customHeight="1">
      <c r="A6" s="123" t="s">
        <v>47</v>
      </c>
      <c r="B6" s="123"/>
      <c r="C6" s="2"/>
      <c r="E6" s="155"/>
      <c r="F6" s="2"/>
    </row>
    <row r="7" spans="1:7" ht="16.5">
      <c r="A7" s="721" t="s">
        <v>193</v>
      </c>
      <c r="B7" s="721"/>
      <c r="C7" s="721"/>
      <c r="D7" s="721"/>
      <c r="E7" s="721"/>
      <c r="F7" s="721"/>
      <c r="G7" s="123"/>
    </row>
    <row r="8" ht="23.25" customHeight="1"/>
    <row r="9" spans="1:13" s="218" customFormat="1" ht="14.25" customHeight="1">
      <c r="A9" s="214" t="s">
        <v>301</v>
      </c>
      <c r="B9" s="660"/>
      <c r="C9" s="214"/>
      <c r="D9" s="215"/>
      <c r="E9" s="216"/>
      <c r="F9" s="214"/>
      <c r="G9" s="217"/>
      <c r="H9" s="130"/>
      <c r="M9" s="1"/>
    </row>
    <row r="10" spans="1:8" s="7" customFormat="1" ht="14.25" customHeight="1">
      <c r="A10" s="129"/>
      <c r="B10" s="129"/>
      <c r="C10" s="4"/>
      <c r="D10" s="144"/>
      <c r="E10" s="156"/>
      <c r="F10" s="4"/>
      <c r="G10" s="75"/>
      <c r="H10" s="130"/>
    </row>
    <row r="11" spans="1:7" ht="16.5" customHeight="1">
      <c r="A11" s="733" t="s">
        <v>186</v>
      </c>
      <c r="B11" s="733"/>
      <c r="C11" s="733"/>
      <c r="D11" s="733"/>
      <c r="E11" s="157"/>
      <c r="F11" s="3"/>
      <c r="G11" s="76"/>
    </row>
    <row r="12" spans="1:11" s="223" customFormat="1" ht="17.25" thickBot="1">
      <c r="A12" s="219" t="s">
        <v>64</v>
      </c>
      <c r="B12" s="661"/>
      <c r="C12" s="219"/>
      <c r="D12" s="218"/>
      <c r="E12" s="220"/>
      <c r="F12" s="221"/>
      <c r="G12" s="222"/>
      <c r="H12" s="128"/>
      <c r="K12" s="32"/>
    </row>
    <row r="13" spans="1:7" ht="18.75" customHeight="1" thickBot="1">
      <c r="A13" s="723" t="s">
        <v>90</v>
      </c>
      <c r="B13" s="725" t="s">
        <v>59</v>
      </c>
      <c r="C13" s="726"/>
      <c r="D13" s="726"/>
      <c r="E13" s="727"/>
      <c r="F13" s="3"/>
      <c r="G13" s="76"/>
    </row>
    <row r="14" spans="1:11" s="6" customFormat="1" ht="105.75" customHeight="1" thickBot="1">
      <c r="A14" s="724"/>
      <c r="B14" s="608" t="s">
        <v>264</v>
      </c>
      <c r="C14" s="608" t="s">
        <v>302</v>
      </c>
      <c r="D14" s="608" t="s">
        <v>5</v>
      </c>
      <c r="E14" s="608" t="s">
        <v>60</v>
      </c>
      <c r="F14" s="5"/>
      <c r="G14" s="77"/>
      <c r="K14" s="426"/>
    </row>
    <row r="15" spans="1:7" ht="16.5">
      <c r="A15" s="336" t="s">
        <v>27</v>
      </c>
      <c r="B15" s="662">
        <v>387654</v>
      </c>
      <c r="C15" s="641">
        <v>356138</v>
      </c>
      <c r="D15" s="197">
        <f>C15-B15</f>
        <v>-31516</v>
      </c>
      <c r="E15" s="269">
        <f>D15/B15</f>
        <v>-0.081299302986684</v>
      </c>
      <c r="F15" s="3"/>
      <c r="G15" s="76"/>
    </row>
    <row r="16" spans="1:7" ht="16.5">
      <c r="A16" s="336" t="s">
        <v>187</v>
      </c>
      <c r="B16" s="662">
        <v>269669</v>
      </c>
      <c r="C16" s="641">
        <v>248816</v>
      </c>
      <c r="D16" s="197">
        <f>C16-B16</f>
        <v>-20853</v>
      </c>
      <c r="E16" s="269">
        <f>D16/B16</f>
        <v>-0.07732813189502687</v>
      </c>
      <c r="F16" s="3"/>
      <c r="G16" s="76"/>
    </row>
    <row r="17" spans="1:5" ht="16.5">
      <c r="A17" s="642" t="s">
        <v>19</v>
      </c>
      <c r="B17" s="662">
        <f>SUM(B15:B16)</f>
        <v>657323</v>
      </c>
      <c r="C17" s="641">
        <f>SUM(C15:C16)</f>
        <v>604954</v>
      </c>
      <c r="D17" s="643">
        <f>C17-B17</f>
        <v>-52369</v>
      </c>
      <c r="E17" s="269">
        <f>D17/B17</f>
        <v>-0.07967011651805886</v>
      </c>
    </row>
    <row r="18" spans="1:5" ht="16.5">
      <c r="A18" s="130"/>
      <c r="B18" s="130"/>
      <c r="C18" s="7"/>
      <c r="D18" s="130"/>
      <c r="E18" s="158"/>
    </row>
    <row r="19" spans="1:8" s="223" customFormat="1" ht="20.25" customHeight="1" thickBot="1">
      <c r="A19" s="219" t="s">
        <v>265</v>
      </c>
      <c r="B19" s="661"/>
      <c r="C19" s="219"/>
      <c r="E19" s="326"/>
      <c r="H19" s="128"/>
    </row>
    <row r="20" spans="1:7" ht="49.5" customHeight="1" thickBot="1">
      <c r="A20" s="608" t="s">
        <v>145</v>
      </c>
      <c r="B20" s="608" t="s">
        <v>90</v>
      </c>
      <c r="C20" s="608" t="s">
        <v>266</v>
      </c>
      <c r="D20" s="152"/>
      <c r="G20" s="1"/>
    </row>
    <row r="21" spans="1:7" ht="20.25" customHeight="1">
      <c r="A21" s="198">
        <v>1</v>
      </c>
      <c r="B21" s="198" t="s">
        <v>146</v>
      </c>
      <c r="C21" s="585">
        <v>237</v>
      </c>
      <c r="D21" s="152"/>
      <c r="G21" s="1"/>
    </row>
    <row r="22" spans="1:7" ht="20.25" customHeight="1">
      <c r="A22" s="198">
        <v>2</v>
      </c>
      <c r="B22" s="198" t="s">
        <v>147</v>
      </c>
      <c r="C22" s="585">
        <v>237</v>
      </c>
      <c r="D22" s="152"/>
      <c r="G22" s="1"/>
    </row>
    <row r="23" spans="1:5" ht="16.5">
      <c r="A23" s="130"/>
      <c r="B23" s="130"/>
      <c r="C23" s="7"/>
      <c r="D23" s="130"/>
      <c r="E23" s="158"/>
    </row>
    <row r="24" spans="1:6" ht="19.5" customHeight="1" thickBot="1">
      <c r="A24" s="722" t="s">
        <v>65</v>
      </c>
      <c r="B24" s="722"/>
      <c r="C24" s="722"/>
      <c r="D24" s="729"/>
      <c r="E24" s="729"/>
      <c r="F24" s="8"/>
    </row>
    <row r="25" spans="1:6" ht="54.75" customHeight="1" thickBot="1">
      <c r="A25" s="608" t="s">
        <v>68</v>
      </c>
      <c r="B25" s="608" t="s">
        <v>364</v>
      </c>
      <c r="C25" s="608" t="s">
        <v>267</v>
      </c>
      <c r="D25" s="608" t="s">
        <v>5</v>
      </c>
      <c r="E25" s="608" t="s">
        <v>60</v>
      </c>
      <c r="F25" s="8"/>
    </row>
    <row r="26" spans="1:5" ht="18" customHeight="1">
      <c r="A26" s="644" t="s">
        <v>27</v>
      </c>
      <c r="B26" s="322">
        <v>237</v>
      </c>
      <c r="C26" s="325">
        <v>228</v>
      </c>
      <c r="D26" s="322">
        <f>C26-B26</f>
        <v>-9</v>
      </c>
      <c r="E26" s="645">
        <f>D26/B26</f>
        <v>-0.0379746835443038</v>
      </c>
    </row>
    <row r="27" spans="1:5" ht="18" customHeight="1">
      <c r="A27" s="644" t="s">
        <v>91</v>
      </c>
      <c r="B27" s="322">
        <v>237</v>
      </c>
      <c r="C27" s="325">
        <v>224</v>
      </c>
      <c r="D27" s="322">
        <f>C27-B27</f>
        <v>-13</v>
      </c>
      <c r="E27" s="645">
        <f>D27/B27</f>
        <v>-0.05485232067510549</v>
      </c>
    </row>
    <row r="28" spans="1:11" ht="18" customHeight="1">
      <c r="A28" s="646" t="s">
        <v>88</v>
      </c>
      <c r="B28" s="324">
        <f>AVERAGE(B26:B27)</f>
        <v>237</v>
      </c>
      <c r="C28" s="323">
        <f>AVERAGE(C26:C27)</f>
        <v>226</v>
      </c>
      <c r="D28" s="324">
        <f>(D26+D27)/2</f>
        <v>-11</v>
      </c>
      <c r="E28" s="645">
        <f>D28/B28</f>
        <v>-0.046413502109704644</v>
      </c>
      <c r="K28" s="9"/>
    </row>
    <row r="29" spans="1:5" ht="16.5">
      <c r="A29" s="124"/>
      <c r="B29" s="91"/>
      <c r="C29" s="10"/>
      <c r="D29" s="91"/>
      <c r="E29" s="11"/>
    </row>
    <row r="30" spans="1:5" ht="16.5">
      <c r="A30" s="722" t="s">
        <v>92</v>
      </c>
      <c r="B30" s="722"/>
      <c r="C30" s="722"/>
      <c r="D30" s="722"/>
      <c r="E30" s="11"/>
    </row>
    <row r="31" spans="1:5" ht="17.25" thickBot="1">
      <c r="A31" s="722" t="s">
        <v>303</v>
      </c>
      <c r="B31" s="722"/>
      <c r="C31" s="722"/>
      <c r="D31" s="722"/>
      <c r="E31" s="11"/>
    </row>
    <row r="32" spans="1:7" s="6" customFormat="1" ht="39" thickBot="1">
      <c r="A32" s="608" t="s">
        <v>68</v>
      </c>
      <c r="B32" s="608" t="s">
        <v>62</v>
      </c>
      <c r="C32" s="608" t="s">
        <v>192</v>
      </c>
      <c r="D32" s="608" t="s">
        <v>63</v>
      </c>
      <c r="E32" s="608" t="s">
        <v>60</v>
      </c>
      <c r="F32" s="5"/>
      <c r="G32" s="77"/>
    </row>
    <row r="33" spans="1:7" s="6" customFormat="1" ht="15">
      <c r="A33" s="649" t="s">
        <v>27</v>
      </c>
      <c r="B33" s="650">
        <v>91873998</v>
      </c>
      <c r="C33" s="647">
        <v>80381602</v>
      </c>
      <c r="D33" s="651">
        <f>C33-B33</f>
        <v>-11492396</v>
      </c>
      <c r="E33" s="652">
        <f>D33/B33</f>
        <v>-0.12508866763368673</v>
      </c>
      <c r="F33" s="5"/>
      <c r="G33" s="77"/>
    </row>
    <row r="34" spans="1:7" s="6" customFormat="1" ht="15">
      <c r="A34" s="649" t="s">
        <v>91</v>
      </c>
      <c r="B34" s="650">
        <v>63911553</v>
      </c>
      <c r="C34" s="648">
        <v>55488349</v>
      </c>
      <c r="D34" s="651">
        <f>C34-B34</f>
        <v>-8423204</v>
      </c>
      <c r="E34" s="652">
        <f>D34/B34</f>
        <v>-0.13179470071709884</v>
      </c>
      <c r="F34" s="5"/>
      <c r="G34" s="77"/>
    </row>
    <row r="35" spans="1:5" ht="15.75">
      <c r="A35" s="649" t="s">
        <v>19</v>
      </c>
      <c r="B35" s="653">
        <f>SUM(B33:B34)</f>
        <v>155785551</v>
      </c>
      <c r="C35" s="653">
        <f>SUM(C33:C34)</f>
        <v>135869951</v>
      </c>
      <c r="D35" s="654">
        <f>C35-B35</f>
        <v>-19915600</v>
      </c>
      <c r="E35" s="655">
        <f>D35/B35</f>
        <v>-0.12783984055106626</v>
      </c>
    </row>
    <row r="36" spans="1:5" ht="16.5">
      <c r="A36" s="124"/>
      <c r="B36" s="91"/>
      <c r="C36" s="10"/>
      <c r="D36" s="91"/>
      <c r="E36" s="13"/>
    </row>
    <row r="37" spans="1:5" ht="14.25" customHeight="1">
      <c r="A37" s="90"/>
      <c r="B37" s="91"/>
      <c r="C37" s="91"/>
      <c r="D37" s="91"/>
      <c r="E37" s="13"/>
    </row>
    <row r="38" spans="1:8" s="392" customFormat="1" ht="12.75" customHeight="1" thickBot="1">
      <c r="A38" s="730" t="s">
        <v>313</v>
      </c>
      <c r="B38" s="730"/>
      <c r="C38" s="730"/>
      <c r="D38" s="730"/>
      <c r="E38" s="730"/>
      <c r="F38" s="730"/>
      <c r="G38" s="730"/>
      <c r="H38" s="435"/>
    </row>
    <row r="39" spans="1:8" s="92" customFormat="1" ht="81.75" customHeight="1" thickBot="1">
      <c r="A39" s="608" t="s">
        <v>68</v>
      </c>
      <c r="B39" s="608" t="s">
        <v>332</v>
      </c>
      <c r="C39" s="713" t="s">
        <v>333</v>
      </c>
      <c r="D39" s="714"/>
      <c r="E39" s="608" t="s">
        <v>102</v>
      </c>
      <c r="H39" s="436"/>
    </row>
    <row r="40" spans="1:8" s="92" customFormat="1" ht="21" customHeight="1">
      <c r="A40" s="656" t="s">
        <v>103</v>
      </c>
      <c r="B40" s="663">
        <f>B15*C21</f>
        <v>91873998</v>
      </c>
      <c r="C40" s="739">
        <f>C33</f>
        <v>80381602</v>
      </c>
      <c r="D40" s="740"/>
      <c r="E40" s="657">
        <f>C40/B40</f>
        <v>0.8749113323663132</v>
      </c>
      <c r="H40" s="436"/>
    </row>
    <row r="41" spans="1:8" s="92" customFormat="1" ht="21" customHeight="1">
      <c r="A41" s="656" t="s">
        <v>104</v>
      </c>
      <c r="B41" s="663">
        <f>B16*C22</f>
        <v>63911553</v>
      </c>
      <c r="C41" s="737">
        <f>C34</f>
        <v>55488349</v>
      </c>
      <c r="D41" s="738"/>
      <c r="E41" s="657">
        <f>C41/B41</f>
        <v>0.8682052992829011</v>
      </c>
      <c r="H41" s="436"/>
    </row>
    <row r="42" spans="1:8" s="92" customFormat="1" ht="18" customHeight="1" thickBot="1">
      <c r="A42" s="658" t="s">
        <v>61</v>
      </c>
      <c r="B42" s="664">
        <f>SUM(B40:B41)</f>
        <v>155785551</v>
      </c>
      <c r="C42" s="734">
        <f>SUM(C40:D41)</f>
        <v>135869951</v>
      </c>
      <c r="D42" s="735"/>
      <c r="E42" s="659">
        <f>C42/B42</f>
        <v>0.8721601594489338</v>
      </c>
      <c r="G42" s="93"/>
      <c r="H42" s="436"/>
    </row>
    <row r="43" spans="1:7" s="6" customFormat="1" ht="15" customHeight="1">
      <c r="A43" s="131"/>
      <c r="B43" s="131"/>
      <c r="C43" s="12"/>
      <c r="D43" s="124"/>
      <c r="E43" s="11"/>
      <c r="F43" s="1"/>
      <c r="G43" s="77"/>
    </row>
    <row r="44" spans="1:7" ht="18" customHeight="1">
      <c r="A44" s="733" t="s">
        <v>153</v>
      </c>
      <c r="B44" s="733"/>
      <c r="C44" s="733"/>
      <c r="D44" s="16"/>
      <c r="E44" s="17"/>
      <c r="G44" s="79"/>
    </row>
    <row r="45" spans="1:7" ht="18" customHeight="1">
      <c r="A45" s="728" t="s">
        <v>238</v>
      </c>
      <c r="B45" s="728"/>
      <c r="C45" s="728"/>
      <c r="D45" s="728"/>
      <c r="E45" s="728"/>
      <c r="F45" s="728"/>
      <c r="G45" s="728"/>
    </row>
    <row r="46" spans="1:14" s="270" customFormat="1" ht="54" customHeight="1">
      <c r="A46" s="272" t="s">
        <v>2</v>
      </c>
      <c r="B46" s="272" t="s">
        <v>69</v>
      </c>
      <c r="C46" s="272" t="s">
        <v>70</v>
      </c>
      <c r="D46" s="272" t="s">
        <v>106</v>
      </c>
      <c r="E46" s="273" t="s">
        <v>71</v>
      </c>
      <c r="F46" s="272" t="s">
        <v>173</v>
      </c>
      <c r="G46" s="271"/>
      <c r="H46" s="6"/>
      <c r="I46" s="96"/>
      <c r="J46" s="96"/>
      <c r="K46" s="96"/>
      <c r="L46" s="96"/>
      <c r="M46" s="504"/>
      <c r="N46" s="504"/>
    </row>
    <row r="47" spans="1:18" ht="16.5" customHeight="1">
      <c r="A47" s="602">
        <v>1</v>
      </c>
      <c r="B47" s="603" t="s">
        <v>160</v>
      </c>
      <c r="C47" s="604">
        <v>1418</v>
      </c>
      <c r="D47" s="605">
        <v>1371</v>
      </c>
      <c r="E47" s="606">
        <f>C47-D47</f>
        <v>47</v>
      </c>
      <c r="F47" s="607">
        <f>E47/C47</f>
        <v>0.03314527503526093</v>
      </c>
      <c r="G47" s="79"/>
      <c r="L47" s="15"/>
      <c r="M47" s="566"/>
      <c r="N47" s="566"/>
      <c r="O47" s="96"/>
      <c r="P47" s="96"/>
      <c r="Q47" s="270"/>
      <c r="R47" s="270"/>
    </row>
    <row r="48" spans="1:18" ht="18.75" customHeight="1">
      <c r="A48" s="594">
        <v>2</v>
      </c>
      <c r="B48" s="502" t="s">
        <v>161</v>
      </c>
      <c r="C48" s="351">
        <v>611</v>
      </c>
      <c r="D48" s="343">
        <v>594</v>
      </c>
      <c r="E48" s="198">
        <f aca="true" t="shared" si="0" ref="E48:E60">C48-D48</f>
        <v>17</v>
      </c>
      <c r="F48" s="595">
        <f aca="true" t="shared" si="1" ref="F48:F60">E48/C48</f>
        <v>0.027823240589198037</v>
      </c>
      <c r="G48" s="79"/>
      <c r="L48" s="15"/>
      <c r="M48" s="566"/>
      <c r="N48" s="566"/>
      <c r="O48" s="96"/>
      <c r="P48" s="96"/>
      <c r="Q48" s="270"/>
      <c r="R48" s="270"/>
    </row>
    <row r="49" spans="1:18" ht="15.75" customHeight="1">
      <c r="A49" s="594">
        <v>3</v>
      </c>
      <c r="B49" s="502" t="s">
        <v>162</v>
      </c>
      <c r="C49" s="351">
        <v>1039</v>
      </c>
      <c r="D49" s="343">
        <v>979</v>
      </c>
      <c r="E49" s="198">
        <f t="shared" si="0"/>
        <v>60</v>
      </c>
      <c r="F49" s="595">
        <f t="shared" si="1"/>
        <v>0.05774783445620789</v>
      </c>
      <c r="G49" s="79"/>
      <c r="L49" s="15"/>
      <c r="M49" s="566"/>
      <c r="N49" s="566"/>
      <c r="O49" s="96"/>
      <c r="P49" s="96"/>
      <c r="Q49" s="270"/>
      <c r="R49" s="270"/>
    </row>
    <row r="50" spans="1:18" ht="17.25" customHeight="1">
      <c r="A50" s="594">
        <v>4</v>
      </c>
      <c r="B50" s="502" t="s">
        <v>163</v>
      </c>
      <c r="C50" s="351">
        <v>516</v>
      </c>
      <c r="D50" s="343">
        <v>512</v>
      </c>
      <c r="E50" s="198">
        <f t="shared" si="0"/>
        <v>4</v>
      </c>
      <c r="F50" s="595">
        <f t="shared" si="1"/>
        <v>0.007751937984496124</v>
      </c>
      <c r="G50" s="79"/>
      <c r="L50" s="15"/>
      <c r="M50" s="566"/>
      <c r="N50" s="566"/>
      <c r="O50" s="96"/>
      <c r="P50" s="96"/>
      <c r="Q50" s="270"/>
      <c r="R50" s="270"/>
    </row>
    <row r="51" spans="1:18" ht="16.5" customHeight="1">
      <c r="A51" s="594">
        <v>5</v>
      </c>
      <c r="B51" s="503" t="s">
        <v>164</v>
      </c>
      <c r="C51" s="351">
        <v>999</v>
      </c>
      <c r="D51" s="343">
        <v>969</v>
      </c>
      <c r="E51" s="198">
        <f t="shared" si="0"/>
        <v>30</v>
      </c>
      <c r="F51" s="595">
        <f t="shared" si="1"/>
        <v>0.03003003003003003</v>
      </c>
      <c r="G51" s="79"/>
      <c r="L51" s="15"/>
      <c r="M51" s="566"/>
      <c r="N51" s="566"/>
      <c r="O51" s="96"/>
      <c r="P51" s="96"/>
      <c r="Q51" s="270"/>
      <c r="R51" s="270"/>
    </row>
    <row r="52" spans="1:18" ht="15">
      <c r="A52" s="594">
        <v>6</v>
      </c>
      <c r="B52" s="502" t="s">
        <v>165</v>
      </c>
      <c r="C52" s="351">
        <v>751</v>
      </c>
      <c r="D52" s="343">
        <v>759</v>
      </c>
      <c r="E52" s="198">
        <f t="shared" si="0"/>
        <v>-8</v>
      </c>
      <c r="F52" s="595">
        <f t="shared" si="1"/>
        <v>-0.010652463382157125</v>
      </c>
      <c r="G52" s="79"/>
      <c r="L52" s="15"/>
      <c r="M52" s="566"/>
      <c r="N52" s="566"/>
      <c r="O52" s="96"/>
      <c r="P52" s="96"/>
      <c r="Q52" s="270"/>
      <c r="R52" s="270"/>
    </row>
    <row r="53" spans="1:18" ht="15.75" customHeight="1">
      <c r="A53" s="594">
        <v>7</v>
      </c>
      <c r="B53" s="503" t="s">
        <v>166</v>
      </c>
      <c r="C53" s="351">
        <v>996</v>
      </c>
      <c r="D53" s="343">
        <v>974</v>
      </c>
      <c r="E53" s="198">
        <f t="shared" si="0"/>
        <v>22</v>
      </c>
      <c r="F53" s="595">
        <f t="shared" si="1"/>
        <v>0.02208835341365462</v>
      </c>
      <c r="G53" s="79"/>
      <c r="L53" s="15"/>
      <c r="M53" s="566"/>
      <c r="N53" s="566"/>
      <c r="O53" s="96"/>
      <c r="P53" s="96"/>
      <c r="Q53" s="270"/>
      <c r="R53" s="270"/>
    </row>
    <row r="54" spans="1:18" ht="17.25" customHeight="1">
      <c r="A54" s="594">
        <v>8</v>
      </c>
      <c r="B54" s="502" t="s">
        <v>167</v>
      </c>
      <c r="C54" s="351">
        <v>1700</v>
      </c>
      <c r="D54" s="343">
        <v>1555</v>
      </c>
      <c r="E54" s="198">
        <f t="shared" si="0"/>
        <v>145</v>
      </c>
      <c r="F54" s="595">
        <f t="shared" si="1"/>
        <v>0.08529411764705883</v>
      </c>
      <c r="G54" s="79"/>
      <c r="L54" s="15"/>
      <c r="M54" s="566"/>
      <c r="N54" s="566"/>
      <c r="O54" s="96"/>
      <c r="P54" s="96"/>
      <c r="Q54" s="270"/>
      <c r="R54" s="270"/>
    </row>
    <row r="55" spans="1:18" ht="16.5" customHeight="1">
      <c r="A55" s="594">
        <v>9</v>
      </c>
      <c r="B55" s="502" t="s">
        <v>168</v>
      </c>
      <c r="C55" s="351">
        <v>1189</v>
      </c>
      <c r="D55" s="343">
        <v>1112</v>
      </c>
      <c r="E55" s="198">
        <f t="shared" si="0"/>
        <v>77</v>
      </c>
      <c r="F55" s="595">
        <f t="shared" si="1"/>
        <v>0.06476030277544155</v>
      </c>
      <c r="G55" s="79"/>
      <c r="L55" s="15"/>
      <c r="M55" s="566"/>
      <c r="N55" s="566"/>
      <c r="O55" s="96"/>
      <c r="P55" s="96"/>
      <c r="Q55" s="270"/>
      <c r="R55" s="270"/>
    </row>
    <row r="56" spans="1:18" ht="15">
      <c r="A56" s="594">
        <v>10</v>
      </c>
      <c r="B56" s="502" t="s">
        <v>169</v>
      </c>
      <c r="C56" s="351">
        <v>569</v>
      </c>
      <c r="D56" s="343">
        <v>550</v>
      </c>
      <c r="E56" s="198">
        <f t="shared" si="0"/>
        <v>19</v>
      </c>
      <c r="F56" s="595">
        <f t="shared" si="1"/>
        <v>0.033391915641476276</v>
      </c>
      <c r="G56" s="79"/>
      <c r="L56" s="15"/>
      <c r="M56" s="566"/>
      <c r="N56" s="566"/>
      <c r="O56" s="96"/>
      <c r="P56" s="96"/>
      <c r="Q56" s="270"/>
      <c r="R56" s="270"/>
    </row>
    <row r="57" spans="1:18" ht="15.75" customHeight="1">
      <c r="A57" s="594">
        <v>11</v>
      </c>
      <c r="B57" s="502" t="s">
        <v>170</v>
      </c>
      <c r="C57" s="351">
        <v>1476</v>
      </c>
      <c r="D57" s="343">
        <v>1394</v>
      </c>
      <c r="E57" s="198">
        <f t="shared" si="0"/>
        <v>82</v>
      </c>
      <c r="F57" s="595">
        <f t="shared" si="1"/>
        <v>0.05555555555555555</v>
      </c>
      <c r="G57" s="79"/>
      <c r="L57" s="15"/>
      <c r="M57" s="566"/>
      <c r="N57" s="566"/>
      <c r="O57" s="96"/>
      <c r="P57" s="96"/>
      <c r="Q57" s="270"/>
      <c r="R57" s="270"/>
    </row>
    <row r="58" spans="1:18" ht="17.25" customHeight="1">
      <c r="A58" s="594">
        <v>12</v>
      </c>
      <c r="B58" s="502" t="s">
        <v>171</v>
      </c>
      <c r="C58" s="351">
        <v>860</v>
      </c>
      <c r="D58" s="343">
        <v>850</v>
      </c>
      <c r="E58" s="198">
        <f t="shared" si="0"/>
        <v>10</v>
      </c>
      <c r="F58" s="595">
        <f t="shared" si="1"/>
        <v>0.011627906976744186</v>
      </c>
      <c r="G58" s="79"/>
      <c r="L58" s="15"/>
      <c r="M58" s="566"/>
      <c r="N58" s="566"/>
      <c r="O58" s="96"/>
      <c r="P58" s="96"/>
      <c r="Q58" s="270"/>
      <c r="R58" s="270"/>
    </row>
    <row r="59" spans="1:18" ht="16.5" customHeight="1" thickBot="1">
      <c r="A59" s="596">
        <v>13</v>
      </c>
      <c r="B59" s="597" t="s">
        <v>172</v>
      </c>
      <c r="C59" s="598">
        <v>769</v>
      </c>
      <c r="D59" s="599">
        <v>737</v>
      </c>
      <c r="E59" s="600">
        <f t="shared" si="0"/>
        <v>32</v>
      </c>
      <c r="F59" s="601">
        <f t="shared" si="1"/>
        <v>0.04161248374512354</v>
      </c>
      <c r="G59" s="79"/>
      <c r="L59" s="15"/>
      <c r="M59" s="566"/>
      <c r="N59" s="566"/>
      <c r="O59" s="96"/>
      <c r="P59" s="96"/>
      <c r="Q59" s="270"/>
      <c r="R59" s="270"/>
    </row>
    <row r="60" spans="1:18" ht="17.25" thickBot="1">
      <c r="A60" s="589"/>
      <c r="B60" s="590" t="s">
        <v>19</v>
      </c>
      <c r="C60" s="591">
        <f>SUM(C47:C59)</f>
        <v>12893</v>
      </c>
      <c r="D60" s="591">
        <f>SUM(D47:D59)</f>
        <v>12356</v>
      </c>
      <c r="E60" s="592">
        <f t="shared" si="0"/>
        <v>537</v>
      </c>
      <c r="F60" s="593">
        <f t="shared" si="1"/>
        <v>0.04165050802761188</v>
      </c>
      <c r="G60" s="79"/>
      <c r="L60" s="15"/>
      <c r="M60" s="427"/>
      <c r="N60" s="427"/>
      <c r="O60" s="96"/>
      <c r="P60" s="96"/>
      <c r="Q60" s="270"/>
      <c r="R60" s="270"/>
    </row>
    <row r="61" spans="1:7" ht="12.75" customHeight="1">
      <c r="A61" s="180"/>
      <c r="B61" s="665"/>
      <c r="C61" s="103"/>
      <c r="D61" s="145"/>
      <c r="E61" s="159"/>
      <c r="F61" s="21"/>
      <c r="G61" s="79"/>
    </row>
    <row r="62" spans="1:7" ht="21.75" customHeight="1">
      <c r="A62" s="728" t="s">
        <v>239</v>
      </c>
      <c r="B62" s="728"/>
      <c r="C62" s="728"/>
      <c r="D62" s="728"/>
      <c r="E62" s="728"/>
      <c r="F62" s="728"/>
      <c r="G62" s="728"/>
    </row>
    <row r="63" spans="1:14" s="270" customFormat="1" ht="54" customHeight="1">
      <c r="A63" s="272" t="s">
        <v>2</v>
      </c>
      <c r="B63" s="272" t="s">
        <v>69</v>
      </c>
      <c r="C63" s="272" t="s">
        <v>70</v>
      </c>
      <c r="D63" s="272" t="s">
        <v>106</v>
      </c>
      <c r="E63" s="273" t="s">
        <v>71</v>
      </c>
      <c r="F63" s="272" t="s">
        <v>173</v>
      </c>
      <c r="G63" s="271"/>
      <c r="H63" s="6"/>
      <c r="I63" s="96"/>
      <c r="J63" s="96"/>
      <c r="K63" s="96"/>
      <c r="L63" s="96"/>
      <c r="M63" s="504"/>
      <c r="N63" s="504"/>
    </row>
    <row r="64" spans="1:17" ht="18" customHeight="1">
      <c r="A64" s="200">
        <v>1</v>
      </c>
      <c r="B64" s="502" t="s">
        <v>160</v>
      </c>
      <c r="C64" s="352">
        <v>3</v>
      </c>
      <c r="D64" s="342">
        <v>2</v>
      </c>
      <c r="E64" s="198">
        <f>C64-D64</f>
        <v>1</v>
      </c>
      <c r="F64" s="290">
        <f>E64/C64</f>
        <v>0.3333333333333333</v>
      </c>
      <c r="G64" s="80"/>
      <c r="I64" s="15"/>
      <c r="J64" s="15"/>
      <c r="K64" s="15"/>
      <c r="L64" s="96"/>
      <c r="M64" s="559"/>
      <c r="N64" s="559"/>
      <c r="O64" s="270"/>
      <c r="P64" s="270"/>
      <c r="Q64" s="270"/>
    </row>
    <row r="65" spans="1:17" ht="18" customHeight="1">
      <c r="A65" s="200">
        <v>2</v>
      </c>
      <c r="B65" s="502" t="s">
        <v>161</v>
      </c>
      <c r="C65" s="352">
        <v>0</v>
      </c>
      <c r="D65" s="342">
        <v>0</v>
      </c>
      <c r="E65" s="198">
        <f aca="true" t="shared" si="2" ref="E65:E75">C65-D65</f>
        <v>0</v>
      </c>
      <c r="F65" s="481" t="s">
        <v>203</v>
      </c>
      <c r="G65" s="80"/>
      <c r="I65" s="15"/>
      <c r="J65" s="15"/>
      <c r="K65" s="15"/>
      <c r="L65" s="96"/>
      <c r="M65" s="559"/>
      <c r="N65" s="559"/>
      <c r="O65" s="270"/>
      <c r="P65" s="270"/>
      <c r="Q65" s="270"/>
    </row>
    <row r="66" spans="1:17" ht="18" customHeight="1">
      <c r="A66" s="200">
        <v>3</v>
      </c>
      <c r="B66" s="502" t="s">
        <v>162</v>
      </c>
      <c r="C66" s="352">
        <v>0</v>
      </c>
      <c r="D66" s="342">
        <v>0</v>
      </c>
      <c r="E66" s="198">
        <f t="shared" si="2"/>
        <v>0</v>
      </c>
      <c r="F66" s="481" t="s">
        <v>203</v>
      </c>
      <c r="G66" s="80"/>
      <c r="I66" s="15"/>
      <c r="J66" s="15"/>
      <c r="K66" s="15"/>
      <c r="L66" s="96"/>
      <c r="M66" s="559"/>
      <c r="N66" s="559"/>
      <c r="O66" s="270"/>
      <c r="P66" s="270"/>
      <c r="Q66" s="270"/>
    </row>
    <row r="67" spans="1:17" ht="17.25" customHeight="1">
      <c r="A67" s="200">
        <v>4</v>
      </c>
      <c r="B67" s="502" t="s">
        <v>163</v>
      </c>
      <c r="C67" s="352">
        <v>0</v>
      </c>
      <c r="D67" s="342">
        <v>0</v>
      </c>
      <c r="E67" s="198">
        <f t="shared" si="2"/>
        <v>0</v>
      </c>
      <c r="F67" s="481" t="s">
        <v>203</v>
      </c>
      <c r="G67" s="80"/>
      <c r="I67" s="15"/>
      <c r="J67" s="15"/>
      <c r="K67" s="15"/>
      <c r="L67" s="96"/>
      <c r="M67" s="559"/>
      <c r="N67" s="559"/>
      <c r="O67" s="270"/>
      <c r="P67" s="270"/>
      <c r="Q67" s="270"/>
    </row>
    <row r="68" spans="1:17" ht="17.25" customHeight="1">
      <c r="A68" s="200">
        <v>5</v>
      </c>
      <c r="B68" s="503" t="s">
        <v>164</v>
      </c>
      <c r="C68" s="352">
        <v>23</v>
      </c>
      <c r="D68" s="342">
        <v>22</v>
      </c>
      <c r="E68" s="198">
        <f t="shared" si="2"/>
        <v>1</v>
      </c>
      <c r="F68" s="290">
        <f aca="true" t="shared" si="3" ref="F68:F75">E68/C68</f>
        <v>0.043478260869565216</v>
      </c>
      <c r="G68" s="80"/>
      <c r="I68" s="15"/>
      <c r="J68" s="15"/>
      <c r="K68" s="15"/>
      <c r="L68" s="96"/>
      <c r="M68" s="559"/>
      <c r="N68" s="559"/>
      <c r="O68" s="270"/>
      <c r="P68" s="270"/>
      <c r="Q68" s="270"/>
    </row>
    <row r="69" spans="1:17" ht="17.25" customHeight="1">
      <c r="A69" s="200">
        <v>6</v>
      </c>
      <c r="B69" s="502" t="s">
        <v>165</v>
      </c>
      <c r="C69" s="352">
        <v>29</v>
      </c>
      <c r="D69" s="342">
        <v>29</v>
      </c>
      <c r="E69" s="198">
        <f t="shared" si="2"/>
        <v>0</v>
      </c>
      <c r="F69" s="290">
        <f t="shared" si="3"/>
        <v>0</v>
      </c>
      <c r="G69" s="80"/>
      <c r="I69" s="15"/>
      <c r="J69" s="15"/>
      <c r="K69" s="15"/>
      <c r="L69" s="96"/>
      <c r="M69" s="559"/>
      <c r="N69" s="559"/>
      <c r="O69" s="270"/>
      <c r="P69" s="270"/>
      <c r="Q69" s="270"/>
    </row>
    <row r="70" spans="1:17" ht="17.25" customHeight="1">
      <c r="A70" s="200">
        <v>7</v>
      </c>
      <c r="B70" s="503" t="s">
        <v>166</v>
      </c>
      <c r="C70" s="352">
        <v>6</v>
      </c>
      <c r="D70" s="342">
        <v>6</v>
      </c>
      <c r="E70" s="198">
        <f t="shared" si="2"/>
        <v>0</v>
      </c>
      <c r="F70" s="290">
        <f t="shared" si="3"/>
        <v>0</v>
      </c>
      <c r="G70" s="80"/>
      <c r="I70" s="15"/>
      <c r="J70" s="15"/>
      <c r="K70" s="15"/>
      <c r="L70" s="96"/>
      <c r="M70" s="559"/>
      <c r="N70" s="559"/>
      <c r="O70" s="270"/>
      <c r="P70" s="270"/>
      <c r="Q70" s="270"/>
    </row>
    <row r="71" spans="1:17" ht="17.25" customHeight="1">
      <c r="A71" s="200">
        <v>8</v>
      </c>
      <c r="B71" s="502" t="s">
        <v>167</v>
      </c>
      <c r="C71" s="352">
        <v>7</v>
      </c>
      <c r="D71" s="342">
        <v>4</v>
      </c>
      <c r="E71" s="198">
        <f t="shared" si="2"/>
        <v>3</v>
      </c>
      <c r="F71" s="290">
        <f t="shared" si="3"/>
        <v>0.42857142857142855</v>
      </c>
      <c r="G71" s="80"/>
      <c r="I71" s="15"/>
      <c r="J71" s="15"/>
      <c r="K71" s="15"/>
      <c r="L71" s="96"/>
      <c r="M71" s="559"/>
      <c r="N71" s="559"/>
      <c r="O71" s="270"/>
      <c r="P71" s="270"/>
      <c r="Q71" s="270"/>
    </row>
    <row r="72" spans="1:17" ht="17.25" customHeight="1">
      <c r="A72" s="200">
        <v>9</v>
      </c>
      <c r="B72" s="502" t="s">
        <v>168</v>
      </c>
      <c r="C72" s="352">
        <v>8</v>
      </c>
      <c r="D72" s="342">
        <v>7</v>
      </c>
      <c r="E72" s="198">
        <f t="shared" si="2"/>
        <v>1</v>
      </c>
      <c r="F72" s="290">
        <f t="shared" si="3"/>
        <v>0.125</v>
      </c>
      <c r="G72" s="80"/>
      <c r="I72" s="15"/>
      <c r="J72" s="15"/>
      <c r="K72" s="15"/>
      <c r="L72" s="96"/>
      <c r="M72" s="559"/>
      <c r="N72" s="559"/>
      <c r="O72" s="270"/>
      <c r="P72" s="270"/>
      <c r="Q72" s="270"/>
    </row>
    <row r="73" spans="1:17" ht="17.25" customHeight="1">
      <c r="A73" s="200">
        <v>10</v>
      </c>
      <c r="B73" s="502" t="s">
        <v>169</v>
      </c>
      <c r="C73" s="352">
        <v>0</v>
      </c>
      <c r="D73" s="342">
        <v>0</v>
      </c>
      <c r="E73" s="198">
        <f t="shared" si="2"/>
        <v>0</v>
      </c>
      <c r="F73" s="481" t="s">
        <v>203</v>
      </c>
      <c r="G73" s="80"/>
      <c r="I73" s="15"/>
      <c r="J73" s="15"/>
      <c r="K73" s="15"/>
      <c r="L73" s="96"/>
      <c r="M73" s="559"/>
      <c r="N73" s="559"/>
      <c r="O73" s="270"/>
      <c r="P73" s="270"/>
      <c r="Q73" s="270"/>
    </row>
    <row r="74" spans="1:17" ht="17.25" customHeight="1">
      <c r="A74" s="200">
        <v>11</v>
      </c>
      <c r="B74" s="502" t="s">
        <v>170</v>
      </c>
      <c r="C74" s="352">
        <v>1</v>
      </c>
      <c r="D74" s="342">
        <v>1</v>
      </c>
      <c r="E74" s="198">
        <f t="shared" si="2"/>
        <v>0</v>
      </c>
      <c r="F74" s="290">
        <f t="shared" si="3"/>
        <v>0</v>
      </c>
      <c r="G74" s="80"/>
      <c r="I74" s="15"/>
      <c r="J74" s="15"/>
      <c r="K74" s="15"/>
      <c r="L74" s="96"/>
      <c r="M74" s="559"/>
      <c r="N74" s="559"/>
      <c r="O74" s="270"/>
      <c r="P74" s="270"/>
      <c r="Q74" s="270"/>
    </row>
    <row r="75" spans="1:17" ht="17.25" customHeight="1">
      <c r="A75" s="200">
        <v>12</v>
      </c>
      <c r="B75" s="502" t="s">
        <v>171</v>
      </c>
      <c r="C75" s="352">
        <v>4</v>
      </c>
      <c r="D75" s="342">
        <v>4</v>
      </c>
      <c r="E75" s="198">
        <f t="shared" si="2"/>
        <v>0</v>
      </c>
      <c r="F75" s="290">
        <f t="shared" si="3"/>
        <v>0</v>
      </c>
      <c r="G75" s="80"/>
      <c r="I75" s="15"/>
      <c r="J75" s="15"/>
      <c r="K75" s="15"/>
      <c r="L75" s="96"/>
      <c r="M75" s="559"/>
      <c r="N75" s="559"/>
      <c r="O75" s="270"/>
      <c r="P75" s="270"/>
      <c r="Q75" s="270"/>
    </row>
    <row r="76" spans="1:17" ht="18" customHeight="1">
      <c r="A76" s="200">
        <v>13</v>
      </c>
      <c r="B76" s="502" t="s">
        <v>172</v>
      </c>
      <c r="C76" s="352">
        <v>1</v>
      </c>
      <c r="D76" s="342">
        <v>0</v>
      </c>
      <c r="E76" s="198">
        <f>C76-D76</f>
        <v>1</v>
      </c>
      <c r="F76" s="290">
        <f>E76/C76</f>
        <v>1</v>
      </c>
      <c r="G76" s="80"/>
      <c r="I76" s="15"/>
      <c r="J76" s="15"/>
      <c r="K76" s="15"/>
      <c r="L76" s="96"/>
      <c r="M76" s="559"/>
      <c r="N76" s="559"/>
      <c r="O76" s="270"/>
      <c r="P76" s="270"/>
      <c r="Q76" s="270"/>
    </row>
    <row r="77" spans="1:17" ht="18" customHeight="1">
      <c r="A77" s="126"/>
      <c r="B77" s="666" t="s">
        <v>227</v>
      </c>
      <c r="C77" s="344">
        <f>SUM(C64:C76)</f>
        <v>82</v>
      </c>
      <c r="D77" s="344">
        <f>SUM(D64:D76)</f>
        <v>75</v>
      </c>
      <c r="E77" s="188">
        <f>C77-D77</f>
        <v>7</v>
      </c>
      <c r="F77" s="482">
        <f>E77/C77</f>
        <v>0.08536585365853659</v>
      </c>
      <c r="G77" s="80"/>
      <c r="I77" s="15"/>
      <c r="J77" s="15"/>
      <c r="K77" s="15"/>
      <c r="L77" s="96"/>
      <c r="M77" s="427"/>
      <c r="N77" s="427"/>
      <c r="O77" s="270"/>
      <c r="P77" s="270"/>
      <c r="Q77" s="270"/>
    </row>
    <row r="78" spans="1:17" ht="30.75" customHeight="1">
      <c r="A78" s="770" t="s">
        <v>268</v>
      </c>
      <c r="B78" s="770"/>
      <c r="C78" s="770"/>
      <c r="D78" s="770"/>
      <c r="E78" s="770"/>
      <c r="F78" s="770"/>
      <c r="G78" s="80"/>
      <c r="L78" s="270"/>
      <c r="M78" s="427"/>
      <c r="N78" s="427"/>
      <c r="O78" s="270"/>
      <c r="P78" s="270"/>
      <c r="Q78" s="270"/>
    </row>
    <row r="79" spans="1:17" ht="18" customHeight="1">
      <c r="A79" s="568"/>
      <c r="B79" s="147"/>
      <c r="C79" s="568"/>
      <c r="D79" s="568"/>
      <c r="E79" s="568"/>
      <c r="F79" s="68"/>
      <c r="G79" s="80"/>
      <c r="L79" s="270"/>
      <c r="M79" s="427"/>
      <c r="N79" s="427"/>
      <c r="O79" s="270"/>
      <c r="P79" s="270"/>
      <c r="Q79" s="270"/>
    </row>
    <row r="80" spans="1:17" ht="18" customHeight="1">
      <c r="A80" s="728" t="s">
        <v>240</v>
      </c>
      <c r="B80" s="728"/>
      <c r="C80" s="728"/>
      <c r="D80" s="728"/>
      <c r="E80" s="728"/>
      <c r="F80" s="728"/>
      <c r="G80" s="728"/>
      <c r="L80" s="270"/>
      <c r="M80" s="427"/>
      <c r="N80" s="427"/>
      <c r="O80" s="270"/>
      <c r="P80" s="270"/>
      <c r="Q80" s="270"/>
    </row>
    <row r="81" spans="1:17" ht="26.25" customHeight="1">
      <c r="A81" s="272" t="s">
        <v>2</v>
      </c>
      <c r="B81" s="272" t="s">
        <v>69</v>
      </c>
      <c r="C81" s="272" t="s">
        <v>70</v>
      </c>
      <c r="D81" s="272" t="s">
        <v>106</v>
      </c>
      <c r="E81" s="273" t="s">
        <v>71</v>
      </c>
      <c r="F81" s="272" t="s">
        <v>173</v>
      </c>
      <c r="G81" s="271"/>
      <c r="L81" s="270"/>
      <c r="M81" s="427"/>
      <c r="N81" s="427"/>
      <c r="O81" s="270"/>
      <c r="P81" s="270"/>
      <c r="Q81" s="270"/>
    </row>
    <row r="82" spans="1:17" ht="18" customHeight="1">
      <c r="A82" s="200">
        <v>1</v>
      </c>
      <c r="B82" s="603" t="s">
        <v>160</v>
      </c>
      <c r="C82" s="352">
        <v>500</v>
      </c>
      <c r="D82" s="342">
        <v>491</v>
      </c>
      <c r="E82" s="198">
        <f>C82-D82</f>
        <v>9</v>
      </c>
      <c r="F82" s="202">
        <f>E82/C82</f>
        <v>0.018</v>
      </c>
      <c r="G82" s="80"/>
      <c r="L82" s="270"/>
      <c r="M82" s="427"/>
      <c r="N82" s="427"/>
      <c r="O82" s="270"/>
      <c r="P82" s="270"/>
      <c r="Q82" s="270"/>
    </row>
    <row r="83" spans="1:17" ht="18" customHeight="1">
      <c r="A83" s="200">
        <v>2</v>
      </c>
      <c r="B83" s="502" t="s">
        <v>161</v>
      </c>
      <c r="C83" s="352">
        <v>226</v>
      </c>
      <c r="D83" s="342">
        <v>225</v>
      </c>
      <c r="E83" s="198">
        <f aca="true" t="shared" si="4" ref="E83:E93">C83-D83</f>
        <v>1</v>
      </c>
      <c r="F83" s="202">
        <f aca="true" t="shared" si="5" ref="F83:F93">E83/C83</f>
        <v>0.004424778761061947</v>
      </c>
      <c r="G83" s="80"/>
      <c r="L83" s="270"/>
      <c r="M83" s="427"/>
      <c r="N83" s="427"/>
      <c r="O83" s="270"/>
      <c r="P83" s="270"/>
      <c r="Q83" s="270"/>
    </row>
    <row r="84" spans="1:17" ht="18" customHeight="1">
      <c r="A84" s="200">
        <v>3</v>
      </c>
      <c r="B84" s="502" t="s">
        <v>162</v>
      </c>
      <c r="C84" s="352">
        <v>429</v>
      </c>
      <c r="D84" s="342">
        <v>427</v>
      </c>
      <c r="E84" s="198">
        <f t="shared" si="4"/>
        <v>2</v>
      </c>
      <c r="F84" s="202">
        <f t="shared" si="5"/>
        <v>0.004662004662004662</v>
      </c>
      <c r="G84" s="80"/>
      <c r="L84" s="270"/>
      <c r="M84" s="427"/>
      <c r="N84" s="427"/>
      <c r="O84" s="270"/>
      <c r="P84" s="270"/>
      <c r="Q84" s="270"/>
    </row>
    <row r="85" spans="1:17" ht="18" customHeight="1">
      <c r="A85" s="200">
        <v>4</v>
      </c>
      <c r="B85" s="502" t="s">
        <v>163</v>
      </c>
      <c r="C85" s="352">
        <v>202</v>
      </c>
      <c r="D85" s="342">
        <v>202</v>
      </c>
      <c r="E85" s="198">
        <f t="shared" si="4"/>
        <v>0</v>
      </c>
      <c r="F85" s="202">
        <f t="shared" si="5"/>
        <v>0</v>
      </c>
      <c r="G85" s="80"/>
      <c r="L85" s="270"/>
      <c r="M85" s="427"/>
      <c r="N85" s="427"/>
      <c r="O85" s="270"/>
      <c r="P85" s="270"/>
      <c r="Q85" s="270"/>
    </row>
    <row r="86" spans="1:17" ht="18" customHeight="1">
      <c r="A86" s="200">
        <v>5</v>
      </c>
      <c r="B86" s="503" t="s">
        <v>164</v>
      </c>
      <c r="C86" s="352">
        <v>477</v>
      </c>
      <c r="D86" s="342">
        <v>451</v>
      </c>
      <c r="E86" s="198">
        <f t="shared" si="4"/>
        <v>26</v>
      </c>
      <c r="F86" s="202">
        <f t="shared" si="5"/>
        <v>0.05450733752620545</v>
      </c>
      <c r="G86" s="80"/>
      <c r="L86" s="270"/>
      <c r="M86" s="427"/>
      <c r="N86" s="427"/>
      <c r="O86" s="270"/>
      <c r="P86" s="270"/>
      <c r="Q86" s="270"/>
    </row>
    <row r="87" spans="1:17" ht="18" customHeight="1">
      <c r="A87" s="200">
        <v>6</v>
      </c>
      <c r="B87" s="502" t="s">
        <v>165</v>
      </c>
      <c r="C87" s="352">
        <v>306</v>
      </c>
      <c r="D87" s="342">
        <v>298</v>
      </c>
      <c r="E87" s="198">
        <f t="shared" si="4"/>
        <v>8</v>
      </c>
      <c r="F87" s="202">
        <f t="shared" si="5"/>
        <v>0.026143790849673203</v>
      </c>
      <c r="G87" s="80"/>
      <c r="L87" s="270"/>
      <c r="M87" s="427"/>
      <c r="N87" s="427"/>
      <c r="O87" s="270"/>
      <c r="P87" s="270"/>
      <c r="Q87" s="270"/>
    </row>
    <row r="88" spans="1:17" ht="18" customHeight="1">
      <c r="A88" s="200">
        <v>7</v>
      </c>
      <c r="B88" s="503" t="s">
        <v>166</v>
      </c>
      <c r="C88" s="352">
        <v>459</v>
      </c>
      <c r="D88" s="342">
        <v>447</v>
      </c>
      <c r="E88" s="198">
        <f t="shared" si="4"/>
        <v>12</v>
      </c>
      <c r="F88" s="202">
        <f t="shared" si="5"/>
        <v>0.026143790849673203</v>
      </c>
      <c r="G88" s="80"/>
      <c r="L88" s="270"/>
      <c r="M88" s="427"/>
      <c r="N88" s="427"/>
      <c r="O88" s="270"/>
      <c r="P88" s="270"/>
      <c r="Q88" s="270"/>
    </row>
    <row r="89" spans="1:17" ht="18" customHeight="1">
      <c r="A89" s="200">
        <v>8</v>
      </c>
      <c r="B89" s="502" t="s">
        <v>167</v>
      </c>
      <c r="C89" s="352">
        <v>676</v>
      </c>
      <c r="D89" s="342">
        <v>665</v>
      </c>
      <c r="E89" s="198">
        <f t="shared" si="4"/>
        <v>11</v>
      </c>
      <c r="F89" s="202">
        <f t="shared" si="5"/>
        <v>0.016272189349112426</v>
      </c>
      <c r="G89" s="80"/>
      <c r="L89" s="270"/>
      <c r="M89" s="427"/>
      <c r="N89" s="427"/>
      <c r="O89" s="270"/>
      <c r="P89" s="270"/>
      <c r="Q89" s="270"/>
    </row>
    <row r="90" spans="1:17" ht="18" customHeight="1">
      <c r="A90" s="200">
        <v>9</v>
      </c>
      <c r="B90" s="502" t="s">
        <v>168</v>
      </c>
      <c r="C90" s="352">
        <v>452</v>
      </c>
      <c r="D90" s="342">
        <v>440</v>
      </c>
      <c r="E90" s="198">
        <f t="shared" si="4"/>
        <v>12</v>
      </c>
      <c r="F90" s="202">
        <f t="shared" si="5"/>
        <v>0.02654867256637168</v>
      </c>
      <c r="G90" s="80"/>
      <c r="L90" s="270"/>
      <c r="M90" s="427"/>
      <c r="N90" s="427"/>
      <c r="O90" s="270"/>
      <c r="P90" s="270"/>
      <c r="Q90" s="270"/>
    </row>
    <row r="91" spans="1:17" ht="18" customHeight="1">
      <c r="A91" s="200">
        <v>10</v>
      </c>
      <c r="B91" s="502" t="s">
        <v>169</v>
      </c>
      <c r="C91" s="352">
        <v>269</v>
      </c>
      <c r="D91" s="342">
        <v>264</v>
      </c>
      <c r="E91" s="198">
        <f t="shared" si="4"/>
        <v>5</v>
      </c>
      <c r="F91" s="202">
        <f t="shared" si="5"/>
        <v>0.01858736059479554</v>
      </c>
      <c r="G91" s="80"/>
      <c r="L91" s="270"/>
      <c r="M91" s="427"/>
      <c r="N91" s="427"/>
      <c r="O91" s="270"/>
      <c r="P91" s="270"/>
      <c r="Q91" s="270"/>
    </row>
    <row r="92" spans="1:17" ht="18" customHeight="1">
      <c r="A92" s="200">
        <v>11</v>
      </c>
      <c r="B92" s="502" t="s">
        <v>170</v>
      </c>
      <c r="C92" s="352">
        <v>609</v>
      </c>
      <c r="D92" s="342">
        <v>593</v>
      </c>
      <c r="E92" s="198">
        <f t="shared" si="4"/>
        <v>16</v>
      </c>
      <c r="F92" s="202">
        <f t="shared" si="5"/>
        <v>0.026272577996715927</v>
      </c>
      <c r="G92" s="80"/>
      <c r="L92" s="270"/>
      <c r="M92" s="427"/>
      <c r="N92" s="427"/>
      <c r="O92" s="270"/>
      <c r="P92" s="270"/>
      <c r="Q92" s="270"/>
    </row>
    <row r="93" spans="1:17" ht="18" customHeight="1">
      <c r="A93" s="200">
        <v>12</v>
      </c>
      <c r="B93" s="502" t="s">
        <v>171</v>
      </c>
      <c r="C93" s="352">
        <v>402</v>
      </c>
      <c r="D93" s="342">
        <v>401</v>
      </c>
      <c r="E93" s="198">
        <f t="shared" si="4"/>
        <v>1</v>
      </c>
      <c r="F93" s="202">
        <f t="shared" si="5"/>
        <v>0.0024875621890547263</v>
      </c>
      <c r="G93" s="80"/>
      <c r="L93" s="96"/>
      <c r="M93" s="427"/>
      <c r="N93" s="427"/>
      <c r="O93" s="96"/>
      <c r="P93" s="96"/>
      <c r="Q93" s="96"/>
    </row>
    <row r="94" spans="1:17" ht="18" customHeight="1">
      <c r="A94" s="200">
        <v>13</v>
      </c>
      <c r="B94" s="502" t="s">
        <v>172</v>
      </c>
      <c r="C94" s="352">
        <v>342</v>
      </c>
      <c r="D94" s="342">
        <v>329</v>
      </c>
      <c r="E94" s="198">
        <f>C94-D94</f>
        <v>13</v>
      </c>
      <c r="F94" s="202">
        <f>E94/C94</f>
        <v>0.038011695906432746</v>
      </c>
      <c r="G94" s="80"/>
      <c r="L94" s="96"/>
      <c r="M94" s="427"/>
      <c r="N94" s="427"/>
      <c r="O94" s="96"/>
      <c r="P94" s="96"/>
      <c r="Q94" s="96"/>
    </row>
    <row r="95" spans="1:17" ht="18" customHeight="1">
      <c r="A95" s="126"/>
      <c r="B95" s="666" t="s">
        <v>19</v>
      </c>
      <c r="C95" s="344">
        <f>SUM(C82:C94)</f>
        <v>5349</v>
      </c>
      <c r="D95" s="344">
        <f>SUM(D82:D94)</f>
        <v>5233</v>
      </c>
      <c r="E95" s="188">
        <f>C95-D95</f>
        <v>116</v>
      </c>
      <c r="F95" s="274">
        <f>E95/C95</f>
        <v>0.02168629650401944</v>
      </c>
      <c r="G95" s="80"/>
      <c r="L95" s="96"/>
      <c r="M95" s="427"/>
      <c r="N95" s="427"/>
      <c r="O95" s="96"/>
      <c r="P95" s="96"/>
      <c r="Q95" s="96"/>
    </row>
    <row r="96" spans="1:17" ht="18" customHeight="1">
      <c r="A96" s="147"/>
      <c r="B96" s="667"/>
      <c r="C96" s="427"/>
      <c r="D96" s="427"/>
      <c r="E96" s="337"/>
      <c r="F96" s="68"/>
      <c r="G96" s="80"/>
      <c r="L96" s="96"/>
      <c r="M96" s="427"/>
      <c r="N96" s="427"/>
      <c r="O96" s="96"/>
      <c r="P96" s="96"/>
      <c r="Q96" s="96"/>
    </row>
    <row r="97" spans="1:17" ht="23.25" customHeight="1">
      <c r="A97" s="728" t="s">
        <v>241</v>
      </c>
      <c r="B97" s="728"/>
      <c r="C97" s="728"/>
      <c r="D97" s="728"/>
      <c r="E97" s="728"/>
      <c r="F97" s="728"/>
      <c r="G97" s="728"/>
      <c r="L97" s="15"/>
      <c r="M97" s="15"/>
      <c r="N97" s="15"/>
      <c r="O97" s="15"/>
      <c r="P97" s="15"/>
      <c r="Q97" s="15"/>
    </row>
    <row r="98" spans="1:17" s="270" customFormat="1" ht="83.25" customHeight="1">
      <c r="A98" s="272" t="s">
        <v>2</v>
      </c>
      <c r="B98" s="272" t="s">
        <v>69</v>
      </c>
      <c r="C98" s="272" t="s">
        <v>269</v>
      </c>
      <c r="D98" s="272" t="s">
        <v>105</v>
      </c>
      <c r="E98" s="273" t="s">
        <v>5</v>
      </c>
      <c r="F98" s="272" t="s">
        <v>6</v>
      </c>
      <c r="G98" s="271"/>
      <c r="H98" s="6"/>
      <c r="L98" s="96"/>
      <c r="M98" s="558"/>
      <c r="N98" s="558"/>
      <c r="O98" s="96"/>
      <c r="P98" s="96"/>
      <c r="Q98" s="96"/>
    </row>
    <row r="99" spans="1:17" ht="14.25" customHeight="1">
      <c r="A99" s="198">
        <v>1</v>
      </c>
      <c r="B99" s="502" t="s">
        <v>160</v>
      </c>
      <c r="C99" s="225">
        <v>25684</v>
      </c>
      <c r="D99" s="386">
        <v>23552</v>
      </c>
      <c r="E99" s="395">
        <f aca="true" t="shared" si="6" ref="E99:E112">C99-D99</f>
        <v>2132</v>
      </c>
      <c r="F99" s="227">
        <f aca="true" t="shared" si="7" ref="F99:F111">E99/C99</f>
        <v>0.08300887712194362</v>
      </c>
      <c r="G99" s="80"/>
      <c r="L99" s="96"/>
      <c r="M99" s="559"/>
      <c r="N99" s="560"/>
      <c r="O99" s="15"/>
      <c r="P99" s="15"/>
      <c r="Q99" s="15"/>
    </row>
    <row r="100" spans="1:17" ht="14.25" customHeight="1">
      <c r="A100" s="198">
        <v>2</v>
      </c>
      <c r="B100" s="502" t="s">
        <v>161</v>
      </c>
      <c r="C100" s="225">
        <v>13136</v>
      </c>
      <c r="D100" s="386">
        <v>12007</v>
      </c>
      <c r="E100" s="395">
        <f t="shared" si="6"/>
        <v>1129</v>
      </c>
      <c r="F100" s="227">
        <f t="shared" si="7"/>
        <v>0.08594701583434836</v>
      </c>
      <c r="G100" s="80"/>
      <c r="L100" s="96"/>
      <c r="M100" s="559"/>
      <c r="N100" s="560"/>
      <c r="O100" s="15"/>
      <c r="P100" s="15"/>
      <c r="Q100" s="15"/>
    </row>
    <row r="101" spans="1:17" ht="15.75">
      <c r="A101" s="198">
        <v>3</v>
      </c>
      <c r="B101" s="502" t="s">
        <v>162</v>
      </c>
      <c r="C101" s="225">
        <v>20467</v>
      </c>
      <c r="D101" s="386">
        <v>19574</v>
      </c>
      <c r="E101" s="395">
        <f t="shared" si="6"/>
        <v>893</v>
      </c>
      <c r="F101" s="227">
        <f t="shared" si="7"/>
        <v>0.04363121121805834</v>
      </c>
      <c r="G101" s="80"/>
      <c r="L101" s="96"/>
      <c r="M101" s="559"/>
      <c r="N101" s="560"/>
      <c r="O101" s="15"/>
      <c r="P101" s="15"/>
      <c r="Q101" s="15"/>
    </row>
    <row r="102" spans="1:17" ht="14.25" customHeight="1">
      <c r="A102" s="198">
        <v>4</v>
      </c>
      <c r="B102" s="502" t="s">
        <v>163</v>
      </c>
      <c r="C102" s="225">
        <v>12529</v>
      </c>
      <c r="D102" s="386">
        <v>11225</v>
      </c>
      <c r="E102" s="395">
        <f t="shared" si="6"/>
        <v>1304</v>
      </c>
      <c r="F102" s="227">
        <f t="shared" si="7"/>
        <v>0.10407853779232182</v>
      </c>
      <c r="G102" s="80"/>
      <c r="L102" s="96"/>
      <c r="M102" s="559"/>
      <c r="N102" s="560"/>
      <c r="O102" s="15"/>
      <c r="P102" s="15"/>
      <c r="Q102" s="15"/>
    </row>
    <row r="103" spans="1:17" ht="14.25" customHeight="1">
      <c r="A103" s="198">
        <v>5</v>
      </c>
      <c r="B103" s="503" t="s">
        <v>164</v>
      </c>
      <c r="C103" s="225">
        <v>37649</v>
      </c>
      <c r="D103" s="386">
        <v>35352</v>
      </c>
      <c r="E103" s="395">
        <f>C103-D103</f>
        <v>2297</v>
      </c>
      <c r="F103" s="227">
        <f t="shared" si="7"/>
        <v>0.06101091662461154</v>
      </c>
      <c r="G103" s="80"/>
      <c r="L103" s="96"/>
      <c r="M103" s="559"/>
      <c r="N103" s="560"/>
      <c r="O103" s="15"/>
      <c r="P103" s="15"/>
      <c r="Q103" s="15"/>
    </row>
    <row r="104" spans="1:17" ht="14.25" customHeight="1">
      <c r="A104" s="198">
        <v>6</v>
      </c>
      <c r="B104" s="502" t="s">
        <v>165</v>
      </c>
      <c r="C104" s="225">
        <v>74462</v>
      </c>
      <c r="D104" s="386">
        <v>66508</v>
      </c>
      <c r="E104" s="395">
        <f t="shared" si="6"/>
        <v>7954</v>
      </c>
      <c r="F104" s="227">
        <f t="shared" si="7"/>
        <v>0.10681958582901345</v>
      </c>
      <c r="G104" s="80"/>
      <c r="L104" s="96"/>
      <c r="M104" s="559"/>
      <c r="N104" s="560"/>
      <c r="O104" s="15"/>
      <c r="P104" s="15"/>
      <c r="Q104" s="15"/>
    </row>
    <row r="105" spans="1:17" ht="15.75">
      <c r="A105" s="198">
        <v>7</v>
      </c>
      <c r="B105" s="503" t="s">
        <v>166</v>
      </c>
      <c r="C105" s="225">
        <v>32463</v>
      </c>
      <c r="D105" s="386">
        <v>32273</v>
      </c>
      <c r="E105" s="395">
        <f t="shared" si="6"/>
        <v>190</v>
      </c>
      <c r="F105" s="227">
        <f t="shared" si="7"/>
        <v>0.005852817053260635</v>
      </c>
      <c r="G105" s="80"/>
      <c r="L105" s="96"/>
      <c r="M105" s="559"/>
      <c r="N105" s="560"/>
      <c r="O105" s="15"/>
      <c r="P105" s="15"/>
      <c r="Q105" s="15"/>
    </row>
    <row r="106" spans="1:17" ht="15.75">
      <c r="A106" s="198">
        <v>8</v>
      </c>
      <c r="B106" s="502" t="s">
        <v>167</v>
      </c>
      <c r="C106" s="225">
        <v>26108</v>
      </c>
      <c r="D106" s="386">
        <v>23714</v>
      </c>
      <c r="E106" s="395">
        <f t="shared" si="6"/>
        <v>2394</v>
      </c>
      <c r="F106" s="227">
        <f t="shared" si="7"/>
        <v>0.09169603186762679</v>
      </c>
      <c r="G106" s="80"/>
      <c r="L106" s="96"/>
      <c r="M106" s="559"/>
      <c r="N106" s="560"/>
      <c r="O106" s="15"/>
      <c r="P106" s="15"/>
      <c r="Q106" s="15"/>
    </row>
    <row r="107" spans="1:17" ht="15.75">
      <c r="A107" s="198">
        <v>9</v>
      </c>
      <c r="B107" s="502" t="s">
        <v>168</v>
      </c>
      <c r="C107" s="225">
        <v>19530</v>
      </c>
      <c r="D107" s="386">
        <v>17786</v>
      </c>
      <c r="E107" s="395">
        <f t="shared" si="6"/>
        <v>1744</v>
      </c>
      <c r="F107" s="227">
        <f t="shared" si="7"/>
        <v>0.08929851510496672</v>
      </c>
      <c r="G107" s="80"/>
      <c r="L107" s="96"/>
      <c r="M107" s="559"/>
      <c r="N107" s="560"/>
      <c r="O107" s="15"/>
      <c r="P107" s="15"/>
      <c r="Q107" s="15"/>
    </row>
    <row r="108" spans="1:17" ht="15.75">
      <c r="A108" s="198">
        <v>10</v>
      </c>
      <c r="B108" s="502" t="s">
        <v>169</v>
      </c>
      <c r="C108" s="225">
        <v>13090</v>
      </c>
      <c r="D108" s="386">
        <v>12043</v>
      </c>
      <c r="E108" s="226">
        <f t="shared" si="6"/>
        <v>1047</v>
      </c>
      <c r="F108" s="227">
        <f t="shared" si="7"/>
        <v>0.07998472116119175</v>
      </c>
      <c r="G108" s="80"/>
      <c r="L108" s="96"/>
      <c r="M108" s="559"/>
      <c r="N108" s="560"/>
      <c r="O108" s="15"/>
      <c r="P108" s="15"/>
      <c r="Q108" s="15"/>
    </row>
    <row r="109" spans="1:17" ht="15.75">
      <c r="A109" s="198">
        <v>11</v>
      </c>
      <c r="B109" s="502" t="s">
        <v>170</v>
      </c>
      <c r="C109" s="225">
        <v>31715</v>
      </c>
      <c r="D109" s="386">
        <v>28215</v>
      </c>
      <c r="E109" s="226">
        <f t="shared" si="6"/>
        <v>3500</v>
      </c>
      <c r="F109" s="227">
        <f t="shared" si="7"/>
        <v>0.11035787482263913</v>
      </c>
      <c r="G109" s="80"/>
      <c r="L109" s="96"/>
      <c r="M109" s="559"/>
      <c r="N109" s="560"/>
      <c r="O109" s="15"/>
      <c r="P109" s="15"/>
      <c r="Q109" s="15"/>
    </row>
    <row r="110" spans="1:17" ht="15.75">
      <c r="A110" s="198">
        <v>12</v>
      </c>
      <c r="B110" s="502" t="s">
        <v>171</v>
      </c>
      <c r="C110" s="225">
        <v>62125</v>
      </c>
      <c r="D110" s="386">
        <v>56762</v>
      </c>
      <c r="E110" s="226">
        <f t="shared" si="6"/>
        <v>5363</v>
      </c>
      <c r="F110" s="227">
        <f t="shared" si="7"/>
        <v>0.08632595573440643</v>
      </c>
      <c r="G110" s="80"/>
      <c r="L110" s="96"/>
      <c r="M110" s="559"/>
      <c r="N110" s="560"/>
      <c r="O110" s="15"/>
      <c r="P110" s="15"/>
      <c r="Q110" s="15"/>
    </row>
    <row r="111" spans="1:17" ht="14.25" customHeight="1">
      <c r="A111" s="198">
        <v>13</v>
      </c>
      <c r="B111" s="502" t="s">
        <v>172</v>
      </c>
      <c r="C111" s="225">
        <v>18696</v>
      </c>
      <c r="D111" s="386">
        <v>17127</v>
      </c>
      <c r="E111" s="226">
        <f t="shared" si="6"/>
        <v>1569</v>
      </c>
      <c r="F111" s="227">
        <f t="shared" si="7"/>
        <v>0.0839216944801027</v>
      </c>
      <c r="G111" s="80"/>
      <c r="L111" s="96"/>
      <c r="M111" s="559"/>
      <c r="N111" s="560"/>
      <c r="O111" s="15"/>
      <c r="P111" s="15"/>
      <c r="Q111" s="15"/>
    </row>
    <row r="112" spans="1:17" ht="16.5">
      <c r="A112" s="126"/>
      <c r="B112" s="666" t="s">
        <v>10</v>
      </c>
      <c r="C112" s="228">
        <f>SUM(C99:C111)</f>
        <v>387654</v>
      </c>
      <c r="D112" s="228">
        <f>SUM(D99:D111)</f>
        <v>356138</v>
      </c>
      <c r="E112" s="229">
        <f t="shared" si="6"/>
        <v>31516</v>
      </c>
      <c r="F112" s="230">
        <f>E112/C112</f>
        <v>0.081299302986684</v>
      </c>
      <c r="G112" s="81"/>
      <c r="L112" s="96"/>
      <c r="M112" s="427"/>
      <c r="N112" s="561"/>
      <c r="O112" s="15"/>
      <c r="P112" s="15"/>
      <c r="Q112" s="15"/>
    </row>
    <row r="113" spans="1:17" ht="23.25" customHeight="1">
      <c r="A113" s="743" t="s">
        <v>242</v>
      </c>
      <c r="B113" s="743"/>
      <c r="C113" s="743"/>
      <c r="D113" s="743"/>
      <c r="E113" s="743"/>
      <c r="F113" s="743"/>
      <c r="G113" s="743"/>
      <c r="L113" s="15"/>
      <c r="M113" s="15"/>
      <c r="N113" s="15"/>
      <c r="O113" s="15"/>
      <c r="P113" s="15"/>
      <c r="Q113" s="15"/>
    </row>
    <row r="114" spans="1:17" s="270" customFormat="1" ht="75">
      <c r="A114" s="272" t="s">
        <v>2</v>
      </c>
      <c r="B114" s="272" t="s">
        <v>69</v>
      </c>
      <c r="C114" s="272" t="s">
        <v>269</v>
      </c>
      <c r="D114" s="272" t="s">
        <v>105</v>
      </c>
      <c r="E114" s="273" t="s">
        <v>5</v>
      </c>
      <c r="F114" s="272" t="s">
        <v>6</v>
      </c>
      <c r="G114" s="271"/>
      <c r="H114" s="6"/>
      <c r="L114" s="96"/>
      <c r="M114" s="558"/>
      <c r="N114" s="558"/>
      <c r="O114" s="96"/>
      <c r="P114" s="96"/>
      <c r="Q114" s="96"/>
    </row>
    <row r="115" spans="1:17" ht="15.75">
      <c r="A115" s="198">
        <v>1</v>
      </c>
      <c r="B115" s="609" t="s">
        <v>160</v>
      </c>
      <c r="C115" s="372">
        <v>23220</v>
      </c>
      <c r="D115" s="375">
        <v>20136</v>
      </c>
      <c r="E115" s="395">
        <f>C115-D115</f>
        <v>3084</v>
      </c>
      <c r="F115" s="227">
        <f>E115/C115</f>
        <v>0.13281653746770025</v>
      </c>
      <c r="G115" s="80"/>
      <c r="L115" s="96"/>
      <c r="M115" s="562"/>
      <c r="N115" s="563"/>
      <c r="O115" s="96"/>
      <c r="P115" s="96"/>
      <c r="Q115" s="15"/>
    </row>
    <row r="116" spans="1:17" ht="15.75">
      <c r="A116" s="198">
        <v>2</v>
      </c>
      <c r="B116" s="609" t="s">
        <v>161</v>
      </c>
      <c r="C116" s="372">
        <v>9969</v>
      </c>
      <c r="D116" s="375">
        <v>9283</v>
      </c>
      <c r="E116" s="395">
        <f aca="true" t="shared" si="8" ref="E116:E126">C116-D116</f>
        <v>686</v>
      </c>
      <c r="F116" s="227">
        <f aca="true" t="shared" si="9" ref="F116:F126">E116/C116</f>
        <v>0.06881332129601765</v>
      </c>
      <c r="G116" s="80"/>
      <c r="L116" s="96"/>
      <c r="M116" s="562"/>
      <c r="N116" s="563"/>
      <c r="O116" s="96"/>
      <c r="P116" s="96"/>
      <c r="Q116" s="15"/>
    </row>
    <row r="117" spans="1:17" ht="15.75">
      <c r="A117" s="198">
        <v>3</v>
      </c>
      <c r="B117" s="609" t="s">
        <v>162</v>
      </c>
      <c r="C117" s="372">
        <v>15643</v>
      </c>
      <c r="D117" s="375">
        <v>13992</v>
      </c>
      <c r="E117" s="395">
        <f t="shared" si="8"/>
        <v>1651</v>
      </c>
      <c r="F117" s="227">
        <f t="shared" si="9"/>
        <v>0.1055424151377613</v>
      </c>
      <c r="G117" s="80"/>
      <c r="L117" s="96"/>
      <c r="M117" s="562"/>
      <c r="N117" s="563"/>
      <c r="O117" s="96"/>
      <c r="P117" s="96"/>
      <c r="Q117" s="15"/>
    </row>
    <row r="118" spans="1:17" ht="15.75">
      <c r="A118" s="198">
        <v>4</v>
      </c>
      <c r="B118" s="609" t="s">
        <v>163</v>
      </c>
      <c r="C118" s="372">
        <v>9674</v>
      </c>
      <c r="D118" s="375">
        <v>8836</v>
      </c>
      <c r="E118" s="395">
        <f t="shared" si="8"/>
        <v>838</v>
      </c>
      <c r="F118" s="227">
        <f t="shared" si="9"/>
        <v>0.08662394045896217</v>
      </c>
      <c r="G118" s="80"/>
      <c r="L118" s="96"/>
      <c r="M118" s="562"/>
      <c r="N118" s="563"/>
      <c r="O118" s="96"/>
      <c r="P118" s="96"/>
      <c r="Q118" s="15"/>
    </row>
    <row r="119" spans="1:17" ht="15.75">
      <c r="A119" s="198">
        <v>5</v>
      </c>
      <c r="B119" s="610" t="s">
        <v>164</v>
      </c>
      <c r="C119" s="372">
        <v>27050</v>
      </c>
      <c r="D119" s="375">
        <v>24670</v>
      </c>
      <c r="E119" s="395">
        <f t="shared" si="8"/>
        <v>2380</v>
      </c>
      <c r="F119" s="227">
        <f t="shared" si="9"/>
        <v>0.08798521256931609</v>
      </c>
      <c r="G119" s="80"/>
      <c r="L119" s="96"/>
      <c r="M119" s="562"/>
      <c r="N119" s="563"/>
      <c r="O119" s="96"/>
      <c r="P119" s="96"/>
      <c r="Q119" s="15"/>
    </row>
    <row r="120" spans="1:17" ht="15.75">
      <c r="A120" s="198">
        <v>6</v>
      </c>
      <c r="B120" s="609" t="s">
        <v>165</v>
      </c>
      <c r="C120" s="372">
        <v>34865</v>
      </c>
      <c r="D120" s="375">
        <v>32107</v>
      </c>
      <c r="E120" s="395">
        <f t="shared" si="8"/>
        <v>2758</v>
      </c>
      <c r="F120" s="227">
        <f t="shared" si="9"/>
        <v>0.07910511974759787</v>
      </c>
      <c r="G120" s="80"/>
      <c r="L120" s="96"/>
      <c r="M120" s="562"/>
      <c r="N120" s="563"/>
      <c r="O120" s="96"/>
      <c r="P120" s="96"/>
      <c r="Q120" s="15"/>
    </row>
    <row r="121" spans="1:17" ht="15.75">
      <c r="A121" s="198">
        <v>7</v>
      </c>
      <c r="B121" s="610" t="s">
        <v>166</v>
      </c>
      <c r="C121" s="372">
        <v>24486</v>
      </c>
      <c r="D121" s="375">
        <v>25800</v>
      </c>
      <c r="E121" s="395">
        <f t="shared" si="8"/>
        <v>-1314</v>
      </c>
      <c r="F121" s="227">
        <f t="shared" si="9"/>
        <v>-0.05366331781426121</v>
      </c>
      <c r="G121" s="80"/>
      <c r="L121" s="96"/>
      <c r="M121" s="562"/>
      <c r="N121" s="563"/>
      <c r="O121" s="96"/>
      <c r="P121" s="96"/>
      <c r="Q121" s="15"/>
    </row>
    <row r="122" spans="1:17" ht="15.75">
      <c r="A122" s="198">
        <v>8</v>
      </c>
      <c r="B122" s="609" t="s">
        <v>167</v>
      </c>
      <c r="C122" s="372">
        <v>23400</v>
      </c>
      <c r="D122" s="375">
        <v>20559</v>
      </c>
      <c r="E122" s="395">
        <f t="shared" si="8"/>
        <v>2841</v>
      </c>
      <c r="F122" s="227">
        <f t="shared" si="9"/>
        <v>0.1214102564102564</v>
      </c>
      <c r="G122" s="80"/>
      <c r="L122" s="96"/>
      <c r="M122" s="562"/>
      <c r="N122" s="563"/>
      <c r="O122" s="96"/>
      <c r="P122" s="96"/>
      <c r="Q122" s="15"/>
    </row>
    <row r="123" spans="1:17" ht="15.75">
      <c r="A123" s="198">
        <v>9</v>
      </c>
      <c r="B123" s="609" t="s">
        <v>168</v>
      </c>
      <c r="C123" s="372">
        <v>15656</v>
      </c>
      <c r="D123" s="375">
        <v>14237</v>
      </c>
      <c r="E123" s="395">
        <f t="shared" si="8"/>
        <v>1419</v>
      </c>
      <c r="F123" s="227">
        <f t="shared" si="9"/>
        <v>0.09063617782319877</v>
      </c>
      <c r="G123" s="80"/>
      <c r="L123" s="96"/>
      <c r="M123" s="562"/>
      <c r="N123" s="563"/>
      <c r="O123" s="96"/>
      <c r="P123" s="96"/>
      <c r="Q123" s="15"/>
    </row>
    <row r="124" spans="1:17" ht="15.75">
      <c r="A124" s="198">
        <v>10</v>
      </c>
      <c r="B124" s="609" t="s">
        <v>169</v>
      </c>
      <c r="C124" s="372">
        <v>10684</v>
      </c>
      <c r="D124" s="375">
        <v>10491</v>
      </c>
      <c r="E124" s="395">
        <f t="shared" si="8"/>
        <v>193</v>
      </c>
      <c r="F124" s="227">
        <f t="shared" si="9"/>
        <v>0.01806439535754399</v>
      </c>
      <c r="G124" s="80"/>
      <c r="L124" s="96"/>
      <c r="M124" s="562"/>
      <c r="N124" s="563"/>
      <c r="O124" s="96"/>
      <c r="P124" s="96"/>
      <c r="Q124" s="15"/>
    </row>
    <row r="125" spans="1:17" ht="15.75">
      <c r="A125" s="198">
        <v>11</v>
      </c>
      <c r="B125" s="609" t="s">
        <v>170</v>
      </c>
      <c r="C125" s="372">
        <v>25455</v>
      </c>
      <c r="D125" s="375">
        <v>23246</v>
      </c>
      <c r="E125" s="395">
        <f t="shared" si="8"/>
        <v>2209</v>
      </c>
      <c r="F125" s="227">
        <f t="shared" si="9"/>
        <v>0.08678059320369279</v>
      </c>
      <c r="G125" s="80"/>
      <c r="L125" s="96"/>
      <c r="M125" s="562"/>
      <c r="N125" s="563"/>
      <c r="O125" s="96"/>
      <c r="P125" s="96"/>
      <c r="Q125" s="15"/>
    </row>
    <row r="126" spans="1:17" ht="15.75">
      <c r="A126" s="198">
        <v>12</v>
      </c>
      <c r="B126" s="609" t="s">
        <v>171</v>
      </c>
      <c r="C126" s="372">
        <v>37831</v>
      </c>
      <c r="D126" s="375">
        <v>34126</v>
      </c>
      <c r="E126" s="395">
        <f t="shared" si="8"/>
        <v>3705</v>
      </c>
      <c r="F126" s="227">
        <f t="shared" si="9"/>
        <v>0.09793555549681478</v>
      </c>
      <c r="G126" s="80"/>
      <c r="L126" s="96"/>
      <c r="M126" s="562"/>
      <c r="N126" s="563"/>
      <c r="O126" s="96"/>
      <c r="P126" s="96"/>
      <c r="Q126" s="15"/>
    </row>
    <row r="127" spans="1:17" ht="15.75">
      <c r="A127" s="198">
        <v>13</v>
      </c>
      <c r="B127" s="609" t="s">
        <v>172</v>
      </c>
      <c r="C127" s="372">
        <v>11736</v>
      </c>
      <c r="D127" s="375">
        <v>11333</v>
      </c>
      <c r="E127" s="226">
        <f>C127-D127</f>
        <v>403</v>
      </c>
      <c r="F127" s="227">
        <f>E127/C127</f>
        <v>0.03433878663940013</v>
      </c>
      <c r="G127" s="80"/>
      <c r="L127" s="96"/>
      <c r="M127" s="562"/>
      <c r="N127" s="563"/>
      <c r="O127" s="96"/>
      <c r="P127" s="96"/>
      <c r="Q127" s="15"/>
    </row>
    <row r="128" spans="1:17" ht="16.5">
      <c r="A128" s="126"/>
      <c r="B128" s="666" t="s">
        <v>10</v>
      </c>
      <c r="C128" s="373">
        <f>SUM(C115:C127)</f>
        <v>269669</v>
      </c>
      <c r="D128" s="374">
        <f>SUM(D115:D127)</f>
        <v>248816</v>
      </c>
      <c r="E128" s="229">
        <f>SUM(E115:E127)</f>
        <v>20853</v>
      </c>
      <c r="F128" s="230">
        <f>E128/C128</f>
        <v>0.07732813189502687</v>
      </c>
      <c r="G128" s="81"/>
      <c r="L128" s="96"/>
      <c r="M128" s="564"/>
      <c r="N128" s="565"/>
      <c r="O128" s="96"/>
      <c r="P128" s="96"/>
      <c r="Q128" s="15"/>
    </row>
    <row r="129" spans="1:17" ht="12.75" customHeight="1">
      <c r="A129" s="180"/>
      <c r="B129" s="20"/>
      <c r="C129" s="20"/>
      <c r="D129" s="16"/>
      <c r="E129" s="141"/>
      <c r="F129" s="21"/>
      <c r="G129" s="79"/>
      <c r="L129" s="96"/>
      <c r="M129" s="96"/>
      <c r="N129" s="96"/>
      <c r="O129" s="96"/>
      <c r="P129" s="96"/>
      <c r="Q129" s="15"/>
    </row>
    <row r="130" spans="1:17" ht="23.25" customHeight="1">
      <c r="A130" s="728" t="s">
        <v>243</v>
      </c>
      <c r="B130" s="728"/>
      <c r="C130" s="728"/>
      <c r="D130" s="728"/>
      <c r="E130" s="728"/>
      <c r="F130" s="728"/>
      <c r="G130" s="728"/>
      <c r="L130" s="15"/>
      <c r="M130" s="15"/>
      <c r="N130" s="15"/>
      <c r="O130" s="15"/>
      <c r="P130" s="15"/>
      <c r="Q130" s="15"/>
    </row>
    <row r="131" spans="1:17" s="270" customFormat="1" ht="74.25" customHeight="1">
      <c r="A131" s="272" t="s">
        <v>2</v>
      </c>
      <c r="B131" s="272" t="s">
        <v>69</v>
      </c>
      <c r="C131" s="272" t="s">
        <v>270</v>
      </c>
      <c r="D131" s="272" t="s">
        <v>105</v>
      </c>
      <c r="E131" s="273" t="s">
        <v>5</v>
      </c>
      <c r="F131" s="272" t="s">
        <v>6</v>
      </c>
      <c r="G131" s="271"/>
      <c r="H131" s="6"/>
      <c r="J131" s="272" t="s">
        <v>2</v>
      </c>
      <c r="K131" s="272" t="s">
        <v>69</v>
      </c>
      <c r="L131" s="272" t="s">
        <v>270</v>
      </c>
      <c r="M131" s="272" t="s">
        <v>105</v>
      </c>
      <c r="N131" s="273" t="s">
        <v>5</v>
      </c>
      <c r="O131" s="272" t="s">
        <v>6</v>
      </c>
      <c r="P131" s="96"/>
      <c r="Q131" s="96"/>
    </row>
    <row r="132" spans="1:19" ht="15.75">
      <c r="A132" s="198">
        <v>1</v>
      </c>
      <c r="B132" s="502" t="s">
        <v>160</v>
      </c>
      <c r="C132" s="225">
        <v>25397</v>
      </c>
      <c r="D132" s="386">
        <v>23552</v>
      </c>
      <c r="E132" s="226">
        <f aca="true" t="shared" si="10" ref="E132:E145">C132-D132</f>
        <v>1845</v>
      </c>
      <c r="F132" s="483">
        <f aca="true" t="shared" si="11" ref="F132:F144">E132/C132</f>
        <v>0.07264637555616806</v>
      </c>
      <c r="G132" s="80"/>
      <c r="J132" s="198">
        <v>1</v>
      </c>
      <c r="K132" s="502" t="s">
        <v>165</v>
      </c>
      <c r="L132" s="225">
        <v>100590</v>
      </c>
      <c r="M132" s="386">
        <v>66508</v>
      </c>
      <c r="N132" s="226">
        <f>L132-M132</f>
        <v>34082</v>
      </c>
      <c r="O132" s="483">
        <f>N132/L132</f>
        <v>0.3388209563574908</v>
      </c>
      <c r="P132" s="96"/>
      <c r="Q132" s="96"/>
      <c r="R132" s="270"/>
      <c r="S132" s="270"/>
    </row>
    <row r="133" spans="1:19" ht="15.75">
      <c r="A133" s="198">
        <v>2</v>
      </c>
      <c r="B133" s="502" t="s">
        <v>161</v>
      </c>
      <c r="C133" s="225">
        <v>13179</v>
      </c>
      <c r="D133" s="386">
        <v>12007</v>
      </c>
      <c r="E133" s="226">
        <f t="shared" si="10"/>
        <v>1172</v>
      </c>
      <c r="F133" s="483">
        <f t="shared" si="11"/>
        <v>0.08892935731087336</v>
      </c>
      <c r="G133" s="80"/>
      <c r="J133" s="198">
        <v>2</v>
      </c>
      <c r="K133" s="502" t="s">
        <v>171</v>
      </c>
      <c r="L133" s="225">
        <v>76317</v>
      </c>
      <c r="M133" s="386">
        <v>56762</v>
      </c>
      <c r="N133" s="226">
        <f>L133-M133</f>
        <v>19555</v>
      </c>
      <c r="O133" s="483">
        <f>N133/L133</f>
        <v>0.2562338666352189</v>
      </c>
      <c r="P133" s="96"/>
      <c r="Q133" s="96"/>
      <c r="R133" s="270"/>
      <c r="S133" s="270"/>
    </row>
    <row r="134" spans="1:19" ht="15.75">
      <c r="A134" s="198">
        <v>3</v>
      </c>
      <c r="B134" s="502" t="s">
        <v>162</v>
      </c>
      <c r="C134" s="225">
        <v>21077</v>
      </c>
      <c r="D134" s="386">
        <v>19574</v>
      </c>
      <c r="E134" s="226">
        <f t="shared" si="10"/>
        <v>1503</v>
      </c>
      <c r="F134" s="483">
        <f t="shared" si="11"/>
        <v>0.07130995872277839</v>
      </c>
      <c r="G134" s="80"/>
      <c r="J134" s="198">
        <v>3</v>
      </c>
      <c r="K134" s="503" t="s">
        <v>164</v>
      </c>
      <c r="L134" s="225">
        <v>44120</v>
      </c>
      <c r="M134" s="386">
        <v>35352</v>
      </c>
      <c r="N134" s="226">
        <f>L134-M134</f>
        <v>8768</v>
      </c>
      <c r="O134" s="483">
        <f>N134/L134</f>
        <v>0.19873073436083408</v>
      </c>
      <c r="P134" s="96"/>
      <c r="Q134" s="96"/>
      <c r="R134" s="270"/>
      <c r="S134" s="270"/>
    </row>
    <row r="135" spans="1:19" ht="15.75">
      <c r="A135" s="198">
        <v>4</v>
      </c>
      <c r="B135" s="502" t="s">
        <v>163</v>
      </c>
      <c r="C135" s="225">
        <v>13448</v>
      </c>
      <c r="D135" s="386">
        <v>11225</v>
      </c>
      <c r="E135" s="226">
        <f t="shared" si="10"/>
        <v>2223</v>
      </c>
      <c r="F135" s="483">
        <f t="shared" si="11"/>
        <v>0.16530339083878642</v>
      </c>
      <c r="G135" s="80"/>
      <c r="J135" s="198">
        <v>4</v>
      </c>
      <c r="K135" s="502" t="s">
        <v>163</v>
      </c>
      <c r="L135" s="225">
        <v>13448</v>
      </c>
      <c r="M135" s="386">
        <v>11225</v>
      </c>
      <c r="N135" s="226">
        <f>L135-M135</f>
        <v>2223</v>
      </c>
      <c r="O135" s="483">
        <f>N135/L135</f>
        <v>0.16530339083878642</v>
      </c>
      <c r="P135" s="96"/>
      <c r="Q135" s="96"/>
      <c r="R135" s="270"/>
      <c r="S135" s="270"/>
    </row>
    <row r="136" spans="1:19" ht="15.75">
      <c r="A136" s="198">
        <v>5</v>
      </c>
      <c r="B136" s="503" t="s">
        <v>164</v>
      </c>
      <c r="C136" s="225">
        <v>44120</v>
      </c>
      <c r="D136" s="386">
        <v>35352</v>
      </c>
      <c r="E136" s="226">
        <f t="shared" si="10"/>
        <v>8768</v>
      </c>
      <c r="F136" s="483">
        <f t="shared" si="11"/>
        <v>0.19873073436083408</v>
      </c>
      <c r="G136" s="80"/>
      <c r="J136" s="198">
        <v>5</v>
      </c>
      <c r="K136" s="502" t="s">
        <v>168</v>
      </c>
      <c r="L136" s="225">
        <v>20227</v>
      </c>
      <c r="M136" s="386">
        <v>17786</v>
      </c>
      <c r="N136" s="226">
        <f>L136-M136</f>
        <v>2441</v>
      </c>
      <c r="O136" s="483">
        <f>N136/L136</f>
        <v>0.12068027883522026</v>
      </c>
      <c r="P136" s="96"/>
      <c r="Q136" s="96"/>
      <c r="R136" s="270"/>
      <c r="S136" s="270"/>
    </row>
    <row r="137" spans="1:19" ht="15.75">
      <c r="A137" s="198">
        <v>6</v>
      </c>
      <c r="B137" s="502" t="s">
        <v>165</v>
      </c>
      <c r="C137" s="225">
        <v>100590</v>
      </c>
      <c r="D137" s="386">
        <v>66508</v>
      </c>
      <c r="E137" s="226">
        <f t="shared" si="10"/>
        <v>34082</v>
      </c>
      <c r="F137" s="483">
        <f t="shared" si="11"/>
        <v>0.3388209563574908</v>
      </c>
      <c r="G137" s="80"/>
      <c r="J137" s="198">
        <v>6</v>
      </c>
      <c r="K137" s="502" t="s">
        <v>161</v>
      </c>
      <c r="L137" s="225">
        <v>13179</v>
      </c>
      <c r="M137" s="386">
        <v>12007</v>
      </c>
      <c r="N137" s="226">
        <f>L137-M137</f>
        <v>1172</v>
      </c>
      <c r="O137" s="483">
        <f>N137/L137</f>
        <v>0.08892935731087336</v>
      </c>
      <c r="P137" s="96"/>
      <c r="Q137" s="96"/>
      <c r="R137" s="270"/>
      <c r="S137" s="270"/>
    </row>
    <row r="138" spans="1:19" ht="15.75">
      <c r="A138" s="198">
        <v>7</v>
      </c>
      <c r="B138" s="503" t="s">
        <v>166</v>
      </c>
      <c r="C138" s="225">
        <v>35131</v>
      </c>
      <c r="D138" s="386">
        <v>32273</v>
      </c>
      <c r="E138" s="226">
        <f t="shared" si="10"/>
        <v>2858</v>
      </c>
      <c r="F138" s="483">
        <f t="shared" si="11"/>
        <v>0.08135265150436936</v>
      </c>
      <c r="G138" s="80"/>
      <c r="J138" s="198">
        <v>7</v>
      </c>
      <c r="K138" s="502" t="s">
        <v>170</v>
      </c>
      <c r="L138" s="225">
        <v>30964</v>
      </c>
      <c r="M138" s="386">
        <v>28215</v>
      </c>
      <c r="N138" s="226">
        <f>L138-M138</f>
        <v>2749</v>
      </c>
      <c r="O138" s="483">
        <f>N138/L138</f>
        <v>0.08878051931275029</v>
      </c>
      <c r="P138" s="96"/>
      <c r="Q138" s="96"/>
      <c r="R138" s="270"/>
      <c r="S138" s="270"/>
    </row>
    <row r="139" spans="1:19" ht="15.75">
      <c r="A139" s="198">
        <v>8</v>
      </c>
      <c r="B139" s="502" t="s">
        <v>167</v>
      </c>
      <c r="C139" s="225">
        <v>25852</v>
      </c>
      <c r="D139" s="386">
        <v>23714</v>
      </c>
      <c r="E139" s="226">
        <f t="shared" si="10"/>
        <v>2138</v>
      </c>
      <c r="F139" s="483">
        <f t="shared" si="11"/>
        <v>0.08270153179637939</v>
      </c>
      <c r="G139" s="80"/>
      <c r="J139" s="198">
        <v>8</v>
      </c>
      <c r="K139" s="502" t="s">
        <v>172</v>
      </c>
      <c r="L139" s="225">
        <v>18718</v>
      </c>
      <c r="M139" s="386">
        <v>17127</v>
      </c>
      <c r="N139" s="226">
        <f>L139-M139</f>
        <v>1591</v>
      </c>
      <c r="O139" s="483">
        <f>N139/L139</f>
        <v>0.08499839726466503</v>
      </c>
      <c r="P139" s="96"/>
      <c r="Q139" s="96"/>
      <c r="R139" s="270"/>
      <c r="S139" s="270"/>
    </row>
    <row r="140" spans="1:19" ht="15.75">
      <c r="A140" s="198">
        <v>9</v>
      </c>
      <c r="B140" s="502" t="s">
        <v>168</v>
      </c>
      <c r="C140" s="225">
        <v>20227</v>
      </c>
      <c r="D140" s="386">
        <v>17786</v>
      </c>
      <c r="E140" s="226">
        <f t="shared" si="10"/>
        <v>2441</v>
      </c>
      <c r="F140" s="483">
        <f t="shared" si="11"/>
        <v>0.12068027883522026</v>
      </c>
      <c r="G140" s="80"/>
      <c r="J140" s="198">
        <v>9</v>
      </c>
      <c r="K140" s="502" t="s">
        <v>167</v>
      </c>
      <c r="L140" s="225">
        <v>25852</v>
      </c>
      <c r="M140" s="386">
        <v>23714</v>
      </c>
      <c r="N140" s="226">
        <f>L140-M140</f>
        <v>2138</v>
      </c>
      <c r="O140" s="483">
        <f>N140/L140</f>
        <v>0.08270153179637939</v>
      </c>
      <c r="P140" s="96"/>
      <c r="Q140" s="96"/>
      <c r="R140" s="270"/>
      <c r="S140" s="270"/>
    </row>
    <row r="141" spans="1:19" ht="14.25" customHeight="1">
      <c r="A141" s="198">
        <v>10</v>
      </c>
      <c r="B141" s="502" t="s">
        <v>169</v>
      </c>
      <c r="C141" s="225">
        <v>12851</v>
      </c>
      <c r="D141" s="386">
        <v>12043</v>
      </c>
      <c r="E141" s="226">
        <f t="shared" si="10"/>
        <v>808</v>
      </c>
      <c r="F141" s="483">
        <f t="shared" si="11"/>
        <v>0.06287448447591627</v>
      </c>
      <c r="G141" s="80"/>
      <c r="J141" s="198">
        <v>10</v>
      </c>
      <c r="K141" s="503" t="s">
        <v>166</v>
      </c>
      <c r="L141" s="225">
        <v>35131</v>
      </c>
      <c r="M141" s="386">
        <v>32273</v>
      </c>
      <c r="N141" s="226">
        <f>L141-M141</f>
        <v>2858</v>
      </c>
      <c r="O141" s="483">
        <f>N141/L141</f>
        <v>0.08135265150436936</v>
      </c>
      <c r="P141" s="96"/>
      <c r="Q141" s="96"/>
      <c r="R141" s="270"/>
      <c r="S141" s="270"/>
    </row>
    <row r="142" spans="1:19" ht="14.25" customHeight="1">
      <c r="A142" s="198">
        <v>11</v>
      </c>
      <c r="B142" s="502" t="s">
        <v>170</v>
      </c>
      <c r="C142" s="225">
        <v>30964</v>
      </c>
      <c r="D142" s="386">
        <v>28215</v>
      </c>
      <c r="E142" s="226">
        <f t="shared" si="10"/>
        <v>2749</v>
      </c>
      <c r="F142" s="483">
        <f t="shared" si="11"/>
        <v>0.08878051931275029</v>
      </c>
      <c r="G142" s="80"/>
      <c r="J142" s="198">
        <v>11</v>
      </c>
      <c r="K142" s="502" t="s">
        <v>160</v>
      </c>
      <c r="L142" s="225">
        <v>25397</v>
      </c>
      <c r="M142" s="386">
        <v>23552</v>
      </c>
      <c r="N142" s="226">
        <f>L142-M142</f>
        <v>1845</v>
      </c>
      <c r="O142" s="483">
        <f>N142/L142</f>
        <v>0.07264637555616806</v>
      </c>
      <c r="P142" s="96"/>
      <c r="Q142" s="96"/>
      <c r="R142" s="270"/>
      <c r="S142" s="270"/>
    </row>
    <row r="143" spans="1:19" ht="14.25" customHeight="1">
      <c r="A143" s="198">
        <v>12</v>
      </c>
      <c r="B143" s="502" t="s">
        <v>171</v>
      </c>
      <c r="C143" s="225">
        <v>76317</v>
      </c>
      <c r="D143" s="386">
        <v>56762</v>
      </c>
      <c r="E143" s="226">
        <f t="shared" si="10"/>
        <v>19555</v>
      </c>
      <c r="F143" s="483">
        <f t="shared" si="11"/>
        <v>0.2562338666352189</v>
      </c>
      <c r="G143" s="80"/>
      <c r="J143" s="198">
        <v>12</v>
      </c>
      <c r="K143" s="502" t="s">
        <v>162</v>
      </c>
      <c r="L143" s="225">
        <v>21077</v>
      </c>
      <c r="M143" s="386">
        <v>19574</v>
      </c>
      <c r="N143" s="226">
        <f>L143-M143</f>
        <v>1503</v>
      </c>
      <c r="O143" s="483">
        <f>N143/L143</f>
        <v>0.07130995872277839</v>
      </c>
      <c r="P143" s="96"/>
      <c r="Q143" s="96"/>
      <c r="R143" s="270"/>
      <c r="S143" s="270"/>
    </row>
    <row r="144" spans="1:19" ht="13.5" customHeight="1">
      <c r="A144" s="198">
        <v>13</v>
      </c>
      <c r="B144" s="502" t="s">
        <v>172</v>
      </c>
      <c r="C144" s="225">
        <v>18718</v>
      </c>
      <c r="D144" s="386">
        <v>17127</v>
      </c>
      <c r="E144" s="226">
        <f t="shared" si="10"/>
        <v>1591</v>
      </c>
      <c r="F144" s="483">
        <f t="shared" si="11"/>
        <v>0.08499839726466503</v>
      </c>
      <c r="G144" s="80"/>
      <c r="J144" s="198">
        <v>13</v>
      </c>
      <c r="K144" s="502" t="s">
        <v>169</v>
      </c>
      <c r="L144" s="225">
        <v>12851</v>
      </c>
      <c r="M144" s="386">
        <v>12043</v>
      </c>
      <c r="N144" s="226">
        <f>L144-M144</f>
        <v>808</v>
      </c>
      <c r="O144" s="483">
        <f>N144/L144</f>
        <v>0.06287448447591627</v>
      </c>
      <c r="P144" s="96"/>
      <c r="Q144" s="96"/>
      <c r="R144" s="270"/>
      <c r="S144" s="270"/>
    </row>
    <row r="145" spans="1:19" ht="16.5">
      <c r="A145" s="126"/>
      <c r="B145" s="666" t="s">
        <v>10</v>
      </c>
      <c r="C145" s="277">
        <f>SUM(C132:C144)</f>
        <v>437871</v>
      </c>
      <c r="D145" s="277">
        <f>SUM(D132:D144)</f>
        <v>356138</v>
      </c>
      <c r="E145" s="278">
        <f t="shared" si="10"/>
        <v>81733</v>
      </c>
      <c r="F145" s="230">
        <f>E145/C145</f>
        <v>0.18665999803595124</v>
      </c>
      <c r="G145" s="81"/>
      <c r="J145" s="126"/>
      <c r="K145" s="666" t="s">
        <v>10</v>
      </c>
      <c r="L145" s="277">
        <f>SUM(L132:L144)</f>
        <v>437871</v>
      </c>
      <c r="M145" s="277">
        <f>SUM(M132:M144)</f>
        <v>356138</v>
      </c>
      <c r="N145" s="278">
        <f>L145-M145</f>
        <v>81733</v>
      </c>
      <c r="O145" s="230">
        <f>N145/L145</f>
        <v>0.18665999803595124</v>
      </c>
      <c r="P145" s="96"/>
      <c r="Q145" s="96"/>
      <c r="R145" s="270"/>
      <c r="S145" s="270"/>
    </row>
    <row r="146" spans="1:17" ht="23.25" customHeight="1">
      <c r="A146" s="728" t="s">
        <v>244</v>
      </c>
      <c r="B146" s="728"/>
      <c r="C146" s="728"/>
      <c r="D146" s="728"/>
      <c r="E146" s="728"/>
      <c r="F146" s="728"/>
      <c r="G146" s="728"/>
      <c r="L146" s="15"/>
      <c r="M146" s="15"/>
      <c r="N146" s="15"/>
      <c r="O146" s="15"/>
      <c r="P146" s="15"/>
      <c r="Q146" s="15"/>
    </row>
    <row r="147" spans="1:17" s="270" customFormat="1" ht="72.75" customHeight="1">
      <c r="A147" s="272" t="s">
        <v>2</v>
      </c>
      <c r="B147" s="272" t="s">
        <v>69</v>
      </c>
      <c r="C147" s="272" t="s">
        <v>270</v>
      </c>
      <c r="D147" s="272" t="s">
        <v>105</v>
      </c>
      <c r="E147" s="273" t="s">
        <v>5</v>
      </c>
      <c r="F147" s="272" t="s">
        <v>6</v>
      </c>
      <c r="G147" s="271"/>
      <c r="H147" s="6"/>
      <c r="J147" s="272" t="s">
        <v>2</v>
      </c>
      <c r="K147" s="272" t="s">
        <v>69</v>
      </c>
      <c r="L147" s="272" t="s">
        <v>270</v>
      </c>
      <c r="M147" s="272" t="s">
        <v>105</v>
      </c>
      <c r="N147" s="273" t="s">
        <v>5</v>
      </c>
      <c r="O147" s="272" t="s">
        <v>6</v>
      </c>
      <c r="P147" s="96"/>
      <c r="Q147" s="96"/>
    </row>
    <row r="148" spans="1:17" ht="15.75">
      <c r="A148" s="198">
        <v>1</v>
      </c>
      <c r="B148" s="502" t="s">
        <v>160</v>
      </c>
      <c r="C148" s="393">
        <v>23527</v>
      </c>
      <c r="D148" s="394">
        <v>20136</v>
      </c>
      <c r="E148" s="226">
        <f>C148-D148</f>
        <v>3391</v>
      </c>
      <c r="F148" s="483">
        <f>E148/C148</f>
        <v>0.1441322735580397</v>
      </c>
      <c r="G148" s="80"/>
      <c r="J148" s="198">
        <v>1</v>
      </c>
      <c r="K148" s="502" t="s">
        <v>165</v>
      </c>
      <c r="L148" s="393">
        <v>51285</v>
      </c>
      <c r="M148" s="394">
        <v>32107</v>
      </c>
      <c r="N148" s="226">
        <f>L148-M148</f>
        <v>19178</v>
      </c>
      <c r="O148" s="483">
        <f>N148/L148</f>
        <v>0.37394949790387055</v>
      </c>
      <c r="P148" s="96"/>
      <c r="Q148" s="96"/>
    </row>
    <row r="149" spans="1:17" ht="15.75">
      <c r="A149" s="198">
        <v>2</v>
      </c>
      <c r="B149" s="502" t="s">
        <v>161</v>
      </c>
      <c r="C149" s="393">
        <v>10748</v>
      </c>
      <c r="D149" s="394">
        <v>9283</v>
      </c>
      <c r="E149" s="226">
        <f aca="true" t="shared" si="12" ref="E149:E159">C149-D149</f>
        <v>1465</v>
      </c>
      <c r="F149" s="483">
        <f aca="true" t="shared" si="13" ref="F149:F159">E149/C149</f>
        <v>0.13630442873092669</v>
      </c>
      <c r="G149" s="80"/>
      <c r="J149" s="198">
        <v>2</v>
      </c>
      <c r="K149" s="502" t="s">
        <v>171</v>
      </c>
      <c r="L149" s="393">
        <v>46582</v>
      </c>
      <c r="M149" s="394">
        <v>34126</v>
      </c>
      <c r="N149" s="226">
        <f>L149-M149</f>
        <v>12456</v>
      </c>
      <c r="O149" s="483">
        <f>N149/L149</f>
        <v>0.26739942467047356</v>
      </c>
      <c r="P149" s="96"/>
      <c r="Q149" s="96"/>
    </row>
    <row r="150" spans="1:17" ht="15.75">
      <c r="A150" s="198">
        <v>3</v>
      </c>
      <c r="B150" s="502" t="s">
        <v>162</v>
      </c>
      <c r="C150" s="393">
        <v>15947</v>
      </c>
      <c r="D150" s="394">
        <v>13992</v>
      </c>
      <c r="E150" s="226">
        <f t="shared" si="12"/>
        <v>1955</v>
      </c>
      <c r="F150" s="483">
        <f t="shared" si="13"/>
        <v>0.12259359127108548</v>
      </c>
      <c r="G150" s="80"/>
      <c r="J150" s="198">
        <v>3</v>
      </c>
      <c r="K150" s="503" t="s">
        <v>164</v>
      </c>
      <c r="L150" s="393">
        <v>32489</v>
      </c>
      <c r="M150" s="394">
        <v>24670</v>
      </c>
      <c r="N150" s="226">
        <f>L150-M150</f>
        <v>7819</v>
      </c>
      <c r="O150" s="483">
        <f>N150/L150</f>
        <v>0.2406660715934624</v>
      </c>
      <c r="P150" s="96"/>
      <c r="Q150" s="96"/>
    </row>
    <row r="151" spans="1:17" ht="15.75">
      <c r="A151" s="198">
        <v>4</v>
      </c>
      <c r="B151" s="502" t="s">
        <v>163</v>
      </c>
      <c r="C151" s="393">
        <v>10973</v>
      </c>
      <c r="D151" s="394">
        <v>8836</v>
      </c>
      <c r="E151" s="226">
        <f t="shared" si="12"/>
        <v>2137</v>
      </c>
      <c r="F151" s="483">
        <f t="shared" si="13"/>
        <v>0.1947507518454388</v>
      </c>
      <c r="G151" s="80"/>
      <c r="J151" s="198">
        <v>4</v>
      </c>
      <c r="K151" s="502" t="s">
        <v>163</v>
      </c>
      <c r="L151" s="393">
        <v>10973</v>
      </c>
      <c r="M151" s="394">
        <v>8836</v>
      </c>
      <c r="N151" s="226">
        <f>L151-M151</f>
        <v>2137</v>
      </c>
      <c r="O151" s="483">
        <f>N151/L151</f>
        <v>0.1947507518454388</v>
      </c>
      <c r="P151" s="96"/>
      <c r="Q151" s="96"/>
    </row>
    <row r="152" spans="1:17" ht="15.75">
      <c r="A152" s="198">
        <v>5</v>
      </c>
      <c r="B152" s="503" t="s">
        <v>164</v>
      </c>
      <c r="C152" s="393">
        <v>32489</v>
      </c>
      <c r="D152" s="394">
        <v>24670</v>
      </c>
      <c r="E152" s="226">
        <f t="shared" si="12"/>
        <v>7819</v>
      </c>
      <c r="F152" s="483">
        <f t="shared" si="13"/>
        <v>0.2406660715934624</v>
      </c>
      <c r="G152" s="80"/>
      <c r="J152" s="198">
        <v>5</v>
      </c>
      <c r="K152" s="502" t="s">
        <v>160</v>
      </c>
      <c r="L152" s="393">
        <v>23527</v>
      </c>
      <c r="M152" s="394">
        <v>20136</v>
      </c>
      <c r="N152" s="226">
        <f>L152-M152</f>
        <v>3391</v>
      </c>
      <c r="O152" s="483">
        <f>N152/L152</f>
        <v>0.1441322735580397</v>
      </c>
      <c r="P152" s="96"/>
      <c r="Q152" s="96"/>
    </row>
    <row r="153" spans="1:17" ht="15.75">
      <c r="A153" s="198">
        <v>6</v>
      </c>
      <c r="B153" s="502" t="s">
        <v>165</v>
      </c>
      <c r="C153" s="393">
        <v>51285</v>
      </c>
      <c r="D153" s="394">
        <v>32107</v>
      </c>
      <c r="E153" s="226">
        <f t="shared" si="12"/>
        <v>19178</v>
      </c>
      <c r="F153" s="483">
        <f t="shared" si="13"/>
        <v>0.37394949790387055</v>
      </c>
      <c r="G153" s="80"/>
      <c r="J153" s="198">
        <v>6</v>
      </c>
      <c r="K153" s="502" t="s">
        <v>161</v>
      </c>
      <c r="L153" s="393">
        <v>10748</v>
      </c>
      <c r="M153" s="394">
        <v>9283</v>
      </c>
      <c r="N153" s="226">
        <f>L153-M153</f>
        <v>1465</v>
      </c>
      <c r="O153" s="483">
        <f>N153/L153</f>
        <v>0.13630442873092669</v>
      </c>
      <c r="P153" s="96"/>
      <c r="Q153" s="96"/>
    </row>
    <row r="154" spans="1:17" ht="15.75">
      <c r="A154" s="198">
        <v>7</v>
      </c>
      <c r="B154" s="503" t="s">
        <v>166</v>
      </c>
      <c r="C154" s="393">
        <v>29335</v>
      </c>
      <c r="D154" s="394">
        <v>25800</v>
      </c>
      <c r="E154" s="226">
        <f t="shared" si="12"/>
        <v>3535</v>
      </c>
      <c r="F154" s="483">
        <f t="shared" si="13"/>
        <v>0.12050451678881882</v>
      </c>
      <c r="G154" s="80"/>
      <c r="J154" s="198">
        <v>7</v>
      </c>
      <c r="K154" s="502" t="s">
        <v>170</v>
      </c>
      <c r="L154" s="393">
        <v>26857</v>
      </c>
      <c r="M154" s="394">
        <v>23246</v>
      </c>
      <c r="N154" s="226">
        <f>L154-M154</f>
        <v>3611</v>
      </c>
      <c r="O154" s="483">
        <f>N154/L154</f>
        <v>0.1344528428342704</v>
      </c>
      <c r="P154" s="96"/>
      <c r="Q154" s="96"/>
    </row>
    <row r="155" spans="1:17" ht="15.75">
      <c r="A155" s="198">
        <v>8</v>
      </c>
      <c r="B155" s="502" t="s">
        <v>167</v>
      </c>
      <c r="C155" s="393">
        <v>23377</v>
      </c>
      <c r="D155" s="394">
        <v>20559</v>
      </c>
      <c r="E155" s="226">
        <f t="shared" si="12"/>
        <v>2818</v>
      </c>
      <c r="F155" s="483">
        <f t="shared" si="13"/>
        <v>0.12054583565042563</v>
      </c>
      <c r="G155" s="80"/>
      <c r="J155" s="198">
        <v>8</v>
      </c>
      <c r="K155" s="502" t="s">
        <v>168</v>
      </c>
      <c r="L155" s="393">
        <v>16306</v>
      </c>
      <c r="M155" s="394">
        <v>14237</v>
      </c>
      <c r="N155" s="226">
        <f>L155-M155</f>
        <v>2069</v>
      </c>
      <c r="O155" s="483">
        <f>N155/L155</f>
        <v>0.12688580890469767</v>
      </c>
      <c r="P155" s="96"/>
      <c r="Q155" s="96"/>
    </row>
    <row r="156" spans="1:17" ht="15.75">
      <c r="A156" s="198">
        <v>9</v>
      </c>
      <c r="B156" s="502" t="s">
        <v>168</v>
      </c>
      <c r="C156" s="393">
        <v>16306</v>
      </c>
      <c r="D156" s="394">
        <v>14237</v>
      </c>
      <c r="E156" s="226">
        <f t="shared" si="12"/>
        <v>2069</v>
      </c>
      <c r="F156" s="483">
        <f t="shared" si="13"/>
        <v>0.12688580890469767</v>
      </c>
      <c r="G156" s="80"/>
      <c r="J156" s="198">
        <v>9</v>
      </c>
      <c r="K156" s="502" t="s">
        <v>162</v>
      </c>
      <c r="L156" s="393">
        <v>15947</v>
      </c>
      <c r="M156" s="394">
        <v>13992</v>
      </c>
      <c r="N156" s="226">
        <f>L156-M156</f>
        <v>1955</v>
      </c>
      <c r="O156" s="483">
        <f>N156/L156</f>
        <v>0.12259359127108548</v>
      </c>
      <c r="P156" s="96"/>
      <c r="Q156" s="96"/>
    </row>
    <row r="157" spans="1:17" ht="15.75">
      <c r="A157" s="198">
        <v>10</v>
      </c>
      <c r="B157" s="502" t="s">
        <v>169</v>
      </c>
      <c r="C157" s="393">
        <v>11560</v>
      </c>
      <c r="D157" s="394">
        <v>10491</v>
      </c>
      <c r="E157" s="226">
        <f t="shared" si="12"/>
        <v>1069</v>
      </c>
      <c r="F157" s="483">
        <f t="shared" si="13"/>
        <v>0.09247404844290658</v>
      </c>
      <c r="G157" s="80"/>
      <c r="J157" s="198">
        <v>10</v>
      </c>
      <c r="K157" s="502" t="s">
        <v>167</v>
      </c>
      <c r="L157" s="393">
        <v>23377</v>
      </c>
      <c r="M157" s="394">
        <v>20559</v>
      </c>
      <c r="N157" s="226">
        <f>L157-M157</f>
        <v>2818</v>
      </c>
      <c r="O157" s="483">
        <f>N157/L157</f>
        <v>0.12054583565042563</v>
      </c>
      <c r="P157" s="96"/>
      <c r="Q157" s="96"/>
    </row>
    <row r="158" spans="1:17" ht="15.75">
      <c r="A158" s="198">
        <v>11</v>
      </c>
      <c r="B158" s="502" t="s">
        <v>170</v>
      </c>
      <c r="C158" s="393">
        <v>26857</v>
      </c>
      <c r="D158" s="394">
        <v>23246</v>
      </c>
      <c r="E158" s="226">
        <f t="shared" si="12"/>
        <v>3611</v>
      </c>
      <c r="F158" s="483">
        <f t="shared" si="13"/>
        <v>0.1344528428342704</v>
      </c>
      <c r="G158" s="80"/>
      <c r="J158" s="198">
        <v>11</v>
      </c>
      <c r="K158" s="503" t="s">
        <v>166</v>
      </c>
      <c r="L158" s="393">
        <v>29335</v>
      </c>
      <c r="M158" s="394">
        <v>25800</v>
      </c>
      <c r="N158" s="226">
        <f>L158-M158</f>
        <v>3535</v>
      </c>
      <c r="O158" s="483">
        <f>N158/L158</f>
        <v>0.12050451678881882</v>
      </c>
      <c r="P158" s="96"/>
      <c r="Q158" s="96"/>
    </row>
    <row r="159" spans="1:17" ht="15.75">
      <c r="A159" s="198">
        <v>12</v>
      </c>
      <c r="B159" s="502" t="s">
        <v>171</v>
      </c>
      <c r="C159" s="393">
        <v>46582</v>
      </c>
      <c r="D159" s="394">
        <v>34126</v>
      </c>
      <c r="E159" s="226">
        <f t="shared" si="12"/>
        <v>12456</v>
      </c>
      <c r="F159" s="483">
        <f t="shared" si="13"/>
        <v>0.26739942467047356</v>
      </c>
      <c r="G159" s="80"/>
      <c r="J159" s="198">
        <v>12</v>
      </c>
      <c r="K159" s="502" t="s">
        <v>172</v>
      </c>
      <c r="L159" s="393">
        <v>12739</v>
      </c>
      <c r="M159" s="394">
        <v>11333</v>
      </c>
      <c r="N159" s="226">
        <f>L159-M159</f>
        <v>1406</v>
      </c>
      <c r="O159" s="483">
        <f>N159/L159</f>
        <v>0.1103697307480964</v>
      </c>
      <c r="P159" s="96"/>
      <c r="Q159" s="96"/>
    </row>
    <row r="160" spans="1:17" ht="15.75">
      <c r="A160" s="198">
        <v>13</v>
      </c>
      <c r="B160" s="502" t="s">
        <v>172</v>
      </c>
      <c r="C160" s="393">
        <v>12739</v>
      </c>
      <c r="D160" s="394">
        <v>11333</v>
      </c>
      <c r="E160" s="226">
        <f>C160-D160</f>
        <v>1406</v>
      </c>
      <c r="F160" s="483">
        <f>E160/C160</f>
        <v>0.1103697307480964</v>
      </c>
      <c r="G160" s="80"/>
      <c r="J160" s="198">
        <v>13</v>
      </c>
      <c r="K160" s="502" t="s">
        <v>169</v>
      </c>
      <c r="L160" s="393">
        <v>11560</v>
      </c>
      <c r="M160" s="394">
        <v>10491</v>
      </c>
      <c r="N160" s="226">
        <f>L160-M160</f>
        <v>1069</v>
      </c>
      <c r="O160" s="483">
        <f>N160/L160</f>
        <v>0.09247404844290658</v>
      </c>
      <c r="P160" s="96"/>
      <c r="Q160" s="96"/>
    </row>
    <row r="161" spans="1:23" ht="16.5">
      <c r="A161" s="126"/>
      <c r="B161" s="666" t="s">
        <v>10</v>
      </c>
      <c r="C161" s="345">
        <f>SUM(C148:C160)</f>
        <v>311725</v>
      </c>
      <c r="D161" s="345">
        <f>SUM(D148:D160)</f>
        <v>248816</v>
      </c>
      <c r="E161" s="229">
        <f>C161-D161</f>
        <v>62909</v>
      </c>
      <c r="F161" s="334">
        <f>E161/C161</f>
        <v>0.20180928703183895</v>
      </c>
      <c r="G161" s="81"/>
      <c r="J161" s="126"/>
      <c r="K161" s="666" t="s">
        <v>10</v>
      </c>
      <c r="L161" s="345">
        <f>SUM(L148:L160)</f>
        <v>311725</v>
      </c>
      <c r="M161" s="345">
        <f>SUM(M148:M160)</f>
        <v>248816</v>
      </c>
      <c r="N161" s="229">
        <f>L161-M161</f>
        <v>62909</v>
      </c>
      <c r="O161" s="334">
        <f>N161/L161</f>
        <v>0.20180928703183895</v>
      </c>
      <c r="P161" s="96"/>
      <c r="Q161" s="96"/>
      <c r="R161" s="270"/>
      <c r="S161" s="270"/>
      <c r="T161" s="270"/>
      <c r="U161" s="270"/>
      <c r="V161" s="270"/>
      <c r="W161" s="270"/>
    </row>
    <row r="162" spans="1:17" ht="12.75" customHeight="1">
      <c r="A162" s="180"/>
      <c r="B162" s="20"/>
      <c r="C162" s="20"/>
      <c r="D162" s="16"/>
      <c r="E162" s="125"/>
      <c r="F162" s="21"/>
      <c r="G162" s="79"/>
      <c r="L162" s="15"/>
      <c r="M162" s="15"/>
      <c r="N162" s="15"/>
      <c r="O162" s="15"/>
      <c r="P162" s="15"/>
      <c r="Q162" s="15"/>
    </row>
    <row r="163" spans="1:17" s="213" customFormat="1" ht="15">
      <c r="A163" s="235" t="s">
        <v>271</v>
      </c>
      <c r="B163" s="132"/>
      <c r="C163" s="232"/>
      <c r="D163" s="232"/>
      <c r="E163" s="233"/>
      <c r="F163" s="232"/>
      <c r="G163" s="234"/>
      <c r="H163" s="437"/>
      <c r="L163" s="66"/>
      <c r="M163" s="66"/>
      <c r="N163" s="66"/>
      <c r="O163" s="66"/>
      <c r="P163" s="66"/>
      <c r="Q163" s="66"/>
    </row>
    <row r="164" spans="1:17" ht="15">
      <c r="A164" s="142" t="s">
        <v>245</v>
      </c>
      <c r="B164" s="133"/>
      <c r="C164" s="22"/>
      <c r="D164" s="133"/>
      <c r="E164" s="161"/>
      <c r="F164" s="22"/>
      <c r="L164" s="15"/>
      <c r="M164" s="15"/>
      <c r="N164" s="15"/>
      <c r="O164" s="15"/>
      <c r="P164" s="15"/>
      <c r="Q164" s="15"/>
    </row>
    <row r="165" spans="1:17" s="270" customFormat="1" ht="62.25" customHeight="1">
      <c r="A165" s="117" t="s">
        <v>38</v>
      </c>
      <c r="B165" s="117" t="s">
        <v>16</v>
      </c>
      <c r="C165" s="117" t="s">
        <v>304</v>
      </c>
      <c r="D165" s="117" t="s">
        <v>272</v>
      </c>
      <c r="E165" s="165" t="s">
        <v>107</v>
      </c>
      <c r="F165" s="275"/>
      <c r="G165" s="276"/>
      <c r="H165" s="6"/>
      <c r="L165" s="96"/>
      <c r="M165" s="504"/>
      <c r="N165" s="96"/>
      <c r="O165" s="96"/>
      <c r="P165" s="96"/>
      <c r="Q165" s="96"/>
    </row>
    <row r="166" spans="1:17" ht="15.75">
      <c r="A166" s="198">
        <v>1</v>
      </c>
      <c r="B166" s="502" t="s">
        <v>160</v>
      </c>
      <c r="C166" s="240">
        <v>6087108</v>
      </c>
      <c r="D166" s="241">
        <v>5322845</v>
      </c>
      <c r="E166" s="202">
        <f>D166/C166</f>
        <v>0.8744456316529952</v>
      </c>
      <c r="L166" s="96"/>
      <c r="M166" s="559"/>
      <c r="N166" s="15"/>
      <c r="O166" s="15"/>
      <c r="P166" s="15"/>
      <c r="Q166" s="15"/>
    </row>
    <row r="167" spans="1:17" ht="15.75">
      <c r="A167" s="198">
        <v>2</v>
      </c>
      <c r="B167" s="502" t="s">
        <v>161</v>
      </c>
      <c r="C167" s="240">
        <v>3113232</v>
      </c>
      <c r="D167" s="241">
        <v>2713588</v>
      </c>
      <c r="E167" s="202">
        <f aca="true" t="shared" si="14" ref="E167:E179">D167/C167</f>
        <v>0.8716305113142869</v>
      </c>
      <c r="L167" s="96"/>
      <c r="M167" s="559"/>
      <c r="N167" s="15"/>
      <c r="O167" s="15"/>
      <c r="P167" s="15"/>
      <c r="Q167" s="15"/>
    </row>
    <row r="168" spans="1:17" ht="15.75">
      <c r="A168" s="198">
        <v>3</v>
      </c>
      <c r="B168" s="502" t="s">
        <v>162</v>
      </c>
      <c r="C168" s="240">
        <v>4850679</v>
      </c>
      <c r="D168" s="241">
        <v>4462894</v>
      </c>
      <c r="E168" s="202">
        <f t="shared" si="14"/>
        <v>0.9200555221238099</v>
      </c>
      <c r="L168" s="96"/>
      <c r="M168" s="559"/>
      <c r="N168" s="15"/>
      <c r="O168" s="15"/>
      <c r="P168" s="15"/>
      <c r="Q168" s="15"/>
    </row>
    <row r="169" spans="1:17" ht="15.75">
      <c r="A169" s="198">
        <v>4</v>
      </c>
      <c r="B169" s="502" t="s">
        <v>163</v>
      </c>
      <c r="C169" s="240">
        <v>2969373</v>
      </c>
      <c r="D169" s="241">
        <v>2536960</v>
      </c>
      <c r="E169" s="202">
        <f t="shared" si="14"/>
        <v>0.8543756543889905</v>
      </c>
      <c r="L169" s="96"/>
      <c r="M169" s="559"/>
      <c r="N169" s="15"/>
      <c r="O169" s="15"/>
      <c r="P169" s="15"/>
      <c r="Q169" s="15"/>
    </row>
    <row r="170" spans="1:17" ht="15.75">
      <c r="A170" s="198">
        <v>5</v>
      </c>
      <c r="B170" s="503" t="s">
        <v>164</v>
      </c>
      <c r="C170" s="240">
        <v>8922813</v>
      </c>
      <c r="D170" s="241">
        <v>7954165</v>
      </c>
      <c r="E170" s="202">
        <f t="shared" si="14"/>
        <v>0.8914414097885947</v>
      </c>
      <c r="L170" s="96"/>
      <c r="M170" s="559"/>
      <c r="N170" s="15"/>
      <c r="O170" s="15"/>
      <c r="P170" s="15"/>
      <c r="Q170" s="15"/>
    </row>
    <row r="171" spans="1:17" ht="15.75">
      <c r="A171" s="198">
        <v>6</v>
      </c>
      <c r="B171" s="502" t="s">
        <v>165</v>
      </c>
      <c r="C171" s="240">
        <v>17647494</v>
      </c>
      <c r="D171" s="241">
        <v>14365803</v>
      </c>
      <c r="E171" s="202">
        <f t="shared" si="14"/>
        <v>0.8140420957219195</v>
      </c>
      <c r="L171" s="96"/>
      <c r="M171" s="559"/>
      <c r="N171" s="15"/>
      <c r="O171" s="15"/>
      <c r="P171" s="15"/>
      <c r="Q171" s="15"/>
    </row>
    <row r="172" spans="1:17" ht="15.75">
      <c r="A172" s="198">
        <v>7</v>
      </c>
      <c r="B172" s="503" t="s">
        <v>166</v>
      </c>
      <c r="C172" s="240">
        <v>7693731</v>
      </c>
      <c r="D172" s="241">
        <v>7325945</v>
      </c>
      <c r="E172" s="202">
        <f t="shared" si="14"/>
        <v>0.9521966650510656</v>
      </c>
      <c r="L172" s="96"/>
      <c r="M172" s="559"/>
      <c r="N172" s="15"/>
      <c r="O172" s="15"/>
      <c r="P172" s="15"/>
      <c r="Q172" s="15"/>
    </row>
    <row r="173" spans="1:17" ht="15.75">
      <c r="A173" s="198">
        <v>8</v>
      </c>
      <c r="B173" s="502" t="s">
        <v>167</v>
      </c>
      <c r="C173" s="240">
        <v>6187596</v>
      </c>
      <c r="D173" s="241">
        <v>5454246</v>
      </c>
      <c r="E173" s="202">
        <f t="shared" si="14"/>
        <v>0.8814806267248217</v>
      </c>
      <c r="L173" s="96"/>
      <c r="M173" s="559"/>
      <c r="N173" s="15"/>
      <c r="O173" s="15"/>
      <c r="P173" s="15"/>
      <c r="Q173" s="15"/>
    </row>
    <row r="174" spans="1:17" ht="15.75">
      <c r="A174" s="198">
        <v>9</v>
      </c>
      <c r="B174" s="502" t="s">
        <v>168</v>
      </c>
      <c r="C174" s="240">
        <v>4628610</v>
      </c>
      <c r="D174" s="241">
        <v>4197403</v>
      </c>
      <c r="E174" s="202">
        <f t="shared" si="14"/>
        <v>0.9068387701707424</v>
      </c>
      <c r="L174" s="96"/>
      <c r="M174" s="559"/>
      <c r="N174" s="15"/>
      <c r="O174" s="15"/>
      <c r="P174" s="15"/>
      <c r="Q174" s="15"/>
    </row>
    <row r="175" spans="1:17" ht="15.75">
      <c r="A175" s="198">
        <v>10</v>
      </c>
      <c r="B175" s="502" t="s">
        <v>169</v>
      </c>
      <c r="C175" s="240">
        <v>3102330</v>
      </c>
      <c r="D175" s="241">
        <v>2842192</v>
      </c>
      <c r="E175" s="202">
        <f t="shared" si="14"/>
        <v>0.9161475407193947</v>
      </c>
      <c r="L175" s="96"/>
      <c r="M175" s="559"/>
      <c r="N175" s="15"/>
      <c r="O175" s="15"/>
      <c r="P175" s="15"/>
      <c r="Q175" s="15"/>
    </row>
    <row r="176" spans="1:17" ht="15.75">
      <c r="A176" s="198">
        <v>11</v>
      </c>
      <c r="B176" s="502" t="s">
        <v>170</v>
      </c>
      <c r="C176" s="240">
        <v>7516455</v>
      </c>
      <c r="D176" s="242">
        <v>6432909</v>
      </c>
      <c r="E176" s="202">
        <f t="shared" si="14"/>
        <v>0.8558434794061829</v>
      </c>
      <c r="L176" s="96"/>
      <c r="M176" s="559"/>
      <c r="N176" s="15"/>
      <c r="O176" s="15"/>
      <c r="P176" s="15"/>
      <c r="Q176" s="15"/>
    </row>
    <row r="177" spans="1:17" ht="15.75">
      <c r="A177" s="198">
        <v>12</v>
      </c>
      <c r="B177" s="502" t="s">
        <v>171</v>
      </c>
      <c r="C177" s="240">
        <v>14723625</v>
      </c>
      <c r="D177" s="241">
        <v>12884932</v>
      </c>
      <c r="E177" s="202">
        <f t="shared" si="14"/>
        <v>0.8751195442698384</v>
      </c>
      <c r="L177" s="96"/>
      <c r="M177" s="559"/>
      <c r="N177" s="15"/>
      <c r="O177" s="15"/>
      <c r="P177" s="15"/>
      <c r="Q177" s="15"/>
    </row>
    <row r="178" spans="1:17" ht="15.75">
      <c r="A178" s="198">
        <v>13</v>
      </c>
      <c r="B178" s="502" t="s">
        <v>172</v>
      </c>
      <c r="C178" s="240">
        <v>4430952</v>
      </c>
      <c r="D178" s="239">
        <v>3887720</v>
      </c>
      <c r="E178" s="202">
        <f>D178/C178</f>
        <v>0.8774006127802784</v>
      </c>
      <c r="L178" s="96"/>
      <c r="M178" s="559"/>
      <c r="N178" s="15"/>
      <c r="O178" s="15"/>
      <c r="P178" s="15"/>
      <c r="Q178" s="15"/>
    </row>
    <row r="179" spans="1:17" ht="16.5">
      <c r="A179" s="18"/>
      <c r="B179" s="36" t="s">
        <v>10</v>
      </c>
      <c r="C179" s="243">
        <f>SUM(C166:C178)</f>
        <v>91873998</v>
      </c>
      <c r="D179" s="243">
        <f>SUM(D166:D178)</f>
        <v>80381602</v>
      </c>
      <c r="E179" s="37">
        <f t="shared" si="14"/>
        <v>0.8749113323663132</v>
      </c>
      <c r="J179" s="385">
        <f>C179+C197</f>
        <v>155785551</v>
      </c>
      <c r="K179" s="385">
        <f>D179+D197</f>
        <v>135869951</v>
      </c>
      <c r="L179" s="777">
        <f>K179/J179</f>
        <v>0.8721601594489338</v>
      </c>
      <c r="M179" s="427"/>
      <c r="N179" s="15"/>
      <c r="O179" s="15"/>
      <c r="P179" s="15"/>
      <c r="Q179" s="15"/>
    </row>
    <row r="180" spans="1:17" ht="15">
      <c r="A180" s="20"/>
      <c r="B180" s="668"/>
      <c r="C180" s="60"/>
      <c r="D180" s="146"/>
      <c r="E180" s="196"/>
      <c r="F180" s="2"/>
      <c r="G180" s="28"/>
      <c r="J180" s="78"/>
      <c r="K180" s="78"/>
      <c r="L180" s="15"/>
      <c r="M180" s="15"/>
      <c r="N180" s="15"/>
      <c r="O180" s="15"/>
      <c r="P180" s="15"/>
      <c r="Q180" s="15"/>
    </row>
    <row r="181" spans="1:17" s="213" customFormat="1" ht="15">
      <c r="A181" s="235" t="s">
        <v>273</v>
      </c>
      <c r="B181" s="132"/>
      <c r="C181" s="232"/>
      <c r="D181" s="232"/>
      <c r="E181" s="233"/>
      <c r="F181" s="232"/>
      <c r="G181" s="234"/>
      <c r="H181" s="437"/>
      <c r="K181" s="480"/>
      <c r="L181" s="66"/>
      <c r="M181" s="66"/>
      <c r="N181" s="66"/>
      <c r="O181" s="66"/>
      <c r="P181" s="66"/>
      <c r="Q181" s="66"/>
    </row>
    <row r="182" spans="1:17" s="223" customFormat="1" ht="15">
      <c r="A182" s="235" t="s">
        <v>246</v>
      </c>
      <c r="B182" s="133"/>
      <c r="C182" s="236"/>
      <c r="D182" s="236"/>
      <c r="E182" s="237"/>
      <c r="F182" s="236"/>
      <c r="G182" s="238"/>
      <c r="H182" s="128"/>
      <c r="L182" s="505"/>
      <c r="M182" s="505"/>
      <c r="N182" s="505"/>
      <c r="O182" s="505"/>
      <c r="P182" s="505"/>
      <c r="Q182" s="505"/>
    </row>
    <row r="183" spans="1:17" ht="51" customHeight="1">
      <c r="A183" s="116" t="s">
        <v>2</v>
      </c>
      <c r="B183" s="116" t="s">
        <v>16</v>
      </c>
      <c r="C183" s="117" t="str">
        <f>C165</f>
        <v>No of meals to be serve during 1/4/17 to 31/03/18</v>
      </c>
      <c r="D183" s="117" t="s">
        <v>272</v>
      </c>
      <c r="E183" s="165" t="s">
        <v>107</v>
      </c>
      <c r="F183" s="23"/>
      <c r="L183" s="15"/>
      <c r="M183" s="504"/>
      <c r="N183" s="15"/>
      <c r="O183" s="15"/>
      <c r="P183" s="15"/>
      <c r="Q183" s="15"/>
    </row>
    <row r="184" spans="1:17" ht="15.75">
      <c r="A184" s="198">
        <v>1</v>
      </c>
      <c r="B184" s="609" t="s">
        <v>160</v>
      </c>
      <c r="C184" s="321">
        <v>5503140</v>
      </c>
      <c r="D184" s="208">
        <v>4429836</v>
      </c>
      <c r="E184" s="202">
        <f aca="true" t="shared" si="15" ref="E184:E197">D184/C184</f>
        <v>0.8049651653419684</v>
      </c>
      <c r="L184" s="15"/>
      <c r="M184" s="562"/>
      <c r="N184" s="15"/>
      <c r="O184" s="15"/>
      <c r="P184" s="15"/>
      <c r="Q184" s="15"/>
    </row>
    <row r="185" spans="1:17" ht="15.75">
      <c r="A185" s="198">
        <v>2</v>
      </c>
      <c r="B185" s="609" t="s">
        <v>161</v>
      </c>
      <c r="C185" s="321">
        <v>2362653</v>
      </c>
      <c r="D185" s="208">
        <v>2042218</v>
      </c>
      <c r="E185" s="202">
        <f t="shared" si="15"/>
        <v>0.8643749209045932</v>
      </c>
      <c r="L185" s="15"/>
      <c r="M185" s="562"/>
      <c r="N185" s="15"/>
      <c r="O185" s="15"/>
      <c r="P185" s="15"/>
      <c r="Q185" s="15"/>
    </row>
    <row r="186" spans="1:17" ht="15.75">
      <c r="A186" s="198">
        <v>3</v>
      </c>
      <c r="B186" s="609" t="s">
        <v>162</v>
      </c>
      <c r="C186" s="321">
        <v>3707391</v>
      </c>
      <c r="D186" s="208">
        <v>3148223</v>
      </c>
      <c r="E186" s="202">
        <f t="shared" si="15"/>
        <v>0.8491747970473036</v>
      </c>
      <c r="L186" s="15"/>
      <c r="M186" s="562"/>
      <c r="N186" s="15"/>
      <c r="O186" s="15"/>
      <c r="P186" s="15"/>
      <c r="Q186" s="15"/>
    </row>
    <row r="187" spans="1:17" ht="15.75">
      <c r="A187" s="198">
        <v>4</v>
      </c>
      <c r="B187" s="609" t="s">
        <v>163</v>
      </c>
      <c r="C187" s="321">
        <v>2292738</v>
      </c>
      <c r="D187" s="208">
        <v>1943987</v>
      </c>
      <c r="E187" s="202">
        <f t="shared" si="15"/>
        <v>0.8478888560315221</v>
      </c>
      <c r="L187" s="15"/>
      <c r="M187" s="562"/>
      <c r="N187" s="15"/>
      <c r="O187" s="15"/>
      <c r="P187" s="15"/>
      <c r="Q187" s="15"/>
    </row>
    <row r="188" spans="1:17" ht="15.75">
      <c r="A188" s="198">
        <v>5</v>
      </c>
      <c r="B188" s="610" t="s">
        <v>164</v>
      </c>
      <c r="C188" s="321">
        <v>6410850</v>
      </c>
      <c r="D188" s="208">
        <v>5525984</v>
      </c>
      <c r="E188" s="202">
        <f t="shared" si="15"/>
        <v>0.8619736852367471</v>
      </c>
      <c r="L188" s="15"/>
      <c r="M188" s="562"/>
      <c r="N188" s="15"/>
      <c r="O188" s="15"/>
      <c r="P188" s="15"/>
      <c r="Q188" s="15"/>
    </row>
    <row r="189" spans="1:17" ht="15.75">
      <c r="A189" s="198">
        <v>6</v>
      </c>
      <c r="B189" s="609" t="s">
        <v>165</v>
      </c>
      <c r="C189" s="321">
        <v>8263005</v>
      </c>
      <c r="D189" s="207">
        <v>6903049</v>
      </c>
      <c r="E189" s="202">
        <f t="shared" si="15"/>
        <v>0.8354162922568726</v>
      </c>
      <c r="L189" s="15"/>
      <c r="M189" s="562"/>
      <c r="N189" s="15"/>
      <c r="O189" s="15"/>
      <c r="P189" s="15"/>
      <c r="Q189" s="15"/>
    </row>
    <row r="190" spans="1:17" ht="15.75">
      <c r="A190" s="198">
        <v>7</v>
      </c>
      <c r="B190" s="610" t="s">
        <v>166</v>
      </c>
      <c r="C190" s="321">
        <v>5803182</v>
      </c>
      <c r="D190" s="208">
        <v>5779139</v>
      </c>
      <c r="E190" s="202">
        <f t="shared" si="15"/>
        <v>0.9958569281473509</v>
      </c>
      <c r="L190" s="15"/>
      <c r="M190" s="562"/>
      <c r="N190" s="15"/>
      <c r="O190" s="15"/>
      <c r="P190" s="15"/>
      <c r="Q190" s="15"/>
    </row>
    <row r="191" spans="1:17" ht="15.75">
      <c r="A191" s="198">
        <v>8</v>
      </c>
      <c r="B191" s="609" t="s">
        <v>167</v>
      </c>
      <c r="C191" s="321">
        <v>5545800</v>
      </c>
      <c r="D191" s="208">
        <v>4646225</v>
      </c>
      <c r="E191" s="202">
        <f t="shared" si="15"/>
        <v>0.8377916621587508</v>
      </c>
      <c r="L191" s="15"/>
      <c r="M191" s="562"/>
      <c r="N191" s="15"/>
      <c r="O191" s="15"/>
      <c r="P191" s="15"/>
      <c r="Q191" s="15"/>
    </row>
    <row r="192" spans="1:17" ht="15.75">
      <c r="A192" s="198">
        <v>9</v>
      </c>
      <c r="B192" s="609" t="s">
        <v>168</v>
      </c>
      <c r="C192" s="321">
        <v>3710472</v>
      </c>
      <c r="D192" s="208">
        <v>3189180</v>
      </c>
      <c r="E192" s="202">
        <f t="shared" si="15"/>
        <v>0.8595079008816129</v>
      </c>
      <c r="L192" s="15"/>
      <c r="M192" s="562"/>
      <c r="N192" s="15"/>
      <c r="O192" s="15"/>
      <c r="P192" s="15"/>
      <c r="Q192" s="15"/>
    </row>
    <row r="193" spans="1:17" ht="15.75">
      <c r="A193" s="198">
        <v>10</v>
      </c>
      <c r="B193" s="609" t="s">
        <v>169</v>
      </c>
      <c r="C193" s="321">
        <v>2532108</v>
      </c>
      <c r="D193" s="208">
        <v>2444431</v>
      </c>
      <c r="E193" s="202">
        <f t="shared" si="15"/>
        <v>0.9653739098016356</v>
      </c>
      <c r="L193" s="15"/>
      <c r="M193" s="562"/>
      <c r="N193" s="15"/>
      <c r="O193" s="15"/>
      <c r="P193" s="15"/>
      <c r="Q193" s="15"/>
    </row>
    <row r="194" spans="1:17" ht="15.75">
      <c r="A194" s="198">
        <v>11</v>
      </c>
      <c r="B194" s="609" t="s">
        <v>170</v>
      </c>
      <c r="C194" s="321">
        <v>6032835</v>
      </c>
      <c r="D194" s="209">
        <v>5230459</v>
      </c>
      <c r="E194" s="202">
        <f t="shared" si="15"/>
        <v>0.8669985172808472</v>
      </c>
      <c r="H194" s="381"/>
      <c r="I194" s="40"/>
      <c r="J194" s="40"/>
      <c r="K194" s="40"/>
      <c r="L194" s="15"/>
      <c r="M194" s="562"/>
      <c r="N194" s="15"/>
      <c r="O194" s="15"/>
      <c r="P194" s="15"/>
      <c r="Q194" s="15"/>
    </row>
    <row r="195" spans="1:17" ht="15.75">
      <c r="A195" s="198">
        <v>12</v>
      </c>
      <c r="B195" s="609" t="s">
        <v>171</v>
      </c>
      <c r="C195" s="321">
        <v>8965947</v>
      </c>
      <c r="D195" s="208">
        <v>7644280</v>
      </c>
      <c r="E195" s="202">
        <f t="shared" si="15"/>
        <v>0.8525903621781391</v>
      </c>
      <c r="L195" s="15"/>
      <c r="M195" s="562"/>
      <c r="N195" s="15"/>
      <c r="O195" s="15"/>
      <c r="P195" s="15"/>
      <c r="Q195" s="15"/>
    </row>
    <row r="196" spans="1:17" ht="15.75">
      <c r="A196" s="198">
        <v>13</v>
      </c>
      <c r="B196" s="609" t="s">
        <v>172</v>
      </c>
      <c r="C196" s="321">
        <v>2781432</v>
      </c>
      <c r="D196" s="206">
        <v>2561338</v>
      </c>
      <c r="E196" s="202">
        <f>D196/C196</f>
        <v>0.9208702567598274</v>
      </c>
      <c r="H196" s="381"/>
      <c r="I196" s="40"/>
      <c r="J196" s="40"/>
      <c r="K196" s="40"/>
      <c r="L196" s="15"/>
      <c r="M196" s="562"/>
      <c r="N196" s="15"/>
      <c r="O196" s="15"/>
      <c r="P196" s="15"/>
      <c r="Q196" s="15"/>
    </row>
    <row r="197" spans="1:17" ht="16.5">
      <c r="A197" s="18"/>
      <c r="B197" s="36" t="s">
        <v>10</v>
      </c>
      <c r="C197" s="243">
        <f>SUM(C184:C196)</f>
        <v>63911553</v>
      </c>
      <c r="D197" s="243">
        <f>SUM(D184:D196)</f>
        <v>55488349</v>
      </c>
      <c r="E197" s="37">
        <f t="shared" si="15"/>
        <v>0.8682052992829011</v>
      </c>
      <c r="L197" s="15"/>
      <c r="M197" s="564"/>
      <c r="N197" s="15"/>
      <c r="O197" s="15"/>
      <c r="P197" s="15"/>
      <c r="Q197" s="15"/>
    </row>
    <row r="198" spans="1:17" ht="15">
      <c r="A198" s="20"/>
      <c r="B198" s="668"/>
      <c r="C198" s="60"/>
      <c r="D198" s="146"/>
      <c r="E198" s="64"/>
      <c r="F198" s="2"/>
      <c r="G198" s="28"/>
      <c r="L198" s="15"/>
      <c r="M198" s="15"/>
      <c r="N198" s="15"/>
      <c r="O198" s="15"/>
      <c r="P198" s="15"/>
      <c r="Q198" s="15"/>
    </row>
    <row r="199" spans="1:17" s="2" customFormat="1" ht="16.5" customHeight="1">
      <c r="A199" s="733" t="s">
        <v>93</v>
      </c>
      <c r="B199" s="733"/>
      <c r="C199" s="733"/>
      <c r="D199" s="733"/>
      <c r="E199" s="733"/>
      <c r="F199" s="733"/>
      <c r="G199" s="78"/>
      <c r="H199" s="123"/>
      <c r="L199" s="526"/>
      <c r="M199" s="526"/>
      <c r="N199" s="526"/>
      <c r="O199" s="526"/>
      <c r="P199" s="526"/>
      <c r="Q199" s="526"/>
    </row>
    <row r="200" spans="1:17" s="2" customFormat="1" ht="16.5" customHeight="1">
      <c r="A200" s="90"/>
      <c r="B200" s="90"/>
      <c r="C200" s="59"/>
      <c r="D200" s="147"/>
      <c r="E200" s="163"/>
      <c r="F200" s="59"/>
      <c r="G200" s="78"/>
      <c r="H200" s="123"/>
      <c r="L200" s="526"/>
      <c r="M200" s="526"/>
      <c r="N200" s="526"/>
      <c r="O200" s="526"/>
      <c r="P200" s="526"/>
      <c r="Q200" s="526"/>
    </row>
    <row r="201" spans="1:17" s="248" customFormat="1" ht="15">
      <c r="A201" s="213" t="s">
        <v>72</v>
      </c>
      <c r="B201" s="438"/>
      <c r="D201" s="249"/>
      <c r="E201" s="249"/>
      <c r="F201" s="280" t="s">
        <v>11</v>
      </c>
      <c r="G201" s="252"/>
      <c r="H201" s="438"/>
      <c r="L201" s="567"/>
      <c r="M201" s="567"/>
      <c r="N201" s="567"/>
      <c r="O201" s="567"/>
      <c r="P201" s="567"/>
      <c r="Q201" s="567"/>
    </row>
    <row r="202" spans="1:17" s="270" customFormat="1" ht="25.5">
      <c r="A202" s="117" t="s">
        <v>2</v>
      </c>
      <c r="B202" s="117"/>
      <c r="C202" s="117" t="s">
        <v>3</v>
      </c>
      <c r="D202" s="117" t="s">
        <v>4</v>
      </c>
      <c r="E202" s="165" t="s">
        <v>5</v>
      </c>
      <c r="F202" s="117" t="s">
        <v>6</v>
      </c>
      <c r="G202" s="276"/>
      <c r="H202" s="6"/>
      <c r="L202" s="96"/>
      <c r="M202" s="96"/>
      <c r="N202" s="96"/>
      <c r="O202" s="96"/>
      <c r="P202" s="96"/>
      <c r="Q202" s="96"/>
    </row>
    <row r="203" spans="1:17" ht="15">
      <c r="A203" s="108">
        <v>1</v>
      </c>
      <c r="B203" s="108">
        <v>2</v>
      </c>
      <c r="C203" s="108">
        <v>3</v>
      </c>
      <c r="D203" s="108">
        <v>4</v>
      </c>
      <c r="E203" s="286" t="s">
        <v>7</v>
      </c>
      <c r="F203" s="108">
        <v>6</v>
      </c>
      <c r="J203" s="1" t="s">
        <v>337</v>
      </c>
      <c r="K203" s="15" t="s">
        <v>338</v>
      </c>
      <c r="L203" s="16" t="s">
        <v>339</v>
      </c>
      <c r="M203" s="16" t="s">
        <v>340</v>
      </c>
      <c r="N203" s="16" t="s">
        <v>341</v>
      </c>
      <c r="O203" s="15"/>
      <c r="P203" s="15"/>
      <c r="Q203" s="15"/>
    </row>
    <row r="204" spans="1:17" s="270" customFormat="1" ht="30">
      <c r="A204" s="57">
        <v>1</v>
      </c>
      <c r="B204" s="370" t="s">
        <v>305</v>
      </c>
      <c r="C204" s="429">
        <v>1855.3099999999997</v>
      </c>
      <c r="D204" s="429">
        <f>D227</f>
        <v>1855.3099999999997</v>
      </c>
      <c r="E204" s="430">
        <f>D204-C204</f>
        <v>0</v>
      </c>
      <c r="F204" s="349">
        <f>E204/C204</f>
        <v>0</v>
      </c>
      <c r="G204" s="276"/>
      <c r="H204" s="6"/>
      <c r="J204" s="270">
        <v>9187.4</v>
      </c>
      <c r="K204" s="270">
        <v>887.05</v>
      </c>
      <c r="L204" s="270">
        <v>8299.04</v>
      </c>
      <c r="M204" s="270">
        <v>8038.16</v>
      </c>
      <c r="N204" s="519">
        <f>K204+L204-M204</f>
        <v>1147.9300000000003</v>
      </c>
      <c r="O204" s="96"/>
      <c r="P204" s="96"/>
      <c r="Q204" s="96"/>
    </row>
    <row r="205" spans="1:16" s="270" customFormat="1" ht="31.5" customHeight="1">
      <c r="A205" s="57">
        <v>2</v>
      </c>
      <c r="B205" s="370" t="s">
        <v>274</v>
      </c>
      <c r="C205" s="428">
        <v>18774.140000000003</v>
      </c>
      <c r="D205" s="428">
        <f>C227</f>
        <v>18774.140000000003</v>
      </c>
      <c r="E205" s="430">
        <f>D205-C205</f>
        <v>0</v>
      </c>
      <c r="F205" s="349">
        <f>E205/C205</f>
        <v>0</v>
      </c>
      <c r="G205" s="276"/>
      <c r="H205" s="6"/>
      <c r="J205" s="270">
        <v>9586.74</v>
      </c>
      <c r="K205" s="270">
        <v>968.26</v>
      </c>
      <c r="L205" s="276">
        <v>8614.2</v>
      </c>
      <c r="M205" s="270">
        <v>8323.25</v>
      </c>
      <c r="N205" s="519">
        <f>K205+L205-M205</f>
        <v>1259.210000000001</v>
      </c>
      <c r="O205" s="96"/>
      <c r="P205" s="96"/>
    </row>
    <row r="206" spans="1:16" s="270" customFormat="1" ht="29.25" customHeight="1">
      <c r="A206" s="57">
        <v>3</v>
      </c>
      <c r="B206" s="370" t="s">
        <v>306</v>
      </c>
      <c r="C206" s="428">
        <v>16913.24</v>
      </c>
      <c r="D206" s="428">
        <f>E272</f>
        <v>16913.24</v>
      </c>
      <c r="E206" s="430">
        <f>D206-C206</f>
        <v>0</v>
      </c>
      <c r="F206" s="349">
        <f>E206/C206</f>
        <v>0</v>
      </c>
      <c r="G206" s="276"/>
      <c r="H206" s="6"/>
      <c r="J206" s="348">
        <f>J204+J205</f>
        <v>18774.14</v>
      </c>
      <c r="K206" s="348">
        <f>K204+K205</f>
        <v>1855.31</v>
      </c>
      <c r="L206" s="348">
        <f>L204+L205</f>
        <v>16913.24</v>
      </c>
      <c r="M206" s="348">
        <f>M204+M205</f>
        <v>16361.41</v>
      </c>
      <c r="N206" s="618">
        <f>K206+L206-M206</f>
        <v>2407.140000000003</v>
      </c>
      <c r="O206" s="96"/>
      <c r="P206" s="96"/>
    </row>
    <row r="207" spans="1:14" ht="15">
      <c r="A207" s="150"/>
      <c r="K207" s="155">
        <f>K206/J206</f>
        <v>0.09882263581713996</v>
      </c>
      <c r="L207" s="155">
        <f>L206/J206</f>
        <v>0.9008796141927141</v>
      </c>
      <c r="M207" s="155">
        <f>M206/J206</f>
        <v>0.8714865234838987</v>
      </c>
      <c r="N207" s="155">
        <f>N206/J206</f>
        <v>0.12821572652595556</v>
      </c>
    </row>
    <row r="208" ht="15">
      <c r="A208" s="150"/>
    </row>
    <row r="209" spans="1:12" s="248" customFormat="1" ht="15.75">
      <c r="A209" s="244" t="s">
        <v>73</v>
      </c>
      <c r="B209" s="61"/>
      <c r="C209" s="245"/>
      <c r="D209" s="245"/>
      <c r="E209" s="246"/>
      <c r="F209" s="245"/>
      <c r="G209" s="247"/>
      <c r="H209" s="438"/>
      <c r="J209" s="1"/>
      <c r="K209" s="123">
        <f>K206+L206</f>
        <v>18768.550000000003</v>
      </c>
      <c r="L209" s="437">
        <f>J206*85%</f>
        <v>15958.018999999998</v>
      </c>
    </row>
    <row r="210" spans="1:11" s="43" customFormat="1" ht="15">
      <c r="A210" s="181"/>
      <c r="B210" s="61"/>
      <c r="C210" s="61"/>
      <c r="D210" s="61"/>
      <c r="E210" s="62"/>
      <c r="F210" s="61"/>
      <c r="G210" s="42"/>
      <c r="H210" s="438"/>
      <c r="J210" s="248" t="s">
        <v>342</v>
      </c>
      <c r="K210" s="619">
        <f>K209/J206</f>
        <v>0.9997022500098541</v>
      </c>
    </row>
    <row r="211" spans="1:8" s="248" customFormat="1" ht="15">
      <c r="A211" s="213" t="s">
        <v>307</v>
      </c>
      <c r="B211" s="132"/>
      <c r="C211" s="247"/>
      <c r="D211" s="232"/>
      <c r="E211" s="249"/>
      <c r="F211" s="232"/>
      <c r="G211" s="250"/>
      <c r="H211" s="438"/>
    </row>
    <row r="212" spans="1:25" s="223" customFormat="1" ht="15.75" thickBot="1">
      <c r="A212" s="235" t="s">
        <v>247</v>
      </c>
      <c r="B212" s="133"/>
      <c r="C212" s="236"/>
      <c r="D212" s="236"/>
      <c r="E212" s="237" t="s">
        <v>89</v>
      </c>
      <c r="G212" s="251"/>
      <c r="H212" s="128"/>
      <c r="M212" s="348"/>
      <c r="R212" s="348"/>
      <c r="X212" s="749"/>
      <c r="Y212" s="749"/>
    </row>
    <row r="213" spans="1:25" s="270" customFormat="1" ht="47.25" customHeight="1" thickBot="1">
      <c r="A213" s="117" t="s">
        <v>8</v>
      </c>
      <c r="B213" s="117" t="s">
        <v>9</v>
      </c>
      <c r="C213" s="287" t="s">
        <v>275</v>
      </c>
      <c r="D213" s="117" t="s">
        <v>308</v>
      </c>
      <c r="E213" s="165" t="s">
        <v>276</v>
      </c>
      <c r="F213" s="279"/>
      <c r="G213" s="276"/>
      <c r="H213" s="6"/>
      <c r="I213" s="764" t="s">
        <v>210</v>
      </c>
      <c r="J213" s="765"/>
      <c r="K213" s="766"/>
      <c r="L213" s="767" t="s">
        <v>211</v>
      </c>
      <c r="M213" s="768"/>
      <c r="N213" s="769"/>
      <c r="O213" s="767" t="s">
        <v>212</v>
      </c>
      <c r="P213" s="768"/>
      <c r="Q213" s="768"/>
      <c r="R213" s="767" t="s">
        <v>213</v>
      </c>
      <c r="S213" s="768"/>
      <c r="T213" s="769"/>
      <c r="U213" s="759" t="s">
        <v>214</v>
      </c>
      <c r="V213" s="760"/>
      <c r="W213" s="761"/>
      <c r="X213" s="498"/>
      <c r="Y213" s="432"/>
    </row>
    <row r="214" spans="1:25" ht="15.75">
      <c r="A214" s="18">
        <v>1</v>
      </c>
      <c r="B214" s="502" t="s">
        <v>160</v>
      </c>
      <c r="C214" s="350">
        <v>1434.18</v>
      </c>
      <c r="D214" s="24">
        <v>78.58999999999999</v>
      </c>
      <c r="E214" s="353">
        <f>D214/C214</f>
        <v>0.05479786358755525</v>
      </c>
      <c r="F214" s="30"/>
      <c r="I214" s="485">
        <v>608.71</v>
      </c>
      <c r="J214" s="484">
        <v>825.47</v>
      </c>
      <c r="K214" s="488">
        <f>SUM(I214:J214)</f>
        <v>1434.18</v>
      </c>
      <c r="L214" s="485">
        <v>12.99</v>
      </c>
      <c r="M214" s="484">
        <v>65.6</v>
      </c>
      <c r="N214" s="488">
        <f>SUM(L214:M214)</f>
        <v>78.58999999999999</v>
      </c>
      <c r="O214" s="492">
        <v>552.36</v>
      </c>
      <c r="P214" s="492">
        <v>727.49</v>
      </c>
      <c r="Q214" s="493">
        <f>SUM(O214:P214)</f>
        <v>1279.85</v>
      </c>
      <c r="R214" s="499">
        <v>532.28</v>
      </c>
      <c r="S214" s="499">
        <v>664.48</v>
      </c>
      <c r="T214" s="493">
        <f>SUM(R214:S214)</f>
        <v>1196.76</v>
      </c>
      <c r="U214" s="500">
        <v>33.07000000000005</v>
      </c>
      <c r="V214" s="500">
        <v>128.61</v>
      </c>
      <c r="W214" s="501">
        <f>SUM(U214:V214)</f>
        <v>161.68000000000006</v>
      </c>
      <c r="X214" s="434"/>
      <c r="Y214" s="434"/>
    </row>
    <row r="215" spans="1:25" ht="15.75">
      <c r="A215" s="18">
        <v>2</v>
      </c>
      <c r="B215" s="502" t="s">
        <v>161</v>
      </c>
      <c r="C215" s="350">
        <v>665.72</v>
      </c>
      <c r="D215" s="24">
        <v>134.37</v>
      </c>
      <c r="E215" s="353">
        <f aca="true" t="shared" si="16" ref="E215:E225">D215/C215</f>
        <v>0.20184161509343268</v>
      </c>
      <c r="F215" s="30"/>
      <c r="I215" s="486">
        <v>311.32</v>
      </c>
      <c r="J215" s="377">
        <v>354.4</v>
      </c>
      <c r="K215" s="488">
        <f aca="true" t="shared" si="17" ref="K215:K226">SUM(I215:J215)</f>
        <v>665.72</v>
      </c>
      <c r="L215" s="486">
        <v>72.94</v>
      </c>
      <c r="M215" s="377">
        <v>61.43</v>
      </c>
      <c r="N215" s="488">
        <f aca="true" t="shared" si="18" ref="N215:N226">SUM(L215:M215)</f>
        <v>134.37</v>
      </c>
      <c r="O215" s="134">
        <v>277.24</v>
      </c>
      <c r="P215" s="134">
        <v>319.13</v>
      </c>
      <c r="Q215" s="491">
        <f aca="true" t="shared" si="19" ref="Q215:Q227">SUM(O215:P215)</f>
        <v>596.37</v>
      </c>
      <c r="R215" s="18">
        <v>271.36</v>
      </c>
      <c r="S215" s="18">
        <v>306.33</v>
      </c>
      <c r="T215" s="491">
        <f aca="true" t="shared" si="20" ref="T215:T227">SUM(R215:S215)</f>
        <v>577.69</v>
      </c>
      <c r="U215" s="496">
        <v>78.82</v>
      </c>
      <c r="V215" s="496">
        <v>74.23000000000002</v>
      </c>
      <c r="W215" s="497">
        <f aca="true" t="shared" si="21" ref="W215:W227">SUM(U215:V215)</f>
        <v>153.05</v>
      </c>
      <c r="X215" s="434"/>
      <c r="Y215" s="434"/>
    </row>
    <row r="216" spans="1:25" ht="15.75">
      <c r="A216" s="18">
        <v>3</v>
      </c>
      <c r="B216" s="502" t="s">
        <v>162</v>
      </c>
      <c r="C216" s="350">
        <v>1041.18</v>
      </c>
      <c r="D216" s="24">
        <v>158.1</v>
      </c>
      <c r="E216" s="353">
        <f t="shared" si="16"/>
        <v>0.151846942891719</v>
      </c>
      <c r="F216" s="30"/>
      <c r="I216" s="486">
        <v>485.07</v>
      </c>
      <c r="J216" s="377">
        <v>556.11</v>
      </c>
      <c r="K216" s="488">
        <f t="shared" si="17"/>
        <v>1041.18</v>
      </c>
      <c r="L216" s="486">
        <v>50.75</v>
      </c>
      <c r="M216" s="377">
        <v>107.35</v>
      </c>
      <c r="N216" s="488">
        <f t="shared" si="18"/>
        <v>158.1</v>
      </c>
      <c r="O216" s="134">
        <v>442.77</v>
      </c>
      <c r="P216" s="134">
        <v>500.71</v>
      </c>
      <c r="Q216" s="491">
        <f t="shared" si="19"/>
        <v>943.48</v>
      </c>
      <c r="R216" s="18">
        <v>446.29</v>
      </c>
      <c r="S216" s="18">
        <v>472.23</v>
      </c>
      <c r="T216" s="491">
        <f t="shared" si="20"/>
        <v>918.52</v>
      </c>
      <c r="U216" s="496">
        <v>47.22999999999996</v>
      </c>
      <c r="V216" s="496">
        <v>135.82999999999993</v>
      </c>
      <c r="W216" s="497">
        <f t="shared" si="21"/>
        <v>183.0599999999999</v>
      </c>
      <c r="X216" s="434"/>
      <c r="Y216" s="434"/>
    </row>
    <row r="217" spans="1:25" ht="15.75">
      <c r="A217" s="18">
        <v>4</v>
      </c>
      <c r="B217" s="502" t="s">
        <v>163</v>
      </c>
      <c r="C217" s="350">
        <v>640.85</v>
      </c>
      <c r="D217" s="24">
        <v>64.9</v>
      </c>
      <c r="E217" s="353">
        <f t="shared" si="16"/>
        <v>0.1012717484590778</v>
      </c>
      <c r="F217" s="31"/>
      <c r="I217" s="486">
        <v>296.94</v>
      </c>
      <c r="J217" s="377">
        <v>343.91</v>
      </c>
      <c r="K217" s="488">
        <f t="shared" si="17"/>
        <v>640.85</v>
      </c>
      <c r="L217" s="486">
        <v>40.1</v>
      </c>
      <c r="M217" s="377">
        <v>24.8</v>
      </c>
      <c r="N217" s="488">
        <f t="shared" si="18"/>
        <v>64.9</v>
      </c>
      <c r="O217" s="134">
        <v>261.26</v>
      </c>
      <c r="P217" s="134">
        <v>308.11</v>
      </c>
      <c r="Q217" s="491">
        <f t="shared" si="19"/>
        <v>569.37</v>
      </c>
      <c r="R217" s="18">
        <v>253.7</v>
      </c>
      <c r="S217" s="18">
        <v>291.6</v>
      </c>
      <c r="T217" s="491">
        <f t="shared" si="20"/>
        <v>545.3</v>
      </c>
      <c r="U217" s="496">
        <v>47.660000000000025</v>
      </c>
      <c r="V217" s="496">
        <v>41.31</v>
      </c>
      <c r="W217" s="497">
        <f t="shared" si="21"/>
        <v>88.97000000000003</v>
      </c>
      <c r="X217" s="434"/>
      <c r="Y217" s="434"/>
    </row>
    <row r="218" spans="1:25" ht="15.75">
      <c r="A218" s="18">
        <v>5</v>
      </c>
      <c r="B218" s="503" t="s">
        <v>164</v>
      </c>
      <c r="C218" s="350">
        <v>1853.9099999999999</v>
      </c>
      <c r="D218" s="24">
        <v>134.85</v>
      </c>
      <c r="E218" s="353">
        <f t="shared" si="16"/>
        <v>0.07273815881029824</v>
      </c>
      <c r="F218" s="30"/>
      <c r="I218" s="487">
        <v>892.28</v>
      </c>
      <c r="J218" s="377">
        <v>961.63</v>
      </c>
      <c r="K218" s="488">
        <f t="shared" si="17"/>
        <v>1853.9099999999999</v>
      </c>
      <c r="L218" s="487">
        <v>16.2</v>
      </c>
      <c r="M218" s="377">
        <v>118.65</v>
      </c>
      <c r="N218" s="488">
        <f t="shared" si="18"/>
        <v>134.85</v>
      </c>
      <c r="O218" s="134">
        <v>815.84</v>
      </c>
      <c r="P218" s="134">
        <v>884.09</v>
      </c>
      <c r="Q218" s="491">
        <f t="shared" si="19"/>
        <v>1699.93</v>
      </c>
      <c r="R218" s="18">
        <v>795.42</v>
      </c>
      <c r="S218" s="18">
        <v>828.9</v>
      </c>
      <c r="T218" s="491">
        <f t="shared" si="20"/>
        <v>1624.32</v>
      </c>
      <c r="U218" s="496">
        <v>36.62000000000012</v>
      </c>
      <c r="V218" s="496">
        <v>173.84000000000003</v>
      </c>
      <c r="W218" s="497">
        <f t="shared" si="21"/>
        <v>210.46000000000015</v>
      </c>
      <c r="X218" s="434"/>
      <c r="Y218" s="434"/>
    </row>
    <row r="219" spans="1:25" ht="15.75">
      <c r="A219" s="18">
        <v>6</v>
      </c>
      <c r="B219" s="502" t="s">
        <v>165</v>
      </c>
      <c r="C219" s="350">
        <v>3004.2</v>
      </c>
      <c r="D219" s="24">
        <v>290.82</v>
      </c>
      <c r="E219" s="353">
        <f t="shared" si="16"/>
        <v>0.09680447373676852</v>
      </c>
      <c r="F219" s="30"/>
      <c r="I219" s="486">
        <v>1764.75</v>
      </c>
      <c r="J219" s="377">
        <v>1239.45</v>
      </c>
      <c r="K219" s="488">
        <f t="shared" si="17"/>
        <v>3004.2</v>
      </c>
      <c r="L219" s="486">
        <v>123.22</v>
      </c>
      <c r="M219" s="377">
        <v>167.6</v>
      </c>
      <c r="N219" s="488">
        <f t="shared" si="18"/>
        <v>290.82</v>
      </c>
      <c r="O219" s="134">
        <v>1568.47</v>
      </c>
      <c r="P219" s="134">
        <v>1094.03</v>
      </c>
      <c r="Q219" s="491">
        <f t="shared" si="19"/>
        <v>2662.5</v>
      </c>
      <c r="R219" s="18">
        <v>1436.58</v>
      </c>
      <c r="S219" s="18">
        <v>1035.46</v>
      </c>
      <c r="T219" s="491">
        <f t="shared" si="20"/>
        <v>2472.04</v>
      </c>
      <c r="U219" s="496">
        <v>255.11000000000013</v>
      </c>
      <c r="V219" s="496">
        <v>226.16999999999985</v>
      </c>
      <c r="W219" s="497">
        <f t="shared" si="21"/>
        <v>481.28</v>
      </c>
      <c r="X219" s="434"/>
      <c r="Y219" s="434"/>
    </row>
    <row r="220" spans="1:25" ht="15.75">
      <c r="A220" s="18">
        <v>7</v>
      </c>
      <c r="B220" s="503" t="s">
        <v>166</v>
      </c>
      <c r="C220" s="350">
        <v>1639.85</v>
      </c>
      <c r="D220" s="24">
        <v>20.380000000000003</v>
      </c>
      <c r="E220" s="353">
        <f t="shared" si="16"/>
        <v>0.012427965972497486</v>
      </c>
      <c r="F220" s="30"/>
      <c r="I220" s="487">
        <v>769.37</v>
      </c>
      <c r="J220" s="377">
        <v>870.48</v>
      </c>
      <c r="K220" s="488">
        <f t="shared" si="17"/>
        <v>1639.85</v>
      </c>
      <c r="L220" s="487">
        <v>9.3</v>
      </c>
      <c r="M220" s="377">
        <v>11.08</v>
      </c>
      <c r="N220" s="488">
        <f t="shared" si="18"/>
        <v>20.380000000000003</v>
      </c>
      <c r="O220" s="134">
        <v>718.56</v>
      </c>
      <c r="P220" s="134">
        <v>813.73</v>
      </c>
      <c r="Q220" s="491">
        <f t="shared" si="19"/>
        <v>1532.29</v>
      </c>
      <c r="R220" s="18">
        <v>732.59</v>
      </c>
      <c r="S220" s="18">
        <v>866.87</v>
      </c>
      <c r="T220" s="491">
        <f t="shared" si="20"/>
        <v>1599.46</v>
      </c>
      <c r="U220" s="496">
        <v>-4.730000000000132</v>
      </c>
      <c r="V220" s="496">
        <v>-42.059999999999945</v>
      </c>
      <c r="W220" s="497">
        <f t="shared" si="21"/>
        <v>-46.79000000000008</v>
      </c>
      <c r="X220" s="434"/>
      <c r="Y220" s="434"/>
    </row>
    <row r="221" spans="1:25" ht="15.75">
      <c r="A221" s="18">
        <v>8</v>
      </c>
      <c r="B221" s="502" t="s">
        <v>167</v>
      </c>
      <c r="C221" s="350">
        <v>1450.63</v>
      </c>
      <c r="D221" s="24">
        <v>76.12</v>
      </c>
      <c r="E221" s="353">
        <f t="shared" si="16"/>
        <v>0.05247375278327347</v>
      </c>
      <c r="F221" s="31"/>
      <c r="I221" s="486">
        <v>618.76</v>
      </c>
      <c r="J221" s="377">
        <v>831.87</v>
      </c>
      <c r="K221" s="488">
        <f t="shared" si="17"/>
        <v>1450.63</v>
      </c>
      <c r="L221" s="486">
        <v>73.75</v>
      </c>
      <c r="M221" s="377">
        <v>2.37</v>
      </c>
      <c r="N221" s="488">
        <f t="shared" si="18"/>
        <v>76.12</v>
      </c>
      <c r="O221" s="134">
        <v>553.33</v>
      </c>
      <c r="P221" s="134">
        <v>720.45</v>
      </c>
      <c r="Q221" s="491">
        <f t="shared" si="19"/>
        <v>1273.7800000000002</v>
      </c>
      <c r="R221" s="18">
        <v>545.42</v>
      </c>
      <c r="S221" s="18">
        <v>696.93</v>
      </c>
      <c r="T221" s="491">
        <f t="shared" si="20"/>
        <v>1242.35</v>
      </c>
      <c r="U221" s="496">
        <v>81.66000000000008</v>
      </c>
      <c r="V221" s="496">
        <v>25.8900000000001</v>
      </c>
      <c r="W221" s="497">
        <f t="shared" si="21"/>
        <v>107.55000000000018</v>
      </c>
      <c r="X221" s="434"/>
      <c r="Y221" s="434"/>
    </row>
    <row r="222" spans="1:25" ht="15.75">
      <c r="A222" s="18">
        <v>9</v>
      </c>
      <c r="B222" s="502" t="s">
        <v>168</v>
      </c>
      <c r="C222" s="350">
        <v>1019.4300000000001</v>
      </c>
      <c r="D222" s="24">
        <v>177.84</v>
      </c>
      <c r="E222" s="353">
        <f t="shared" si="16"/>
        <v>0.17445042818045378</v>
      </c>
      <c r="F222" s="30"/>
      <c r="I222" s="486">
        <v>462.86</v>
      </c>
      <c r="J222" s="377">
        <v>556.57</v>
      </c>
      <c r="K222" s="488">
        <f t="shared" si="17"/>
        <v>1019.4300000000001</v>
      </c>
      <c r="L222" s="486">
        <v>77.18</v>
      </c>
      <c r="M222" s="377">
        <v>100.66</v>
      </c>
      <c r="N222" s="488">
        <f t="shared" si="18"/>
        <v>177.84</v>
      </c>
      <c r="O222" s="134">
        <v>399.53</v>
      </c>
      <c r="P222" s="134">
        <v>495.65</v>
      </c>
      <c r="Q222" s="491">
        <f t="shared" si="19"/>
        <v>895.18</v>
      </c>
      <c r="R222" s="18">
        <v>419.74</v>
      </c>
      <c r="S222" s="18">
        <v>478.38</v>
      </c>
      <c r="T222" s="491">
        <f t="shared" si="20"/>
        <v>898.12</v>
      </c>
      <c r="U222" s="496">
        <v>56.96999999999997</v>
      </c>
      <c r="V222" s="496">
        <v>117.92999999999995</v>
      </c>
      <c r="W222" s="497">
        <f t="shared" si="21"/>
        <v>174.89999999999992</v>
      </c>
      <c r="X222" s="434"/>
      <c r="Y222" s="434"/>
    </row>
    <row r="223" spans="1:25" ht="15.75">
      <c r="A223" s="18">
        <v>10</v>
      </c>
      <c r="B223" s="502" t="s">
        <v>169</v>
      </c>
      <c r="C223" s="350">
        <v>690.05</v>
      </c>
      <c r="D223" s="24">
        <v>72.47</v>
      </c>
      <c r="E223" s="353">
        <f t="shared" si="16"/>
        <v>0.10502137526266213</v>
      </c>
      <c r="F223" s="30"/>
      <c r="I223" s="486">
        <v>310.23</v>
      </c>
      <c r="J223" s="377">
        <v>379.82</v>
      </c>
      <c r="K223" s="488">
        <f t="shared" si="17"/>
        <v>690.05</v>
      </c>
      <c r="L223" s="486">
        <v>50.73</v>
      </c>
      <c r="M223" s="377">
        <v>21.74</v>
      </c>
      <c r="N223" s="488">
        <f t="shared" si="18"/>
        <v>72.47</v>
      </c>
      <c r="O223" s="134">
        <v>283.52</v>
      </c>
      <c r="P223" s="134">
        <v>367.35</v>
      </c>
      <c r="Q223" s="491">
        <f t="shared" si="19"/>
        <v>650.87</v>
      </c>
      <c r="R223" s="18">
        <v>284.22</v>
      </c>
      <c r="S223" s="18">
        <v>366.66</v>
      </c>
      <c r="T223" s="491">
        <f t="shared" si="20"/>
        <v>650.8800000000001</v>
      </c>
      <c r="U223" s="496">
        <v>50.02999999999997</v>
      </c>
      <c r="V223" s="496">
        <v>22.430000000000007</v>
      </c>
      <c r="W223" s="497">
        <f t="shared" si="21"/>
        <v>72.45999999999998</v>
      </c>
      <c r="X223" s="434"/>
      <c r="Y223" s="434"/>
    </row>
    <row r="224" spans="1:25" ht="15.75">
      <c r="A224" s="18">
        <v>11</v>
      </c>
      <c r="B224" s="502" t="s">
        <v>170</v>
      </c>
      <c r="C224" s="350">
        <v>1656.58</v>
      </c>
      <c r="D224" s="24">
        <v>273.57</v>
      </c>
      <c r="E224" s="353">
        <f t="shared" si="16"/>
        <v>0.16514143597049344</v>
      </c>
      <c r="F224" s="30"/>
      <c r="I224" s="486">
        <v>751.65</v>
      </c>
      <c r="J224" s="377">
        <v>904.93</v>
      </c>
      <c r="K224" s="488">
        <f t="shared" si="17"/>
        <v>1656.58</v>
      </c>
      <c r="L224" s="486">
        <v>180.92</v>
      </c>
      <c r="M224" s="377">
        <v>92.65</v>
      </c>
      <c r="N224" s="488">
        <f t="shared" si="18"/>
        <v>273.57</v>
      </c>
      <c r="O224" s="134">
        <v>670.91</v>
      </c>
      <c r="P224" s="134">
        <v>807.96</v>
      </c>
      <c r="Q224" s="491">
        <f t="shared" si="19"/>
        <v>1478.87</v>
      </c>
      <c r="R224" s="18">
        <v>643.29</v>
      </c>
      <c r="S224" s="18">
        <v>784.57</v>
      </c>
      <c r="T224" s="491">
        <f t="shared" si="20"/>
        <v>1427.8600000000001</v>
      </c>
      <c r="U224" s="496">
        <v>208.53999999999996</v>
      </c>
      <c r="V224" s="496">
        <v>116.03999999999996</v>
      </c>
      <c r="W224" s="497">
        <f t="shared" si="21"/>
        <v>324.5799999999999</v>
      </c>
      <c r="X224" s="434"/>
      <c r="Y224" s="434"/>
    </row>
    <row r="225" spans="1:25" ht="15.75">
      <c r="A225" s="18">
        <v>12</v>
      </c>
      <c r="B225" s="502" t="s">
        <v>171</v>
      </c>
      <c r="C225" s="350">
        <v>2817.25</v>
      </c>
      <c r="D225" s="24">
        <v>268.87</v>
      </c>
      <c r="E225" s="353">
        <f t="shared" si="16"/>
        <v>0.09543703966634129</v>
      </c>
      <c r="F225" s="31"/>
      <c r="I225" s="486">
        <v>1472.36</v>
      </c>
      <c r="J225" s="377">
        <v>1344.89</v>
      </c>
      <c r="K225" s="488">
        <f t="shared" si="17"/>
        <v>2817.25</v>
      </c>
      <c r="L225" s="486">
        <v>83.19</v>
      </c>
      <c r="M225" s="377">
        <v>185.68</v>
      </c>
      <c r="N225" s="488">
        <f t="shared" si="18"/>
        <v>268.87</v>
      </c>
      <c r="O225" s="134">
        <v>1352.68</v>
      </c>
      <c r="P225" s="134">
        <v>1197.52</v>
      </c>
      <c r="Q225" s="491">
        <f t="shared" si="19"/>
        <v>2550.2</v>
      </c>
      <c r="R225" s="18">
        <v>1288.5</v>
      </c>
      <c r="S225" s="18">
        <v>1146.64</v>
      </c>
      <c r="T225" s="491">
        <f t="shared" si="20"/>
        <v>2435.1400000000003</v>
      </c>
      <c r="U225" s="496">
        <v>147.37000000000012</v>
      </c>
      <c r="V225" s="496">
        <v>236.55999999999995</v>
      </c>
      <c r="W225" s="497">
        <f t="shared" si="21"/>
        <v>383.93000000000006</v>
      </c>
      <c r="X225" s="434"/>
      <c r="Y225" s="434"/>
    </row>
    <row r="226" spans="1:25" ht="15.75">
      <c r="A226" s="18">
        <v>13</v>
      </c>
      <c r="B226" s="502" t="s">
        <v>172</v>
      </c>
      <c r="C226" s="350">
        <v>860.31</v>
      </c>
      <c r="D226" s="24">
        <v>104.43</v>
      </c>
      <c r="E226" s="353">
        <f>D226/C226</f>
        <v>0.12138647696760471</v>
      </c>
      <c r="F226" s="30"/>
      <c r="I226" s="486">
        <v>443.1</v>
      </c>
      <c r="J226" s="377">
        <v>417.21</v>
      </c>
      <c r="K226" s="488">
        <f t="shared" si="17"/>
        <v>860.31</v>
      </c>
      <c r="L226" s="486">
        <v>95.78</v>
      </c>
      <c r="M226" s="377">
        <v>8.65</v>
      </c>
      <c r="N226" s="488">
        <f t="shared" si="18"/>
        <v>104.43</v>
      </c>
      <c r="O226" s="134">
        <v>402.57</v>
      </c>
      <c r="P226" s="134">
        <v>377.98</v>
      </c>
      <c r="Q226" s="491">
        <f t="shared" si="19"/>
        <v>780.55</v>
      </c>
      <c r="R226" s="18">
        <v>388.77</v>
      </c>
      <c r="S226" s="18">
        <v>384.2</v>
      </c>
      <c r="T226" s="491">
        <f t="shared" si="20"/>
        <v>772.97</v>
      </c>
      <c r="U226" s="496">
        <v>109.58000000000004</v>
      </c>
      <c r="V226" s="496">
        <v>2.430000000000007</v>
      </c>
      <c r="W226" s="497">
        <f t="shared" si="21"/>
        <v>112.01000000000005</v>
      </c>
      <c r="X226" s="434"/>
      <c r="Y226" s="434"/>
    </row>
    <row r="227" spans="1:25" ht="15.75">
      <c r="A227" s="285"/>
      <c r="B227" s="36" t="s">
        <v>10</v>
      </c>
      <c r="C227" s="354">
        <f>SUM(C214:C226)</f>
        <v>18774.140000000003</v>
      </c>
      <c r="D227" s="354">
        <f>SUM(D214:D226)</f>
        <v>1855.3099999999997</v>
      </c>
      <c r="E227" s="355">
        <f>D227/C227</f>
        <v>0.09882263581713993</v>
      </c>
      <c r="I227" s="344">
        <f aca="true" t="shared" si="22" ref="I227:P227">SUM(I214:I226)</f>
        <v>9187.4</v>
      </c>
      <c r="J227" s="344">
        <f t="shared" si="22"/>
        <v>9586.74</v>
      </c>
      <c r="K227" s="489">
        <f t="shared" si="22"/>
        <v>18774.140000000003</v>
      </c>
      <c r="L227" s="376">
        <f t="shared" si="22"/>
        <v>887.05</v>
      </c>
      <c r="M227" s="376">
        <f t="shared" si="22"/>
        <v>968.2600000000001</v>
      </c>
      <c r="N227" s="490">
        <f t="shared" si="22"/>
        <v>1855.3099999999997</v>
      </c>
      <c r="O227" s="376">
        <f t="shared" si="22"/>
        <v>8299.039999999999</v>
      </c>
      <c r="P227" s="376">
        <f t="shared" si="22"/>
        <v>8614.2</v>
      </c>
      <c r="Q227" s="497">
        <f t="shared" si="19"/>
        <v>16913.239999999998</v>
      </c>
      <c r="R227" s="376">
        <f>SUM(R214:R226)</f>
        <v>8038.16</v>
      </c>
      <c r="S227" s="376">
        <f>SUM(S214:S226)</f>
        <v>8323.25</v>
      </c>
      <c r="T227" s="497">
        <f t="shared" si="20"/>
        <v>16361.41</v>
      </c>
      <c r="U227" s="495">
        <f>SUM(U214:U226)</f>
        <v>1147.9300000000003</v>
      </c>
      <c r="V227" s="495">
        <f>SUM(V214:V226)</f>
        <v>1259.2099999999998</v>
      </c>
      <c r="W227" s="497">
        <f t="shared" si="21"/>
        <v>2407.1400000000003</v>
      </c>
      <c r="X227" s="433"/>
      <c r="Y227" s="433"/>
    </row>
    <row r="228" spans="7:17" ht="15">
      <c r="G228" s="28"/>
      <c r="M228" s="40"/>
      <c r="N228" s="40"/>
      <c r="O228" s="40"/>
      <c r="P228" s="40"/>
      <c r="Q228" s="40"/>
    </row>
    <row r="229" spans="1:8" s="22" customFormat="1" ht="15">
      <c r="A229" s="133"/>
      <c r="B229" s="133"/>
      <c r="D229" s="133"/>
      <c r="E229" s="161"/>
      <c r="G229" s="28"/>
      <c r="H229" s="133"/>
    </row>
    <row r="230" spans="1:8" s="248" customFormat="1" ht="15">
      <c r="A230" s="213" t="s">
        <v>309</v>
      </c>
      <c r="B230" s="132"/>
      <c r="C230" s="247"/>
      <c r="D230" s="232"/>
      <c r="E230" s="233"/>
      <c r="F230" s="231"/>
      <c r="G230" s="250"/>
      <c r="H230" s="438"/>
    </row>
    <row r="231" spans="1:136" s="223" customFormat="1" ht="15.75" thickBot="1">
      <c r="A231" s="235" t="s">
        <v>248</v>
      </c>
      <c r="B231" s="128"/>
      <c r="C231" s="236"/>
      <c r="D231" s="236"/>
      <c r="E231" s="237" t="s">
        <v>89</v>
      </c>
      <c r="G231" s="238"/>
      <c r="H231" s="128"/>
      <c r="EF231" s="223" t="s">
        <v>157</v>
      </c>
    </row>
    <row r="232" spans="1:16" ht="38.25">
      <c r="A232" s="104" t="s">
        <v>2</v>
      </c>
      <c r="B232" s="105" t="s">
        <v>9</v>
      </c>
      <c r="C232" s="105" t="s">
        <v>274</v>
      </c>
      <c r="D232" s="105" t="s">
        <v>310</v>
      </c>
      <c r="E232" s="165" t="s">
        <v>276</v>
      </c>
      <c r="F232" s="30"/>
      <c r="L232" s="15"/>
      <c r="M232" s="504"/>
      <c r="N232" s="15"/>
      <c r="O232" s="504"/>
      <c r="P232" s="504"/>
    </row>
    <row r="233" spans="1:16" ht="15.75">
      <c r="A233" s="283">
        <v>1</v>
      </c>
      <c r="B233" s="502" t="s">
        <v>160</v>
      </c>
      <c r="C233" s="611">
        <f>C214</f>
        <v>1434.18</v>
      </c>
      <c r="D233" s="350">
        <v>161.68000000000006</v>
      </c>
      <c r="E233" s="349">
        <f>D233/C233</f>
        <v>0.11273340863768848</v>
      </c>
      <c r="L233" s="506"/>
      <c r="M233" s="523"/>
      <c r="N233" s="506"/>
      <c r="O233" s="523"/>
      <c r="P233" s="51"/>
    </row>
    <row r="234" spans="1:16" ht="15.75">
      <c r="A234" s="283">
        <v>2</v>
      </c>
      <c r="B234" s="502" t="s">
        <v>161</v>
      </c>
      <c r="C234" s="611">
        <f aca="true" t="shared" si="23" ref="C234:C245">C215</f>
        <v>665.72</v>
      </c>
      <c r="D234" s="350">
        <v>153.05</v>
      </c>
      <c r="E234" s="349">
        <f aca="true" t="shared" si="24" ref="E234:E244">D234/C234</f>
        <v>0.2299014600733041</v>
      </c>
      <c r="L234" s="506"/>
      <c r="M234" s="523"/>
      <c r="N234" s="506"/>
      <c r="O234" s="523"/>
      <c r="P234" s="51"/>
    </row>
    <row r="235" spans="1:16" ht="15.75">
      <c r="A235" s="283">
        <v>3</v>
      </c>
      <c r="B235" s="502" t="s">
        <v>162</v>
      </c>
      <c r="C235" s="611">
        <f t="shared" si="23"/>
        <v>1041.18</v>
      </c>
      <c r="D235" s="350">
        <v>183.0599999999999</v>
      </c>
      <c r="E235" s="349">
        <f t="shared" si="24"/>
        <v>0.17581974298392197</v>
      </c>
      <c r="L235" s="506"/>
      <c r="M235" s="523"/>
      <c r="N235" s="506"/>
      <c r="O235" s="523"/>
      <c r="P235" s="51"/>
    </row>
    <row r="236" spans="1:16" ht="15.75">
      <c r="A236" s="283">
        <v>4</v>
      </c>
      <c r="B236" s="502" t="s">
        <v>163</v>
      </c>
      <c r="C236" s="611">
        <f t="shared" si="23"/>
        <v>640.85</v>
      </c>
      <c r="D236" s="350">
        <v>88.97000000000003</v>
      </c>
      <c r="E236" s="349">
        <f t="shared" si="24"/>
        <v>0.1388312397596942</v>
      </c>
      <c r="L236" s="506"/>
      <c r="M236" s="523"/>
      <c r="N236" s="506"/>
      <c r="O236" s="523"/>
      <c r="P236" s="51"/>
    </row>
    <row r="237" spans="1:16" ht="15.75">
      <c r="A237" s="283">
        <v>5</v>
      </c>
      <c r="B237" s="503" t="s">
        <v>164</v>
      </c>
      <c r="C237" s="611">
        <f t="shared" si="23"/>
        <v>1853.9099999999999</v>
      </c>
      <c r="D237" s="350">
        <v>210.46000000000015</v>
      </c>
      <c r="E237" s="349">
        <f t="shared" si="24"/>
        <v>0.11352223139203099</v>
      </c>
      <c r="L237" s="508"/>
      <c r="M237" s="523"/>
      <c r="N237" s="508"/>
      <c r="O237" s="523"/>
      <c r="P237" s="51"/>
    </row>
    <row r="238" spans="1:16" ht="15.75">
      <c r="A238" s="283">
        <v>6</v>
      </c>
      <c r="B238" s="502" t="s">
        <v>165</v>
      </c>
      <c r="C238" s="611">
        <f t="shared" si="23"/>
        <v>3004.2</v>
      </c>
      <c r="D238" s="350">
        <v>481.28</v>
      </c>
      <c r="E238" s="349">
        <f t="shared" si="24"/>
        <v>0.16020238333000467</v>
      </c>
      <c r="L238" s="506"/>
      <c r="M238" s="523"/>
      <c r="N238" s="506"/>
      <c r="O238" s="523"/>
      <c r="P238" s="51"/>
    </row>
    <row r="239" spans="1:16" ht="15.75">
      <c r="A239" s="283">
        <v>7</v>
      </c>
      <c r="B239" s="503" t="s">
        <v>166</v>
      </c>
      <c r="C239" s="611">
        <f t="shared" si="23"/>
        <v>1639.85</v>
      </c>
      <c r="D239" s="350">
        <v>-46.79000000000008</v>
      </c>
      <c r="E239" s="349">
        <f t="shared" si="24"/>
        <v>-0.028533097539409143</v>
      </c>
      <c r="L239" s="508"/>
      <c r="M239" s="523"/>
      <c r="N239" s="508"/>
      <c r="O239" s="523"/>
      <c r="P239" s="51"/>
    </row>
    <row r="240" spans="1:16" ht="15.75">
      <c r="A240" s="283">
        <v>8</v>
      </c>
      <c r="B240" s="502" t="s">
        <v>167</v>
      </c>
      <c r="C240" s="611">
        <f t="shared" si="23"/>
        <v>1450.63</v>
      </c>
      <c r="D240" s="350">
        <v>107.55000000000018</v>
      </c>
      <c r="E240" s="349">
        <f t="shared" si="24"/>
        <v>0.0741402011539815</v>
      </c>
      <c r="L240" s="506"/>
      <c r="M240" s="523"/>
      <c r="N240" s="506"/>
      <c r="O240" s="523"/>
      <c r="P240" s="51"/>
    </row>
    <row r="241" spans="1:16" ht="15.75">
      <c r="A241" s="283">
        <v>9</v>
      </c>
      <c r="B241" s="502" t="s">
        <v>168</v>
      </c>
      <c r="C241" s="611">
        <f t="shared" si="23"/>
        <v>1019.4300000000001</v>
      </c>
      <c r="D241" s="350">
        <v>174.89999999999992</v>
      </c>
      <c r="E241" s="349">
        <f t="shared" si="24"/>
        <v>0.17156646361201838</v>
      </c>
      <c r="L241" s="506"/>
      <c r="M241" s="523"/>
      <c r="N241" s="506"/>
      <c r="O241" s="523"/>
      <c r="P241" s="51"/>
    </row>
    <row r="242" spans="1:16" ht="15.75">
      <c r="A242" s="283">
        <v>10</v>
      </c>
      <c r="B242" s="502" t="s">
        <v>169</v>
      </c>
      <c r="C242" s="611">
        <f t="shared" si="23"/>
        <v>690.05</v>
      </c>
      <c r="D242" s="350">
        <v>72.45999999999998</v>
      </c>
      <c r="E242" s="349">
        <f t="shared" si="24"/>
        <v>0.10500688355916235</v>
      </c>
      <c r="L242" s="506"/>
      <c r="M242" s="523"/>
      <c r="N242" s="506"/>
      <c r="O242" s="523"/>
      <c r="P242" s="51"/>
    </row>
    <row r="243" spans="1:16" ht="15.75">
      <c r="A243" s="283">
        <v>11</v>
      </c>
      <c r="B243" s="502" t="s">
        <v>170</v>
      </c>
      <c r="C243" s="611">
        <f t="shared" si="23"/>
        <v>1656.58</v>
      </c>
      <c r="D243" s="350">
        <v>324.5799999999999</v>
      </c>
      <c r="E243" s="349">
        <f t="shared" si="24"/>
        <v>0.19593379130497768</v>
      </c>
      <c r="L243" s="506"/>
      <c r="M243" s="523"/>
      <c r="N243" s="506"/>
      <c r="O243" s="523"/>
      <c r="P243" s="51"/>
    </row>
    <row r="244" spans="1:16" ht="15.75">
      <c r="A244" s="283">
        <v>12</v>
      </c>
      <c r="B244" s="502" t="s">
        <v>171</v>
      </c>
      <c r="C244" s="611">
        <f t="shared" si="23"/>
        <v>2817.25</v>
      </c>
      <c r="D244" s="350">
        <v>383.93000000000006</v>
      </c>
      <c r="E244" s="349">
        <f t="shared" si="24"/>
        <v>0.1362782855621617</v>
      </c>
      <c r="L244" s="506"/>
      <c r="M244" s="523"/>
      <c r="N244" s="506"/>
      <c r="O244" s="523"/>
      <c r="P244" s="51"/>
    </row>
    <row r="245" spans="1:16" ht="15.75">
      <c r="A245" s="283">
        <v>13</v>
      </c>
      <c r="B245" s="502" t="s">
        <v>172</v>
      </c>
      <c r="C245" s="611">
        <f t="shared" si="23"/>
        <v>860.31</v>
      </c>
      <c r="D245" s="350">
        <v>112.01000000000005</v>
      </c>
      <c r="E245" s="349">
        <f>D245/C245</f>
        <v>0.13019725447803704</v>
      </c>
      <c r="L245" s="506"/>
      <c r="M245" s="523"/>
      <c r="N245" s="506"/>
      <c r="O245" s="523"/>
      <c r="P245" s="51"/>
    </row>
    <row r="246" spans="1:16" ht="15.75">
      <c r="A246" s="284"/>
      <c r="B246" s="282" t="s">
        <v>10</v>
      </c>
      <c r="C246" s="354">
        <f>SUM(C233:C245)</f>
        <v>18774.140000000003</v>
      </c>
      <c r="D246" s="354">
        <f>SUM(D233:D245)</f>
        <v>2407.1400000000003</v>
      </c>
      <c r="E246" s="356">
        <f>D246/C246</f>
        <v>0.1282157265259554</v>
      </c>
      <c r="F246" s="2"/>
      <c r="L246" s="509"/>
      <c r="M246" s="518"/>
      <c r="N246" s="509"/>
      <c r="O246" s="518"/>
      <c r="P246" s="51"/>
    </row>
    <row r="247" spans="12:16" ht="15">
      <c r="L247" s="15"/>
      <c r="M247" s="15"/>
      <c r="N247" s="15"/>
      <c r="O247" s="15"/>
      <c r="P247" s="15"/>
    </row>
    <row r="248" spans="1:6" ht="15">
      <c r="A248" s="182"/>
      <c r="B248" s="135"/>
      <c r="C248" s="34"/>
      <c r="D248" s="135"/>
      <c r="E248" s="164"/>
      <c r="F248" s="33"/>
    </row>
    <row r="249" spans="1:8" s="248" customFormat="1" ht="15">
      <c r="A249" s="213" t="s">
        <v>139</v>
      </c>
      <c r="B249" s="438"/>
      <c r="E249" s="249"/>
      <c r="G249" s="252"/>
      <c r="H249" s="438"/>
    </row>
    <row r="250" spans="1:6" ht="15">
      <c r="A250" s="123"/>
      <c r="F250" s="32" t="s">
        <v>11</v>
      </c>
    </row>
    <row r="251" spans="1:6" ht="48" customHeight="1">
      <c r="A251" s="117" t="s">
        <v>12</v>
      </c>
      <c r="B251" s="117" t="s">
        <v>311</v>
      </c>
      <c r="C251" s="117" t="s">
        <v>314</v>
      </c>
      <c r="D251" s="117" t="s">
        <v>13</v>
      </c>
      <c r="E251" s="165" t="s">
        <v>14</v>
      </c>
      <c r="F251" s="117" t="s">
        <v>15</v>
      </c>
    </row>
    <row r="252" spans="1:6" ht="15.75">
      <c r="A252" s="396">
        <f>C246</f>
        <v>18774.140000000003</v>
      </c>
      <c r="B252" s="194">
        <f>D227</f>
        <v>1855.3099999999997</v>
      </c>
      <c r="C252" s="194">
        <f>E272</f>
        <v>16913.24</v>
      </c>
      <c r="D252" s="35">
        <f>B252+C252</f>
        <v>18768.550000000003</v>
      </c>
      <c r="E252" s="475">
        <f>D252/A252</f>
        <v>0.999702250009854</v>
      </c>
      <c r="F252" s="35">
        <f>A252*85/100</f>
        <v>15958.019000000004</v>
      </c>
    </row>
    <row r="253" spans="1:6" ht="15">
      <c r="A253" s="736" t="s">
        <v>79</v>
      </c>
      <c r="B253" s="736"/>
      <c r="C253" s="736"/>
      <c r="D253" s="27"/>
      <c r="E253" s="27"/>
      <c r="F253" s="128"/>
    </row>
    <row r="256" spans="1:24" s="195" customFormat="1" ht="15.75" customHeight="1">
      <c r="A256" s="190" t="s">
        <v>312</v>
      </c>
      <c r="B256" s="123"/>
      <c r="H256" s="123"/>
      <c r="M256" s="1"/>
      <c r="N256" s="1"/>
      <c r="O256" s="1"/>
      <c r="P256" s="1"/>
      <c r="Q256" s="1"/>
      <c r="R256" s="1"/>
      <c r="S256" s="1"/>
      <c r="T256" s="1"/>
      <c r="U256" s="1"/>
      <c r="V256" s="1"/>
      <c r="W256" s="1"/>
      <c r="X256" s="1"/>
    </row>
    <row r="257" spans="1:24" s="223" customFormat="1" ht="15">
      <c r="A257" s="235" t="s">
        <v>249</v>
      </c>
      <c r="B257" s="128"/>
      <c r="E257" s="224"/>
      <c r="G257" s="32" t="s">
        <v>11</v>
      </c>
      <c r="H257" s="128"/>
      <c r="M257" s="1"/>
      <c r="N257" s="1"/>
      <c r="O257" s="1"/>
      <c r="P257" s="1"/>
      <c r="Q257" s="1"/>
      <c r="R257" s="1"/>
      <c r="S257" s="1"/>
      <c r="T257" s="1"/>
      <c r="U257" s="1"/>
      <c r="V257" s="1"/>
      <c r="W257" s="1"/>
      <c r="X257" s="1"/>
    </row>
    <row r="258" spans="1:16" ht="45.75" customHeight="1">
      <c r="A258" s="117" t="s">
        <v>2</v>
      </c>
      <c r="B258" s="117" t="s">
        <v>16</v>
      </c>
      <c r="C258" s="117" t="s">
        <v>274</v>
      </c>
      <c r="D258" s="117" t="s">
        <v>311</v>
      </c>
      <c r="E258" s="165" t="s">
        <v>108</v>
      </c>
      <c r="F258" s="117" t="s">
        <v>17</v>
      </c>
      <c r="G258" s="332" t="s">
        <v>18</v>
      </c>
      <c r="H258" s="332" t="s">
        <v>188</v>
      </c>
      <c r="I258" s="371"/>
      <c r="J258" s="371"/>
      <c r="K258" s="371"/>
      <c r="L258" s="15"/>
      <c r="M258" s="511"/>
      <c r="N258" s="15"/>
      <c r="O258" s="511"/>
      <c r="P258" s="511"/>
    </row>
    <row r="259" spans="1:16" ht="15.75">
      <c r="A259" s="18">
        <v>1</v>
      </c>
      <c r="B259" s="502" t="s">
        <v>160</v>
      </c>
      <c r="C259" s="611">
        <f>C214</f>
        <v>1434.18</v>
      </c>
      <c r="D259" s="350">
        <f>D214</f>
        <v>78.58999999999999</v>
      </c>
      <c r="E259" s="350">
        <v>1279.85</v>
      </c>
      <c r="F259" s="357">
        <f>SUM(D259:E259)</f>
        <v>1358.4399999999998</v>
      </c>
      <c r="G259" s="319">
        <f aca="true" t="shared" si="25" ref="G259:G272">F259/C259</f>
        <v>0.9471893346720772</v>
      </c>
      <c r="H259" s="439">
        <f>E259/C259</f>
        <v>0.8923914710845221</v>
      </c>
      <c r="I259" s="382"/>
      <c r="J259" s="382"/>
      <c r="K259" s="371"/>
      <c r="L259" s="506"/>
      <c r="M259" s="523"/>
      <c r="N259" s="506"/>
      <c r="O259" s="523"/>
      <c r="P259" s="51"/>
    </row>
    <row r="260" spans="1:16" ht="15.75">
      <c r="A260" s="18">
        <v>2</v>
      </c>
      <c r="B260" s="502" t="s">
        <v>161</v>
      </c>
      <c r="C260" s="611">
        <f aca="true" t="shared" si="26" ref="C260:D271">C215</f>
        <v>665.72</v>
      </c>
      <c r="D260" s="350">
        <f t="shared" si="26"/>
        <v>134.37</v>
      </c>
      <c r="E260" s="350">
        <v>596.37</v>
      </c>
      <c r="F260" s="357">
        <f aca="true" t="shared" si="27" ref="F260:F271">SUM(D260:E260)</f>
        <v>730.74</v>
      </c>
      <c r="G260" s="319">
        <f t="shared" si="25"/>
        <v>1.0976686895391456</v>
      </c>
      <c r="H260" s="439">
        <f aca="true" t="shared" si="28" ref="H260:H272">E260/C260</f>
        <v>0.8958270744457129</v>
      </c>
      <c r="I260" s="382"/>
      <c r="J260" s="382"/>
      <c r="K260" s="371"/>
      <c r="L260" s="506"/>
      <c r="M260" s="523"/>
      <c r="N260" s="506"/>
      <c r="O260" s="523"/>
      <c r="P260" s="51"/>
    </row>
    <row r="261" spans="1:16" ht="15.75">
      <c r="A261" s="18">
        <v>3</v>
      </c>
      <c r="B261" s="502" t="s">
        <v>162</v>
      </c>
      <c r="C261" s="611">
        <f t="shared" si="26"/>
        <v>1041.18</v>
      </c>
      <c r="D261" s="350">
        <f t="shared" si="26"/>
        <v>158.1</v>
      </c>
      <c r="E261" s="350">
        <v>943.48</v>
      </c>
      <c r="F261" s="357">
        <f t="shared" si="27"/>
        <v>1101.58</v>
      </c>
      <c r="G261" s="319">
        <f t="shared" si="25"/>
        <v>1.058011102787222</v>
      </c>
      <c r="H261" s="439">
        <f t="shared" si="28"/>
        <v>0.9061641598955031</v>
      </c>
      <c r="I261" s="382"/>
      <c r="J261" s="382"/>
      <c r="K261" s="371"/>
      <c r="L261" s="506"/>
      <c r="M261" s="523"/>
      <c r="N261" s="506"/>
      <c r="O261" s="523"/>
      <c r="P261" s="51"/>
    </row>
    <row r="262" spans="1:16" ht="15.75">
      <c r="A262" s="18">
        <v>4</v>
      </c>
      <c r="B262" s="502" t="s">
        <v>163</v>
      </c>
      <c r="C262" s="611">
        <f t="shared" si="26"/>
        <v>640.85</v>
      </c>
      <c r="D262" s="350">
        <f t="shared" si="26"/>
        <v>64.9</v>
      </c>
      <c r="E262" s="350">
        <v>569.37</v>
      </c>
      <c r="F262" s="357">
        <f t="shared" si="27"/>
        <v>634.27</v>
      </c>
      <c r="G262" s="319">
        <f t="shared" si="25"/>
        <v>0.9897323866739486</v>
      </c>
      <c r="H262" s="439">
        <f t="shared" si="28"/>
        <v>0.8884606382148709</v>
      </c>
      <c r="I262" s="382"/>
      <c r="J262" s="382"/>
      <c r="K262" s="371"/>
      <c r="L262" s="506"/>
      <c r="M262" s="523"/>
      <c r="N262" s="506"/>
      <c r="O262" s="523"/>
      <c r="P262" s="51"/>
    </row>
    <row r="263" spans="1:16" ht="15.75">
      <c r="A263" s="18">
        <v>5</v>
      </c>
      <c r="B263" s="503" t="s">
        <v>164</v>
      </c>
      <c r="C263" s="611">
        <f t="shared" si="26"/>
        <v>1853.9099999999999</v>
      </c>
      <c r="D263" s="350">
        <f t="shared" si="26"/>
        <v>134.85</v>
      </c>
      <c r="E263" s="350">
        <v>1699.93</v>
      </c>
      <c r="F263" s="357">
        <f t="shared" si="27"/>
        <v>1834.78</v>
      </c>
      <c r="G263" s="319">
        <f t="shared" si="25"/>
        <v>0.9896812682384798</v>
      </c>
      <c r="H263" s="439">
        <f t="shared" si="28"/>
        <v>0.9169431094281816</v>
      </c>
      <c r="I263" s="382"/>
      <c r="J263" s="382"/>
      <c r="K263" s="371"/>
      <c r="L263" s="508"/>
      <c r="M263" s="523"/>
      <c r="N263" s="508"/>
      <c r="O263" s="523"/>
      <c r="P263" s="51"/>
    </row>
    <row r="264" spans="1:16" ht="15.75">
      <c r="A264" s="18">
        <v>6</v>
      </c>
      <c r="B264" s="502" t="s">
        <v>165</v>
      </c>
      <c r="C264" s="611">
        <f t="shared" si="26"/>
        <v>3004.2</v>
      </c>
      <c r="D264" s="350">
        <f t="shared" si="26"/>
        <v>290.82</v>
      </c>
      <c r="E264" s="350">
        <v>2662.5</v>
      </c>
      <c r="F264" s="357">
        <f t="shared" si="27"/>
        <v>2953.32</v>
      </c>
      <c r="G264" s="319">
        <f t="shared" si="25"/>
        <v>0.9830637108048733</v>
      </c>
      <c r="H264" s="439">
        <f t="shared" si="28"/>
        <v>0.8862592370681047</v>
      </c>
      <c r="I264" s="382"/>
      <c r="J264" s="382"/>
      <c r="K264" s="371"/>
      <c r="L264" s="506"/>
      <c r="M264" s="523"/>
      <c r="N264" s="506"/>
      <c r="O264" s="523"/>
      <c r="P264" s="51"/>
    </row>
    <row r="265" spans="1:16" ht="15.75">
      <c r="A265" s="18">
        <v>7</v>
      </c>
      <c r="B265" s="503" t="s">
        <v>166</v>
      </c>
      <c r="C265" s="611">
        <f t="shared" si="26"/>
        <v>1639.85</v>
      </c>
      <c r="D265" s="350">
        <f t="shared" si="26"/>
        <v>20.380000000000003</v>
      </c>
      <c r="E265" s="350">
        <v>1532.29</v>
      </c>
      <c r="F265" s="357">
        <f t="shared" si="27"/>
        <v>1552.67</v>
      </c>
      <c r="G265" s="319">
        <f t="shared" si="25"/>
        <v>0.9468366009086198</v>
      </c>
      <c r="H265" s="439">
        <f t="shared" si="28"/>
        <v>0.9344086349361223</v>
      </c>
      <c r="I265" s="382"/>
      <c r="J265" s="382"/>
      <c r="K265" s="371"/>
      <c r="L265" s="508"/>
      <c r="M265" s="523"/>
      <c r="N265" s="508"/>
      <c r="O265" s="523"/>
      <c r="P265" s="51"/>
    </row>
    <row r="266" spans="1:24" s="43" customFormat="1" ht="15.75">
      <c r="A266" s="18">
        <v>8</v>
      </c>
      <c r="B266" s="502" t="s">
        <v>167</v>
      </c>
      <c r="C266" s="611">
        <f t="shared" si="26"/>
        <v>1450.63</v>
      </c>
      <c r="D266" s="350">
        <f t="shared" si="26"/>
        <v>76.12</v>
      </c>
      <c r="E266" s="350">
        <v>1273.7800000000002</v>
      </c>
      <c r="F266" s="357">
        <f t="shared" si="27"/>
        <v>1349.9</v>
      </c>
      <c r="G266" s="319">
        <f t="shared" si="25"/>
        <v>0.9305612044422079</v>
      </c>
      <c r="H266" s="439">
        <f t="shared" si="28"/>
        <v>0.8780874516589344</v>
      </c>
      <c r="I266" s="382"/>
      <c r="J266" s="382"/>
      <c r="K266" s="371"/>
      <c r="L266" s="506"/>
      <c r="M266" s="523"/>
      <c r="N266" s="506"/>
      <c r="O266" s="523"/>
      <c r="P266" s="51"/>
      <c r="Q266" s="1"/>
      <c r="R266" s="1"/>
      <c r="S266" s="1"/>
      <c r="T266" s="1"/>
      <c r="U266" s="1"/>
      <c r="V266" s="1"/>
      <c r="W266" s="1"/>
      <c r="X266" s="1"/>
    </row>
    <row r="267" spans="1:16" ht="15.75">
      <c r="A267" s="18">
        <v>9</v>
      </c>
      <c r="B267" s="502" t="s">
        <v>168</v>
      </c>
      <c r="C267" s="611">
        <f t="shared" si="26"/>
        <v>1019.4300000000001</v>
      </c>
      <c r="D267" s="350">
        <f t="shared" si="26"/>
        <v>177.84</v>
      </c>
      <c r="E267" s="350">
        <v>895.18</v>
      </c>
      <c r="F267" s="357">
        <f t="shared" si="27"/>
        <v>1073.02</v>
      </c>
      <c r="G267" s="319">
        <f t="shared" si="25"/>
        <v>1.0525685922525332</v>
      </c>
      <c r="H267" s="439">
        <f t="shared" si="28"/>
        <v>0.8781181640720794</v>
      </c>
      <c r="I267" s="382"/>
      <c r="J267" s="382"/>
      <c r="K267" s="371"/>
      <c r="L267" s="506"/>
      <c r="M267" s="523"/>
      <c r="N267" s="506"/>
      <c r="O267" s="523"/>
      <c r="P267" s="51"/>
    </row>
    <row r="268" spans="1:16" ht="15.75">
      <c r="A268" s="18">
        <v>10</v>
      </c>
      <c r="B268" s="502" t="s">
        <v>169</v>
      </c>
      <c r="C268" s="611">
        <f t="shared" si="26"/>
        <v>690.05</v>
      </c>
      <c r="D268" s="350">
        <f t="shared" si="26"/>
        <v>72.47</v>
      </c>
      <c r="E268" s="350">
        <v>650.87</v>
      </c>
      <c r="F268" s="357">
        <f t="shared" si="27"/>
        <v>723.34</v>
      </c>
      <c r="G268" s="319">
        <f t="shared" si="25"/>
        <v>1.0482428809506559</v>
      </c>
      <c r="H268" s="439">
        <f t="shared" si="28"/>
        <v>0.9432215056879937</v>
      </c>
      <c r="I268" s="382"/>
      <c r="J268" s="382"/>
      <c r="K268" s="371"/>
      <c r="L268" s="506"/>
      <c r="M268" s="523"/>
      <c r="N268" s="506"/>
      <c r="O268" s="523"/>
      <c r="P268" s="51"/>
    </row>
    <row r="269" spans="1:16" ht="15.75">
      <c r="A269" s="18">
        <v>11</v>
      </c>
      <c r="B269" s="502" t="s">
        <v>170</v>
      </c>
      <c r="C269" s="611">
        <f t="shared" si="26"/>
        <v>1656.58</v>
      </c>
      <c r="D269" s="350">
        <f t="shared" si="26"/>
        <v>273.57</v>
      </c>
      <c r="E269" s="350">
        <v>1478.87</v>
      </c>
      <c r="F269" s="357">
        <f t="shared" si="27"/>
        <v>1752.4399999999998</v>
      </c>
      <c r="G269" s="319">
        <f t="shared" si="25"/>
        <v>1.057866206280409</v>
      </c>
      <c r="H269" s="439">
        <f t="shared" si="28"/>
        <v>0.8927247703099156</v>
      </c>
      <c r="I269" s="382"/>
      <c r="J269" s="382"/>
      <c r="K269" s="371"/>
      <c r="L269" s="506"/>
      <c r="M269" s="523"/>
      <c r="N269" s="506"/>
      <c r="O269" s="523"/>
      <c r="P269" s="51"/>
    </row>
    <row r="270" spans="1:16" ht="15.75">
      <c r="A270" s="18">
        <v>12</v>
      </c>
      <c r="B270" s="502" t="s">
        <v>171</v>
      </c>
      <c r="C270" s="611">
        <f t="shared" si="26"/>
        <v>2817.25</v>
      </c>
      <c r="D270" s="350">
        <f t="shared" si="26"/>
        <v>268.87</v>
      </c>
      <c r="E270" s="350">
        <v>2550.2</v>
      </c>
      <c r="F270" s="357">
        <f t="shared" si="27"/>
        <v>2819.0699999999997</v>
      </c>
      <c r="G270" s="319">
        <f t="shared" si="25"/>
        <v>1.000646020055018</v>
      </c>
      <c r="H270" s="439">
        <f t="shared" si="28"/>
        <v>0.9052089803886768</v>
      </c>
      <c r="I270" s="382"/>
      <c r="J270" s="382"/>
      <c r="K270" s="371"/>
      <c r="L270" s="506"/>
      <c r="M270" s="523"/>
      <c r="N270" s="506"/>
      <c r="O270" s="523"/>
      <c r="P270" s="51"/>
    </row>
    <row r="271" spans="1:16" ht="15.75">
      <c r="A271" s="18">
        <v>13</v>
      </c>
      <c r="B271" s="502" t="s">
        <v>172</v>
      </c>
      <c r="C271" s="611">
        <f t="shared" si="26"/>
        <v>860.31</v>
      </c>
      <c r="D271" s="350">
        <f t="shared" si="26"/>
        <v>104.43</v>
      </c>
      <c r="E271" s="350">
        <v>780.55</v>
      </c>
      <c r="F271" s="357">
        <f t="shared" si="27"/>
        <v>884.98</v>
      </c>
      <c r="G271" s="319">
        <f>F271/C271</f>
        <v>1.0286757099185178</v>
      </c>
      <c r="H271" s="439">
        <f t="shared" si="28"/>
        <v>0.907289232950913</v>
      </c>
      <c r="I271" s="382"/>
      <c r="J271" s="382"/>
      <c r="K271" s="371"/>
      <c r="L271" s="506"/>
      <c r="M271" s="523"/>
      <c r="N271" s="506"/>
      <c r="O271" s="523"/>
      <c r="P271" s="51"/>
    </row>
    <row r="272" spans="1:16" ht="15">
      <c r="A272" s="18"/>
      <c r="B272" s="282" t="s">
        <v>10</v>
      </c>
      <c r="C272" s="358">
        <f>SUM(C259:C271)</f>
        <v>18774.140000000003</v>
      </c>
      <c r="D272" s="358">
        <f>SUM(D259:D271)</f>
        <v>1855.3099999999997</v>
      </c>
      <c r="E272" s="358">
        <f>SUM(E259:E271)</f>
        <v>16913.24</v>
      </c>
      <c r="F272" s="358">
        <f>SUM(F259:F271)</f>
        <v>18768.55</v>
      </c>
      <c r="G272" s="177">
        <f t="shared" si="25"/>
        <v>0.9997022500098538</v>
      </c>
      <c r="H272" s="94">
        <f t="shared" si="28"/>
        <v>0.900879614192714</v>
      </c>
      <c r="I272" s="383"/>
      <c r="J272" s="383"/>
      <c r="K272" s="371"/>
      <c r="L272" s="509"/>
      <c r="M272" s="518"/>
      <c r="N272" s="509"/>
      <c r="O272" s="518"/>
      <c r="P272" s="51"/>
    </row>
    <row r="273" spans="3:11" ht="15">
      <c r="C273" s="22"/>
      <c r="K273" s="371"/>
    </row>
    <row r="274" ht="15">
      <c r="A274" s="183"/>
    </row>
    <row r="275" spans="1:8" s="223" customFormat="1" ht="15.75">
      <c r="A275" s="213" t="s">
        <v>140</v>
      </c>
      <c r="B275" s="438"/>
      <c r="C275" s="248"/>
      <c r="D275" s="248"/>
      <c r="E275" s="249"/>
      <c r="F275" s="248"/>
      <c r="G275" s="252"/>
      <c r="H275" s="128"/>
    </row>
    <row r="276" spans="1:5" ht="15">
      <c r="A276" s="123"/>
      <c r="E276" s="32" t="s">
        <v>11</v>
      </c>
    </row>
    <row r="277" spans="1:5" ht="15">
      <c r="A277" s="36" t="s">
        <v>12</v>
      </c>
      <c r="B277" s="36" t="s">
        <v>20</v>
      </c>
      <c r="C277" s="36" t="s">
        <v>14</v>
      </c>
      <c r="D277" s="36" t="s">
        <v>21</v>
      </c>
      <c r="E277" s="143" t="s">
        <v>22</v>
      </c>
    </row>
    <row r="278" spans="1:5" ht="14.25" customHeight="1">
      <c r="A278" s="136">
        <f>C272</f>
        <v>18774.140000000003</v>
      </c>
      <c r="B278" s="136">
        <f>F272</f>
        <v>18768.55</v>
      </c>
      <c r="C278" s="94">
        <f>G272</f>
        <v>0.9997022500098538</v>
      </c>
      <c r="D278" s="136">
        <f>D296</f>
        <v>16361.410000000002</v>
      </c>
      <c r="E278" s="95">
        <f>D278/A278</f>
        <v>0.8714865234838985</v>
      </c>
    </row>
    <row r="279" ht="15">
      <c r="A279" s="123"/>
    </row>
    <row r="280" spans="1:8" s="223" customFormat="1" ht="15.75">
      <c r="A280" s="213" t="s">
        <v>141</v>
      </c>
      <c r="B280" s="438"/>
      <c r="C280" s="248"/>
      <c r="D280" s="248"/>
      <c r="E280" s="249"/>
      <c r="F280" s="248"/>
      <c r="G280" s="252"/>
      <c r="H280" s="128"/>
    </row>
    <row r="281" spans="1:27" s="253" customFormat="1" ht="15.75" thickBot="1">
      <c r="A281" s="235" t="s">
        <v>250</v>
      </c>
      <c r="B281" s="128"/>
      <c r="C281" s="223"/>
      <c r="D281" s="223"/>
      <c r="E281" s="32" t="s">
        <v>11</v>
      </c>
      <c r="F281" s="223"/>
      <c r="G281" s="238"/>
      <c r="H281" s="440"/>
      <c r="L281" s="1"/>
      <c r="M281" s="1"/>
      <c r="N281" s="1"/>
      <c r="O281" s="1"/>
      <c r="P281" s="1"/>
      <c r="Q281" s="1"/>
      <c r="R281" s="1"/>
      <c r="S281" s="1"/>
      <c r="T281" s="1"/>
      <c r="U281" s="1"/>
      <c r="V281" s="1"/>
      <c r="W281" s="1"/>
      <c r="X281" s="1"/>
      <c r="Y281" s="1"/>
      <c r="Z281" s="1"/>
      <c r="AA281" s="1"/>
    </row>
    <row r="282" spans="1:27" s="70" customFormat="1" ht="28.5" customHeight="1">
      <c r="A282" s="104" t="s">
        <v>2</v>
      </c>
      <c r="B282" s="105" t="s">
        <v>16</v>
      </c>
      <c r="C282" s="105" t="s">
        <v>277</v>
      </c>
      <c r="D282" s="105" t="s">
        <v>21</v>
      </c>
      <c r="E282" s="166" t="s">
        <v>22</v>
      </c>
      <c r="F282" s="1"/>
      <c r="G282" s="40"/>
      <c r="H282" s="440"/>
      <c r="L282" s="15"/>
      <c r="M282" s="504"/>
      <c r="N282" s="15"/>
      <c r="O282" s="504"/>
      <c r="P282" s="504"/>
      <c r="Q282" s="505"/>
      <c r="R282" s="223"/>
      <c r="S282" s="223"/>
      <c r="T282" s="223"/>
      <c r="U282" s="223"/>
      <c r="V282" s="223"/>
      <c r="W282" s="223"/>
      <c r="X282" s="223"/>
      <c r="Y282" s="223"/>
      <c r="Z282" s="223"/>
      <c r="AA282" s="223"/>
    </row>
    <row r="283" spans="1:27" s="70" customFormat="1" ht="15.75">
      <c r="A283" s="106">
        <v>1</v>
      </c>
      <c r="B283" s="502" t="s">
        <v>160</v>
      </c>
      <c r="C283" s="350">
        <f>C259</f>
        <v>1434.18</v>
      </c>
      <c r="D283" s="24">
        <v>1196.76</v>
      </c>
      <c r="E283" s="359">
        <f>D283/C283</f>
        <v>0.8344559260343889</v>
      </c>
      <c r="F283" s="1"/>
      <c r="G283" s="40"/>
      <c r="H283" s="440"/>
      <c r="L283" s="506"/>
      <c r="M283" s="507"/>
      <c r="N283" s="506"/>
      <c r="O283" s="507"/>
      <c r="P283" s="51"/>
      <c r="Q283" s="15"/>
      <c r="R283" s="1"/>
      <c r="S283" s="1"/>
      <c r="T283" s="1"/>
      <c r="U283" s="1"/>
      <c r="V283" s="1"/>
      <c r="W283" s="1"/>
      <c r="X283" s="1"/>
      <c r="Y283" s="1"/>
      <c r="Z283" s="1"/>
      <c r="AA283" s="1"/>
    </row>
    <row r="284" spans="1:27" s="70" customFormat="1" ht="15.75">
      <c r="A284" s="106">
        <v>2</v>
      </c>
      <c r="B284" s="502" t="s">
        <v>161</v>
      </c>
      <c r="C284" s="350">
        <f aca="true" t="shared" si="29" ref="C284:C295">C260</f>
        <v>665.72</v>
      </c>
      <c r="D284" s="24">
        <v>577.69</v>
      </c>
      <c r="E284" s="359">
        <f aca="true" t="shared" si="30" ref="E284:E294">D284/C284</f>
        <v>0.8677672294658415</v>
      </c>
      <c r="F284" s="1"/>
      <c r="G284" s="40"/>
      <c r="H284" s="440"/>
      <c r="L284" s="506"/>
      <c r="M284" s="507"/>
      <c r="N284" s="506"/>
      <c r="O284" s="507"/>
      <c r="P284" s="51"/>
      <c r="Q284" s="505"/>
      <c r="R284" s="223"/>
      <c r="S284" s="223"/>
      <c r="T284" s="223"/>
      <c r="U284" s="223"/>
      <c r="V284" s="223"/>
      <c r="W284" s="223"/>
      <c r="X284" s="223"/>
      <c r="Y284" s="223"/>
      <c r="Z284" s="223"/>
      <c r="AA284" s="223"/>
    </row>
    <row r="285" spans="1:27" s="70" customFormat="1" ht="15.75">
      <c r="A285" s="106">
        <v>3</v>
      </c>
      <c r="B285" s="502" t="s">
        <v>162</v>
      </c>
      <c r="C285" s="350">
        <f t="shared" si="29"/>
        <v>1041.18</v>
      </c>
      <c r="D285" s="24">
        <v>918.52</v>
      </c>
      <c r="E285" s="359">
        <f t="shared" si="30"/>
        <v>0.8821913598033</v>
      </c>
      <c r="F285" s="1"/>
      <c r="G285" s="40"/>
      <c r="H285" s="440"/>
      <c r="L285" s="506"/>
      <c r="M285" s="507"/>
      <c r="N285" s="506"/>
      <c r="O285" s="507"/>
      <c r="P285" s="51"/>
      <c r="Q285" s="15"/>
      <c r="R285" s="1"/>
      <c r="S285" s="1"/>
      <c r="T285" s="1"/>
      <c r="U285" s="1"/>
      <c r="V285" s="1"/>
      <c r="W285" s="1"/>
      <c r="X285" s="1"/>
      <c r="Y285" s="1"/>
      <c r="Z285" s="1"/>
      <c r="AA285" s="1"/>
    </row>
    <row r="286" spans="1:27" s="70" customFormat="1" ht="15.75">
      <c r="A286" s="106">
        <v>4</v>
      </c>
      <c r="B286" s="502" t="s">
        <v>163</v>
      </c>
      <c r="C286" s="350">
        <f t="shared" si="29"/>
        <v>640.85</v>
      </c>
      <c r="D286" s="24">
        <v>545.3</v>
      </c>
      <c r="E286" s="359">
        <f t="shared" si="30"/>
        <v>0.8509011469142544</v>
      </c>
      <c r="F286" s="1"/>
      <c r="G286" s="40"/>
      <c r="H286" s="440"/>
      <c r="L286" s="506"/>
      <c r="M286" s="507"/>
      <c r="N286" s="506"/>
      <c r="O286" s="507"/>
      <c r="P286" s="51"/>
      <c r="Q286" s="505"/>
      <c r="R286" s="223"/>
      <c r="S286" s="223"/>
      <c r="T286" s="223"/>
      <c r="U286" s="223"/>
      <c r="V286" s="223"/>
      <c r="W286" s="223"/>
      <c r="X286" s="223"/>
      <c r="Y286" s="223"/>
      <c r="Z286" s="223"/>
      <c r="AA286" s="223"/>
    </row>
    <row r="287" spans="1:27" s="70" customFormat="1" ht="15.75">
      <c r="A287" s="106">
        <v>5</v>
      </c>
      <c r="B287" s="503" t="s">
        <v>164</v>
      </c>
      <c r="C287" s="350">
        <f t="shared" si="29"/>
        <v>1853.9099999999999</v>
      </c>
      <c r="D287" s="24">
        <v>1624.32</v>
      </c>
      <c r="E287" s="359">
        <f t="shared" si="30"/>
        <v>0.8761590368464489</v>
      </c>
      <c r="F287" s="1"/>
      <c r="G287" s="40"/>
      <c r="H287" s="440"/>
      <c r="L287" s="508"/>
      <c r="M287" s="507"/>
      <c r="N287" s="508"/>
      <c r="O287" s="507"/>
      <c r="P287" s="51"/>
      <c r="Q287" s="15"/>
      <c r="R287" s="1"/>
      <c r="S287" s="1"/>
      <c r="T287" s="1"/>
      <c r="U287" s="1"/>
      <c r="V287" s="1"/>
      <c r="W287" s="1"/>
      <c r="X287" s="1"/>
      <c r="Y287" s="1"/>
      <c r="Z287" s="1"/>
      <c r="AA287" s="1"/>
    </row>
    <row r="288" spans="1:27" s="70" customFormat="1" ht="15.75">
      <c r="A288" s="106">
        <v>6</v>
      </c>
      <c r="B288" s="502" t="s">
        <v>165</v>
      </c>
      <c r="C288" s="350">
        <f t="shared" si="29"/>
        <v>3004.2</v>
      </c>
      <c r="D288" s="24">
        <v>2472.04</v>
      </c>
      <c r="E288" s="359">
        <f t="shared" si="30"/>
        <v>0.8228613274748685</v>
      </c>
      <c r="F288" s="1"/>
      <c r="G288" s="40"/>
      <c r="H288" s="440"/>
      <c r="L288" s="506"/>
      <c r="M288" s="507"/>
      <c r="N288" s="506"/>
      <c r="O288" s="507"/>
      <c r="P288" s="51"/>
      <c r="Q288" s="505"/>
      <c r="R288" s="223"/>
      <c r="S288" s="223"/>
      <c r="T288" s="223"/>
      <c r="U288" s="223"/>
      <c r="V288" s="223"/>
      <c r="W288" s="223"/>
      <c r="X288" s="223"/>
      <c r="Y288" s="223"/>
      <c r="Z288" s="223"/>
      <c r="AA288" s="223"/>
    </row>
    <row r="289" spans="1:27" s="70" customFormat="1" ht="15.75">
      <c r="A289" s="106">
        <v>7</v>
      </c>
      <c r="B289" s="503" t="s">
        <v>166</v>
      </c>
      <c r="C289" s="350">
        <f t="shared" si="29"/>
        <v>1639.85</v>
      </c>
      <c r="D289" s="24">
        <v>1599.46</v>
      </c>
      <c r="E289" s="359">
        <f t="shared" si="30"/>
        <v>0.9753696984480289</v>
      </c>
      <c r="F289" s="1"/>
      <c r="G289" s="40"/>
      <c r="H289" s="440"/>
      <c r="L289" s="508"/>
      <c r="M289" s="507"/>
      <c r="N289" s="508"/>
      <c r="O289" s="507"/>
      <c r="P289" s="51"/>
      <c r="Q289" s="15"/>
      <c r="R289" s="1"/>
      <c r="S289" s="1"/>
      <c r="T289" s="1"/>
      <c r="U289" s="1"/>
      <c r="V289" s="1"/>
      <c r="W289" s="1"/>
      <c r="X289" s="1"/>
      <c r="Y289" s="1"/>
      <c r="Z289" s="1"/>
      <c r="AA289" s="1"/>
    </row>
    <row r="290" spans="1:27" s="70" customFormat="1" ht="15.75">
      <c r="A290" s="106">
        <v>8</v>
      </c>
      <c r="B290" s="502" t="s">
        <v>167</v>
      </c>
      <c r="C290" s="350">
        <f t="shared" si="29"/>
        <v>1450.63</v>
      </c>
      <c r="D290" s="24">
        <v>1242.35</v>
      </c>
      <c r="E290" s="359">
        <f t="shared" si="30"/>
        <v>0.8564210032882263</v>
      </c>
      <c r="F290" s="1"/>
      <c r="G290" s="40"/>
      <c r="H290" s="440"/>
      <c r="L290" s="506"/>
      <c r="M290" s="507"/>
      <c r="N290" s="506"/>
      <c r="O290" s="507"/>
      <c r="P290" s="51"/>
      <c r="Q290" s="505"/>
      <c r="R290" s="223"/>
      <c r="S290" s="223"/>
      <c r="T290" s="223"/>
      <c r="U290" s="223"/>
      <c r="V290" s="223"/>
      <c r="W290" s="223"/>
      <c r="X290" s="223"/>
      <c r="Y290" s="223"/>
      <c r="Z290" s="223"/>
      <c r="AA290" s="223"/>
    </row>
    <row r="291" spans="1:27" s="70" customFormat="1" ht="15.75">
      <c r="A291" s="106">
        <v>9</v>
      </c>
      <c r="B291" s="502" t="s">
        <v>168</v>
      </c>
      <c r="C291" s="350">
        <f t="shared" si="29"/>
        <v>1019.4300000000001</v>
      </c>
      <c r="D291" s="24">
        <v>898.12</v>
      </c>
      <c r="E291" s="359">
        <f t="shared" si="30"/>
        <v>0.8810021286405147</v>
      </c>
      <c r="F291" s="1"/>
      <c r="G291" s="40"/>
      <c r="H291" s="440"/>
      <c r="L291" s="506"/>
      <c r="M291" s="507"/>
      <c r="N291" s="506"/>
      <c r="O291" s="507"/>
      <c r="P291" s="51"/>
      <c r="Q291" s="15"/>
      <c r="R291" s="1"/>
      <c r="S291" s="1"/>
      <c r="T291" s="1"/>
      <c r="U291" s="1"/>
      <c r="V291" s="1"/>
      <c r="W291" s="1"/>
      <c r="X291" s="1"/>
      <c r="Y291" s="1"/>
      <c r="Z291" s="1"/>
      <c r="AA291" s="1"/>
    </row>
    <row r="292" spans="1:27" s="70" customFormat="1" ht="15.75">
      <c r="A292" s="106">
        <v>10</v>
      </c>
      <c r="B292" s="502" t="s">
        <v>169</v>
      </c>
      <c r="C292" s="350">
        <f t="shared" si="29"/>
        <v>690.05</v>
      </c>
      <c r="D292" s="24">
        <v>650.8800000000001</v>
      </c>
      <c r="E292" s="359">
        <f t="shared" si="30"/>
        <v>0.9432359973914936</v>
      </c>
      <c r="F292" s="1"/>
      <c r="G292" s="40"/>
      <c r="H292" s="440"/>
      <c r="L292" s="506"/>
      <c r="M292" s="507"/>
      <c r="N292" s="506"/>
      <c r="O292" s="507"/>
      <c r="P292" s="51"/>
      <c r="Q292" s="505"/>
      <c r="R292" s="223"/>
      <c r="S292" s="223"/>
      <c r="T292" s="223"/>
      <c r="U292" s="223"/>
      <c r="V292" s="223"/>
      <c r="W292" s="223"/>
      <c r="X292" s="223"/>
      <c r="Y292" s="223"/>
      <c r="Z292" s="223"/>
      <c r="AA292" s="223"/>
    </row>
    <row r="293" spans="1:27" s="70" customFormat="1" ht="15.75">
      <c r="A293" s="106">
        <v>11</v>
      </c>
      <c r="B293" s="502" t="s">
        <v>170</v>
      </c>
      <c r="C293" s="350">
        <f t="shared" si="29"/>
        <v>1656.58</v>
      </c>
      <c r="D293" s="24">
        <v>1427.8600000000001</v>
      </c>
      <c r="E293" s="359">
        <f t="shared" si="30"/>
        <v>0.8619324149754314</v>
      </c>
      <c r="F293" s="1"/>
      <c r="G293" s="40"/>
      <c r="H293" s="440"/>
      <c r="L293" s="506"/>
      <c r="M293" s="507"/>
      <c r="N293" s="506"/>
      <c r="O293" s="507"/>
      <c r="P293" s="51"/>
      <c r="Q293" s="15"/>
      <c r="R293" s="1"/>
      <c r="S293" s="1"/>
      <c r="T293" s="1"/>
      <c r="U293" s="1"/>
      <c r="V293" s="1"/>
      <c r="W293" s="1"/>
      <c r="X293" s="1"/>
      <c r="Y293" s="1"/>
      <c r="Z293" s="1"/>
      <c r="AA293" s="1"/>
    </row>
    <row r="294" spans="1:27" s="70" customFormat="1" ht="15.75">
      <c r="A294" s="106">
        <v>12</v>
      </c>
      <c r="B294" s="502" t="s">
        <v>171</v>
      </c>
      <c r="C294" s="350">
        <f t="shared" si="29"/>
        <v>2817.25</v>
      </c>
      <c r="D294" s="24">
        <v>2435.1400000000003</v>
      </c>
      <c r="E294" s="359">
        <f t="shared" si="30"/>
        <v>0.8643677344928566</v>
      </c>
      <c r="F294" s="1"/>
      <c r="G294" s="40"/>
      <c r="H294" s="440"/>
      <c r="L294" s="506"/>
      <c r="M294" s="507"/>
      <c r="N294" s="506"/>
      <c r="O294" s="507"/>
      <c r="P294" s="51"/>
      <c r="Q294" s="505"/>
      <c r="R294" s="223"/>
      <c r="S294" s="223"/>
      <c r="T294" s="223"/>
      <c r="U294" s="223"/>
      <c r="V294" s="223"/>
      <c r="W294" s="223"/>
      <c r="X294" s="223"/>
      <c r="Y294" s="223"/>
      <c r="Z294" s="223"/>
      <c r="AA294" s="223"/>
    </row>
    <row r="295" spans="1:27" s="70" customFormat="1" ht="15.75">
      <c r="A295" s="106">
        <v>13</v>
      </c>
      <c r="B295" s="502" t="s">
        <v>172</v>
      </c>
      <c r="C295" s="350">
        <f t="shared" si="29"/>
        <v>860.31</v>
      </c>
      <c r="D295" s="24">
        <v>772.97</v>
      </c>
      <c r="E295" s="359">
        <f>D295/C295</f>
        <v>0.8984784554404809</v>
      </c>
      <c r="F295" s="1"/>
      <c r="G295" s="40"/>
      <c r="H295" s="440"/>
      <c r="L295" s="506"/>
      <c r="M295" s="507"/>
      <c r="N295" s="506"/>
      <c r="O295" s="507"/>
      <c r="P295" s="51"/>
      <c r="Q295" s="15"/>
      <c r="R295" s="1"/>
      <c r="S295" s="1"/>
      <c r="T295" s="1"/>
      <c r="U295" s="1"/>
      <c r="V295" s="1"/>
      <c r="W295" s="1"/>
      <c r="X295" s="1"/>
      <c r="Y295" s="1"/>
      <c r="Z295" s="1"/>
      <c r="AA295" s="1"/>
    </row>
    <row r="296" spans="1:27" ht="15.75" thickBot="1">
      <c r="A296" s="107"/>
      <c r="B296" s="612" t="s">
        <v>10</v>
      </c>
      <c r="C296" s="441">
        <f>SUM(C283:C295)</f>
        <v>18774.140000000003</v>
      </c>
      <c r="D296" s="441">
        <f>SUM(D283:D295)</f>
        <v>16361.410000000002</v>
      </c>
      <c r="E296" s="360">
        <f>D296/C296</f>
        <v>0.8714865234838985</v>
      </c>
      <c r="H296" s="440"/>
      <c r="I296" s="70"/>
      <c r="J296" s="70"/>
      <c r="K296" s="70"/>
      <c r="L296" s="509"/>
      <c r="M296" s="510"/>
      <c r="N296" s="509"/>
      <c r="O296" s="510"/>
      <c r="P296" s="51"/>
      <c r="Q296" s="505"/>
      <c r="R296" s="223"/>
      <c r="S296" s="223"/>
      <c r="T296" s="223"/>
      <c r="U296" s="223"/>
      <c r="V296" s="223"/>
      <c r="W296" s="223"/>
      <c r="X296" s="223"/>
      <c r="Y296" s="223"/>
      <c r="Z296" s="223"/>
      <c r="AA296" s="223"/>
    </row>
    <row r="297" spans="1:17" ht="15">
      <c r="A297" s="16"/>
      <c r="B297" s="519"/>
      <c r="C297" s="97"/>
      <c r="D297" s="137"/>
      <c r="E297" s="21"/>
      <c r="L297" s="15"/>
      <c r="M297" s="15"/>
      <c r="N297" s="15"/>
      <c r="O297" s="15"/>
      <c r="P297" s="15"/>
      <c r="Q297" s="15"/>
    </row>
    <row r="298" spans="1:5" ht="15">
      <c r="A298" s="16"/>
      <c r="B298" s="519"/>
      <c r="C298" s="97"/>
      <c r="D298" s="137"/>
      <c r="E298" s="21"/>
    </row>
    <row r="299" spans="1:8" s="223" customFormat="1" ht="15.75">
      <c r="A299" s="213" t="s">
        <v>228</v>
      </c>
      <c r="B299" s="438"/>
      <c r="C299" s="248"/>
      <c r="D299" s="248"/>
      <c r="E299" s="249"/>
      <c r="F299" s="248"/>
      <c r="G299" s="252"/>
      <c r="H299" s="128"/>
    </row>
    <row r="300" spans="1:8" s="223" customFormat="1" ht="25.5">
      <c r="A300" s="117" t="s">
        <v>2</v>
      </c>
      <c r="B300" s="117"/>
      <c r="C300" s="117" t="s">
        <v>3</v>
      </c>
      <c r="D300" s="117" t="s">
        <v>4</v>
      </c>
      <c r="E300" s="165" t="s">
        <v>5</v>
      </c>
      <c r="F300" s="117" t="s">
        <v>6</v>
      </c>
      <c r="G300" s="252"/>
      <c r="H300" s="128"/>
    </row>
    <row r="301" spans="1:8" s="223" customFormat="1" ht="15.75">
      <c r="A301" s="108">
        <v>1</v>
      </c>
      <c r="B301" s="108">
        <v>2</v>
      </c>
      <c r="C301" s="108">
        <v>3</v>
      </c>
      <c r="D301" s="108">
        <v>4</v>
      </c>
      <c r="E301" s="286" t="s">
        <v>7</v>
      </c>
      <c r="F301" s="108">
        <v>6</v>
      </c>
      <c r="G301" s="252"/>
      <c r="H301" s="128"/>
    </row>
    <row r="302" spans="1:8" s="223" customFormat="1" ht="30">
      <c r="A302" s="57">
        <v>1</v>
      </c>
      <c r="B302" s="370" t="s">
        <v>305</v>
      </c>
      <c r="C302" s="428">
        <v>0</v>
      </c>
      <c r="D302" s="428">
        <v>0</v>
      </c>
      <c r="E302" s="430">
        <f>D302-C302</f>
        <v>0</v>
      </c>
      <c r="F302" s="349" t="e">
        <f>E302/C302</f>
        <v>#DIV/0!</v>
      </c>
      <c r="G302" s="252"/>
      <c r="H302" s="128"/>
    </row>
    <row r="303" spans="1:8" s="223" customFormat="1" ht="15.75">
      <c r="A303" s="57">
        <v>2</v>
      </c>
      <c r="B303" s="370" t="s">
        <v>274</v>
      </c>
      <c r="C303" s="428">
        <v>605.4499999999999</v>
      </c>
      <c r="D303" s="428">
        <v>605.4499999999999</v>
      </c>
      <c r="E303" s="430">
        <f>D303-C303</f>
        <v>0</v>
      </c>
      <c r="F303" s="349">
        <f>E303/C303</f>
        <v>0</v>
      </c>
      <c r="G303" s="252"/>
      <c r="H303" s="128"/>
    </row>
    <row r="304" spans="1:8" s="223" customFormat="1" ht="30">
      <c r="A304" s="57">
        <v>3</v>
      </c>
      <c r="B304" s="370" t="s">
        <v>278</v>
      </c>
      <c r="C304" s="428">
        <v>545.64</v>
      </c>
      <c r="D304" s="428">
        <v>545.63</v>
      </c>
      <c r="E304" s="430">
        <f>D304-C304</f>
        <v>-0.009999999999990905</v>
      </c>
      <c r="F304" s="349">
        <f>E304/C304</f>
        <v>-1.8327102118596337E-05</v>
      </c>
      <c r="G304" s="252"/>
      <c r="H304" s="128"/>
    </row>
    <row r="305" spans="1:8" s="223" customFormat="1" ht="15.75">
      <c r="A305" s="213"/>
      <c r="B305" s="438"/>
      <c r="C305" s="248"/>
      <c r="D305" s="248"/>
      <c r="E305" s="249"/>
      <c r="F305" s="248"/>
      <c r="G305" s="252"/>
      <c r="H305" s="128"/>
    </row>
    <row r="306" ht="15.75">
      <c r="A306" s="213" t="s">
        <v>229</v>
      </c>
    </row>
    <row r="307" spans="1:8" s="270" customFormat="1" ht="25.5">
      <c r="A307" s="313" t="s">
        <v>12</v>
      </c>
      <c r="B307" s="313" t="s">
        <v>20</v>
      </c>
      <c r="C307" s="313" t="s">
        <v>14</v>
      </c>
      <c r="D307" s="313" t="s">
        <v>109</v>
      </c>
      <c r="E307" s="327" t="s">
        <v>110</v>
      </c>
      <c r="F307" s="313" t="s">
        <v>111</v>
      </c>
      <c r="G307" s="328"/>
      <c r="H307" s="6"/>
    </row>
    <row r="308" spans="1:6" ht="15">
      <c r="A308" s="136">
        <f>C327</f>
        <v>605.4499999999999</v>
      </c>
      <c r="B308" s="136">
        <f>C302+C304</f>
        <v>545.64</v>
      </c>
      <c r="C308" s="94">
        <f>B308/A308</f>
        <v>0.901213973077876</v>
      </c>
      <c r="D308" s="136">
        <f>D327</f>
        <v>518.656</v>
      </c>
      <c r="E308" s="136">
        <f>E327</f>
        <v>565.013</v>
      </c>
      <c r="F308" s="37">
        <f>E308/D308</f>
        <v>1.0893790874876605</v>
      </c>
    </row>
    <row r="309" spans="1:3" ht="15.75">
      <c r="A309" s="400"/>
      <c r="B309" s="422"/>
      <c r="C309" s="403"/>
    </row>
    <row r="310" ht="15.75">
      <c r="A310" s="389"/>
    </row>
    <row r="311" spans="1:8" s="223" customFormat="1" ht="15.75">
      <c r="A311" s="213" t="s">
        <v>150</v>
      </c>
      <c r="B311" s="132"/>
      <c r="C311" s="247"/>
      <c r="D311" s="232"/>
      <c r="E311" s="233"/>
      <c r="F311" s="231"/>
      <c r="G311" s="250"/>
      <c r="H311" s="128"/>
    </row>
    <row r="312" spans="1:7" ht="15">
      <c r="A312" s="235" t="s">
        <v>251</v>
      </c>
      <c r="C312" s="22"/>
      <c r="D312" s="741" t="s">
        <v>95</v>
      </c>
      <c r="E312" s="741"/>
      <c r="F312" s="741"/>
      <c r="G312" s="741"/>
    </row>
    <row r="313" spans="1:23" ht="48.75" customHeight="1">
      <c r="A313" s="117" t="s">
        <v>8</v>
      </c>
      <c r="B313" s="117" t="s">
        <v>9</v>
      </c>
      <c r="C313" s="117" t="s">
        <v>12</v>
      </c>
      <c r="D313" s="165" t="s">
        <v>96</v>
      </c>
      <c r="E313" s="165" t="s">
        <v>151</v>
      </c>
      <c r="F313" s="117" t="s">
        <v>97</v>
      </c>
      <c r="G313" s="117" t="s">
        <v>98</v>
      </c>
      <c r="L313" s="15"/>
      <c r="M313" s="15"/>
      <c r="N313" s="504"/>
      <c r="O313" s="8"/>
      <c r="P313" s="8"/>
      <c r="Q313" s="8"/>
      <c r="R313" s="511"/>
      <c r="S313" s="511"/>
      <c r="T313" s="504"/>
      <c r="U313" s="511"/>
      <c r="V313" s="511"/>
      <c r="W313" s="504"/>
    </row>
    <row r="314" spans="1:23" ht="15">
      <c r="A314" s="18">
        <v>1</v>
      </c>
      <c r="B314" s="502" t="s">
        <v>160</v>
      </c>
      <c r="C314" s="397">
        <v>46.25</v>
      </c>
      <c r="D314" s="397">
        <v>38.779</v>
      </c>
      <c r="E314" s="397">
        <v>41.967</v>
      </c>
      <c r="F314" s="357">
        <f>D314-E314</f>
        <v>-3.1879999999999953</v>
      </c>
      <c r="G314" s="361">
        <f>E314/D314</f>
        <v>1.08220944325537</v>
      </c>
      <c r="L314" s="15"/>
      <c r="M314" s="506"/>
      <c r="N314" s="512"/>
      <c r="O314" s="513"/>
      <c r="P314" s="15"/>
      <c r="Q314" s="15"/>
      <c r="R314" s="15"/>
      <c r="S314" s="15"/>
      <c r="T314" s="15"/>
      <c r="U314" s="512"/>
      <c r="V314" s="512"/>
      <c r="W314" s="512"/>
    </row>
    <row r="315" spans="1:23" ht="15">
      <c r="A315" s="18">
        <v>2</v>
      </c>
      <c r="B315" s="502" t="s">
        <v>161</v>
      </c>
      <c r="C315" s="397">
        <v>21.47</v>
      </c>
      <c r="D315" s="397">
        <v>18.065</v>
      </c>
      <c r="E315" s="397">
        <v>19.536</v>
      </c>
      <c r="F315" s="357">
        <f aca="true" t="shared" si="31" ref="F315:F327">D315-E315</f>
        <v>-1.471</v>
      </c>
      <c r="G315" s="361">
        <f aca="true" t="shared" si="32" ref="G315:G327">E315/D315</f>
        <v>1.0814281760309992</v>
      </c>
      <c r="L315" s="15"/>
      <c r="M315" s="506"/>
      <c r="N315" s="512"/>
      <c r="O315" s="513"/>
      <c r="P315" s="15"/>
      <c r="Q315" s="15"/>
      <c r="R315" s="15"/>
      <c r="S315" s="15"/>
      <c r="T315" s="15"/>
      <c r="U315" s="512"/>
      <c r="V315" s="512"/>
      <c r="W315" s="512"/>
    </row>
    <row r="316" spans="1:23" ht="15">
      <c r="A316" s="18">
        <v>3</v>
      </c>
      <c r="B316" s="502" t="s">
        <v>162</v>
      </c>
      <c r="C316" s="397">
        <v>33.57</v>
      </c>
      <c r="D316" s="397">
        <v>28.577</v>
      </c>
      <c r="E316" s="397">
        <v>30.904</v>
      </c>
      <c r="F316" s="357">
        <f t="shared" si="31"/>
        <v>-2.326999999999998</v>
      </c>
      <c r="G316" s="361">
        <f t="shared" si="32"/>
        <v>1.0814291213213423</v>
      </c>
      <c r="L316" s="15"/>
      <c r="M316" s="506"/>
      <c r="N316" s="512"/>
      <c r="O316" s="513"/>
      <c r="P316" s="15"/>
      <c r="Q316" s="15"/>
      <c r="R316" s="15"/>
      <c r="S316" s="15"/>
      <c r="T316" s="15"/>
      <c r="U316" s="512"/>
      <c r="V316" s="512"/>
      <c r="W316" s="512"/>
    </row>
    <row r="317" spans="1:23" ht="15">
      <c r="A317" s="18">
        <v>4</v>
      </c>
      <c r="B317" s="502" t="s">
        <v>163</v>
      </c>
      <c r="C317" s="397">
        <v>20.67</v>
      </c>
      <c r="D317" s="397">
        <v>17.253</v>
      </c>
      <c r="E317" s="397">
        <v>18.601</v>
      </c>
      <c r="F317" s="357">
        <f t="shared" si="31"/>
        <v>-1.347999999999999</v>
      </c>
      <c r="G317" s="361">
        <f t="shared" si="32"/>
        <v>1.0781313394771923</v>
      </c>
      <c r="L317" s="15"/>
      <c r="M317" s="506"/>
      <c r="N317" s="512"/>
      <c r="O317" s="513"/>
      <c r="P317" s="15"/>
      <c r="Q317" s="15"/>
      <c r="R317" s="15"/>
      <c r="S317" s="15"/>
      <c r="T317" s="15"/>
      <c r="U317" s="512"/>
      <c r="V317" s="512"/>
      <c r="W317" s="512"/>
    </row>
    <row r="318" spans="1:23" ht="15">
      <c r="A318" s="18">
        <v>5</v>
      </c>
      <c r="B318" s="503" t="s">
        <v>164</v>
      </c>
      <c r="C318" s="397">
        <v>59.79</v>
      </c>
      <c r="D318" s="397">
        <v>52.801</v>
      </c>
      <c r="E318" s="397">
        <v>56.688</v>
      </c>
      <c r="F318" s="357">
        <f t="shared" si="31"/>
        <v>-3.8870000000000005</v>
      </c>
      <c r="G318" s="361">
        <f t="shared" si="32"/>
        <v>1.0736160299994317</v>
      </c>
      <c r="L318" s="15"/>
      <c r="M318" s="508"/>
      <c r="N318" s="512"/>
      <c r="O318" s="513"/>
      <c r="P318" s="15"/>
      <c r="Q318" s="15"/>
      <c r="R318" s="15"/>
      <c r="S318" s="15"/>
      <c r="T318" s="15"/>
      <c r="U318" s="512"/>
      <c r="V318" s="512"/>
      <c r="W318" s="512"/>
    </row>
    <row r="319" spans="1:23" ht="15">
      <c r="A319" s="18">
        <v>6</v>
      </c>
      <c r="B319" s="502" t="s">
        <v>165</v>
      </c>
      <c r="C319" s="398">
        <v>96.88</v>
      </c>
      <c r="D319" s="398">
        <v>82.675</v>
      </c>
      <c r="E319" s="398">
        <v>94.765</v>
      </c>
      <c r="F319" s="357">
        <f t="shared" si="31"/>
        <v>-12.090000000000003</v>
      </c>
      <c r="G319" s="361">
        <f t="shared" si="32"/>
        <v>1.1462352585424858</v>
      </c>
      <c r="L319" s="15"/>
      <c r="M319" s="506"/>
      <c r="N319" s="514"/>
      <c r="O319" s="515"/>
      <c r="P319" s="15"/>
      <c r="Q319" s="15"/>
      <c r="R319" s="15"/>
      <c r="S319" s="15"/>
      <c r="T319" s="15"/>
      <c r="U319" s="514"/>
      <c r="V319" s="514"/>
      <c r="W319" s="512"/>
    </row>
    <row r="320" spans="1:23" ht="15">
      <c r="A320" s="18">
        <v>7</v>
      </c>
      <c r="B320" s="503" t="s">
        <v>166</v>
      </c>
      <c r="C320" s="398">
        <v>52.88</v>
      </c>
      <c r="D320" s="398">
        <v>46.393</v>
      </c>
      <c r="E320" s="379">
        <v>50.199</v>
      </c>
      <c r="F320" s="357">
        <f t="shared" si="31"/>
        <v>-3.8059999999999974</v>
      </c>
      <c r="G320" s="361">
        <f t="shared" si="32"/>
        <v>1.082038238527364</v>
      </c>
      <c r="L320" s="15"/>
      <c r="M320" s="508"/>
      <c r="N320" s="514"/>
      <c r="O320" s="514"/>
      <c r="P320" s="15"/>
      <c r="Q320" s="15"/>
      <c r="R320" s="15"/>
      <c r="S320" s="15"/>
      <c r="T320" s="15"/>
      <c r="U320" s="514"/>
      <c r="V320" s="514"/>
      <c r="W320" s="512"/>
    </row>
    <row r="321" spans="1:23" ht="15">
      <c r="A321" s="18">
        <v>8</v>
      </c>
      <c r="B321" s="502" t="s">
        <v>167</v>
      </c>
      <c r="C321" s="397">
        <v>46.78</v>
      </c>
      <c r="D321" s="399">
        <v>39.373</v>
      </c>
      <c r="E321" s="399">
        <v>42.669</v>
      </c>
      <c r="F321" s="357">
        <f t="shared" si="31"/>
        <v>-3.2959999999999994</v>
      </c>
      <c r="G321" s="361">
        <f t="shared" si="32"/>
        <v>1.0837121885556091</v>
      </c>
      <c r="L321" s="15"/>
      <c r="M321" s="506"/>
      <c r="N321" s="512"/>
      <c r="O321" s="513"/>
      <c r="P321" s="15"/>
      <c r="Q321" s="15"/>
      <c r="R321" s="15"/>
      <c r="S321" s="15"/>
      <c r="T321" s="15"/>
      <c r="U321" s="516"/>
      <c r="V321" s="516"/>
      <c r="W321" s="512"/>
    </row>
    <row r="322" spans="1:23" ht="15">
      <c r="A322" s="18">
        <v>9</v>
      </c>
      <c r="B322" s="502" t="s">
        <v>168</v>
      </c>
      <c r="C322" s="397">
        <v>32.88</v>
      </c>
      <c r="D322" s="399">
        <v>27.126</v>
      </c>
      <c r="E322" s="399">
        <v>29.328</v>
      </c>
      <c r="F322" s="357">
        <f t="shared" si="31"/>
        <v>-2.201999999999998</v>
      </c>
      <c r="G322" s="361">
        <f t="shared" si="32"/>
        <v>1.0811767308117672</v>
      </c>
      <c r="L322" s="15"/>
      <c r="M322" s="506"/>
      <c r="N322" s="512"/>
      <c r="O322" s="513"/>
      <c r="P322" s="15"/>
      <c r="Q322" s="15"/>
      <c r="R322" s="15"/>
      <c r="S322" s="15"/>
      <c r="T322" s="15"/>
      <c r="U322" s="516"/>
      <c r="V322" s="516"/>
      <c r="W322" s="512"/>
    </row>
    <row r="323" spans="1:23" ht="15">
      <c r="A323" s="18">
        <v>10</v>
      </c>
      <c r="B323" s="502" t="s">
        <v>169</v>
      </c>
      <c r="C323" s="378">
        <v>22.26</v>
      </c>
      <c r="D323" s="399">
        <v>20.211</v>
      </c>
      <c r="E323" s="399">
        <v>21.797</v>
      </c>
      <c r="F323" s="357">
        <f t="shared" si="31"/>
        <v>-1.586000000000002</v>
      </c>
      <c r="G323" s="361">
        <f t="shared" si="32"/>
        <v>1.078472119143041</v>
      </c>
      <c r="L323" s="15"/>
      <c r="M323" s="506"/>
      <c r="N323" s="512"/>
      <c r="O323" s="513"/>
      <c r="P323" s="15"/>
      <c r="Q323" s="15"/>
      <c r="R323" s="15"/>
      <c r="S323" s="15"/>
      <c r="T323" s="15"/>
      <c r="U323" s="516"/>
      <c r="V323" s="516"/>
      <c r="W323" s="512"/>
    </row>
    <row r="324" spans="1:23" ht="15">
      <c r="A324" s="18">
        <v>11</v>
      </c>
      <c r="B324" s="502" t="s">
        <v>170</v>
      </c>
      <c r="C324" s="397">
        <v>53.42</v>
      </c>
      <c r="D324" s="397">
        <v>45.927</v>
      </c>
      <c r="E324" s="397">
        <v>49.629</v>
      </c>
      <c r="F324" s="357">
        <f t="shared" si="31"/>
        <v>-3.701999999999998</v>
      </c>
      <c r="G324" s="361">
        <f t="shared" si="32"/>
        <v>1.0806061793716115</v>
      </c>
      <c r="L324" s="15"/>
      <c r="M324" s="506"/>
      <c r="N324" s="512"/>
      <c r="O324" s="513"/>
      <c r="P324" s="15"/>
      <c r="Q324" s="15"/>
      <c r="R324" s="15"/>
      <c r="S324" s="15"/>
      <c r="T324" s="15"/>
      <c r="U324" s="512"/>
      <c r="V324" s="512"/>
      <c r="W324" s="512"/>
    </row>
    <row r="325" spans="1:23" ht="15">
      <c r="A325" s="18">
        <v>12</v>
      </c>
      <c r="B325" s="502" t="s">
        <v>171</v>
      </c>
      <c r="C325" s="397">
        <v>90.85</v>
      </c>
      <c r="D325" s="397">
        <v>77.244</v>
      </c>
      <c r="E325" s="397">
        <v>82.788</v>
      </c>
      <c r="F325" s="357">
        <f t="shared" si="31"/>
        <v>-5.543999999999997</v>
      </c>
      <c r="G325" s="361">
        <f t="shared" si="32"/>
        <v>1.0717725648594065</v>
      </c>
      <c r="L325" s="15"/>
      <c r="M325" s="506"/>
      <c r="N325" s="512"/>
      <c r="O325" s="513"/>
      <c r="P325" s="15"/>
      <c r="Q325" s="15"/>
      <c r="R325" s="15"/>
      <c r="S325" s="15"/>
      <c r="T325" s="15"/>
      <c r="U325" s="512"/>
      <c r="V325" s="512"/>
      <c r="W325" s="512"/>
    </row>
    <row r="326" spans="1:23" ht="15">
      <c r="A326" s="18">
        <v>13</v>
      </c>
      <c r="B326" s="502" t="s">
        <v>172</v>
      </c>
      <c r="C326" s="397">
        <v>27.75</v>
      </c>
      <c r="D326" s="397">
        <v>24.232</v>
      </c>
      <c r="E326" s="397">
        <v>26.142</v>
      </c>
      <c r="F326" s="357">
        <f t="shared" si="31"/>
        <v>-1.9100000000000001</v>
      </c>
      <c r="G326" s="361">
        <f>E326/D326</f>
        <v>1.0788213931990756</v>
      </c>
      <c r="K326" s="1">
        <v>296.29</v>
      </c>
      <c r="L326" s="15"/>
      <c r="M326" s="506"/>
      <c r="N326" s="512"/>
      <c r="O326" s="513"/>
      <c r="P326" s="15"/>
      <c r="Q326" s="15"/>
      <c r="R326" s="15"/>
      <c r="S326" s="15"/>
      <c r="T326" s="15"/>
      <c r="U326" s="512"/>
      <c r="V326" s="512"/>
      <c r="W326" s="512"/>
    </row>
    <row r="327" spans="1:23" ht="15">
      <c r="A327" s="285"/>
      <c r="B327" s="36" t="s">
        <v>10</v>
      </c>
      <c r="C327" s="380">
        <f>SUM(C314:C326)</f>
        <v>605.4499999999999</v>
      </c>
      <c r="D327" s="380">
        <f>SUM(D314:D326)</f>
        <v>518.656</v>
      </c>
      <c r="E327" s="380">
        <f>SUM(E314:E326)</f>
        <v>565.013</v>
      </c>
      <c r="F327" s="357">
        <f t="shared" si="31"/>
        <v>-46.357000000000085</v>
      </c>
      <c r="G327" s="362">
        <f t="shared" si="32"/>
        <v>1.0893790874876605</v>
      </c>
      <c r="K327" s="1">
        <v>309.17</v>
      </c>
      <c r="L327" s="382"/>
      <c r="M327" s="509"/>
      <c r="N327" s="517"/>
      <c r="O327" s="517"/>
      <c r="P327" s="517"/>
      <c r="Q327" s="517"/>
      <c r="R327" s="517"/>
      <c r="S327" s="517"/>
      <c r="T327" s="517"/>
      <c r="U327" s="517"/>
      <c r="V327" s="517"/>
      <c r="W327" s="517"/>
    </row>
    <row r="328" spans="1:11" ht="15.75">
      <c r="A328" s="109"/>
      <c r="B328" s="20"/>
      <c r="C328" s="111"/>
      <c r="D328" s="149"/>
      <c r="E328" s="167"/>
      <c r="F328" s="97"/>
      <c r="G328" s="112"/>
      <c r="K328" s="1">
        <f>K326+K327</f>
        <v>605.46</v>
      </c>
    </row>
    <row r="329" ht="12" customHeight="1">
      <c r="G329" s="28"/>
    </row>
    <row r="330" spans="1:7" ht="15.75">
      <c r="A330" s="733" t="s">
        <v>74</v>
      </c>
      <c r="B330" s="733"/>
      <c r="C330" s="733"/>
      <c r="D330" s="733"/>
      <c r="E330" s="733"/>
      <c r="G330" s="28"/>
    </row>
    <row r="331" spans="1:16" s="43" customFormat="1" ht="16.5" thickBot="1">
      <c r="A331" s="142" t="s">
        <v>189</v>
      </c>
      <c r="B331" s="133"/>
      <c r="C331" s="28"/>
      <c r="D331" s="133"/>
      <c r="E331" s="161"/>
      <c r="F331" s="22"/>
      <c r="G331" s="28"/>
      <c r="H331" s="438"/>
      <c r="L331" s="525"/>
      <c r="M331" s="525"/>
      <c r="N331" s="525"/>
      <c r="O331" s="525"/>
      <c r="P331" s="525"/>
    </row>
    <row r="332" spans="1:16" ht="15">
      <c r="A332" s="704" t="s">
        <v>279</v>
      </c>
      <c r="B332" s="705"/>
      <c r="C332" s="705"/>
      <c r="D332" s="706"/>
      <c r="E332" s="161"/>
      <c r="F332" s="22"/>
      <c r="K332" s="2" t="s">
        <v>348</v>
      </c>
      <c r="L332" s="15"/>
      <c r="M332" s="15"/>
      <c r="N332" s="15"/>
      <c r="O332" s="15"/>
      <c r="P332" s="15"/>
    </row>
    <row r="333" spans="1:16" ht="30">
      <c r="A333" s="118" t="s">
        <v>68</v>
      </c>
      <c r="B333" s="116" t="s">
        <v>24</v>
      </c>
      <c r="C333" s="116" t="s">
        <v>25</v>
      </c>
      <c r="D333" s="151" t="s">
        <v>26</v>
      </c>
      <c r="E333" s="168"/>
      <c r="F333" s="71"/>
      <c r="G333" s="74"/>
      <c r="K333" s="620" t="s">
        <v>337</v>
      </c>
      <c r="L333" s="618" t="s">
        <v>338</v>
      </c>
      <c r="M333" s="618" t="s">
        <v>343</v>
      </c>
      <c r="N333" s="618" t="s">
        <v>340</v>
      </c>
      <c r="O333" s="618" t="s">
        <v>341</v>
      </c>
      <c r="P333" s="15"/>
    </row>
    <row r="334" spans="1:16" ht="15">
      <c r="A334" s="707" t="s">
        <v>148</v>
      </c>
      <c r="B334" s="669" t="s">
        <v>315</v>
      </c>
      <c r="C334" s="621" t="s">
        <v>344</v>
      </c>
      <c r="D334" s="569">
        <v>709.35</v>
      </c>
      <c r="E334" s="168"/>
      <c r="F334" s="71"/>
      <c r="G334" s="74"/>
      <c r="K334" s="1">
        <v>3417.71</v>
      </c>
      <c r="L334" s="15">
        <v>259.85</v>
      </c>
      <c r="M334" s="15">
        <v>3157.86</v>
      </c>
      <c r="N334" s="15">
        <v>2990.2</v>
      </c>
      <c r="O334" s="15">
        <f>L334+M334-N334</f>
        <v>427.5100000000002</v>
      </c>
      <c r="P334" s="15"/>
    </row>
    <row r="335" spans="1:16" ht="18.75" customHeight="1">
      <c r="A335" s="708"/>
      <c r="B335" s="670" t="s">
        <v>82</v>
      </c>
      <c r="C335" s="622" t="s">
        <v>345</v>
      </c>
      <c r="D335" s="623">
        <v>1742.8</v>
      </c>
      <c r="E335" s="169"/>
      <c r="F335" s="71"/>
      <c r="G335" s="74"/>
      <c r="K335" s="1">
        <v>3553.48</v>
      </c>
      <c r="L335" s="15">
        <v>449.5</v>
      </c>
      <c r="M335" s="15">
        <v>3103.98</v>
      </c>
      <c r="N335" s="15">
        <v>3085.15</v>
      </c>
      <c r="O335" s="15">
        <f>L335+M335-N335</f>
        <v>468.3299999999999</v>
      </c>
      <c r="P335" s="15"/>
    </row>
    <row r="336" spans="1:16" s="270" customFormat="1" ht="24" customHeight="1">
      <c r="A336" s="708"/>
      <c r="B336" s="671" t="s">
        <v>142</v>
      </c>
      <c r="C336" s="622" t="s">
        <v>346</v>
      </c>
      <c r="D336" s="624">
        <v>1730.57</v>
      </c>
      <c r="E336" s="329"/>
      <c r="F336" s="330"/>
      <c r="G336" s="331"/>
      <c r="H336" s="6"/>
      <c r="K336" s="320">
        <f>K334+K335</f>
        <v>6971.1900000000005</v>
      </c>
      <c r="L336" s="320">
        <f>L334+L335</f>
        <v>709.35</v>
      </c>
      <c r="M336" s="320">
        <f>M334+M335</f>
        <v>6261.84</v>
      </c>
      <c r="N336" s="320">
        <f>N334+N335</f>
        <v>6075.35</v>
      </c>
      <c r="O336" s="320">
        <f>O334+O335</f>
        <v>895.8400000000001</v>
      </c>
      <c r="P336" s="96"/>
    </row>
    <row r="337" spans="1:16" ht="30">
      <c r="A337" s="708"/>
      <c r="B337" s="283" t="s">
        <v>29</v>
      </c>
      <c r="C337" s="625" t="s">
        <v>347</v>
      </c>
      <c r="D337" s="624">
        <v>2788.47</v>
      </c>
      <c r="E337" s="170"/>
      <c r="F337" s="72"/>
      <c r="G337" s="74"/>
      <c r="L337" s="21">
        <f>L336/K336</f>
        <v>0.10175450676283389</v>
      </c>
      <c r="M337" s="21">
        <f>M336/K336</f>
        <v>0.8982454932371661</v>
      </c>
      <c r="N337" s="21">
        <f>N336/K336</f>
        <v>0.8714939630106194</v>
      </c>
      <c r="O337" s="21">
        <f>O336/K336</f>
        <v>0.1285060369893806</v>
      </c>
      <c r="P337" s="15"/>
    </row>
    <row r="338" spans="1:16" ht="15.75" thickBot="1">
      <c r="A338" s="709"/>
      <c r="B338" s="710" t="s">
        <v>158</v>
      </c>
      <c r="C338" s="711"/>
      <c r="D338" s="346">
        <f>SUM(D334:D337)</f>
        <v>6971.1900000000005</v>
      </c>
      <c r="E338" s="168" t="s">
        <v>47</v>
      </c>
      <c r="F338" s="73"/>
      <c r="G338" s="74"/>
      <c r="L338" s="15"/>
      <c r="M338" s="15"/>
      <c r="N338" s="15"/>
      <c r="O338" s="15"/>
      <c r="P338" s="15"/>
    </row>
    <row r="339" spans="1:16" s="403" customFormat="1" ht="15.75">
      <c r="A339" s="400"/>
      <c r="B339" s="401"/>
      <c r="C339" s="307"/>
      <c r="D339" s="401"/>
      <c r="E339" s="402"/>
      <c r="F339" s="308"/>
      <c r="G339" s="307"/>
      <c r="H339" s="422"/>
      <c r="L339" s="524"/>
      <c r="M339" s="524"/>
      <c r="N339" s="524"/>
      <c r="O339" s="524"/>
      <c r="P339" s="524"/>
    </row>
    <row r="340" spans="1:7" ht="15.75">
      <c r="A340" s="389"/>
      <c r="B340" s="133"/>
      <c r="C340" s="28"/>
      <c r="D340" s="133"/>
      <c r="E340" s="161"/>
      <c r="F340" s="22"/>
      <c r="G340" s="28"/>
    </row>
    <row r="341" spans="1:8" s="248" customFormat="1" ht="15.75">
      <c r="A341" s="750" t="s">
        <v>280</v>
      </c>
      <c r="B341" s="750"/>
      <c r="C341" s="750"/>
      <c r="D341" s="750"/>
      <c r="E341" s="237"/>
      <c r="F341" s="236"/>
      <c r="G341" s="254"/>
      <c r="H341" s="438"/>
    </row>
    <row r="342" spans="1:7" ht="15">
      <c r="A342" s="142"/>
      <c r="B342" s="133"/>
      <c r="C342" s="28"/>
      <c r="D342" s="133"/>
      <c r="E342" s="161"/>
      <c r="F342" s="22"/>
      <c r="G342" s="28"/>
    </row>
    <row r="343" spans="1:7" ht="15.75">
      <c r="A343" s="570" t="s">
        <v>230</v>
      </c>
      <c r="B343" s="634"/>
      <c r="C343" s="520"/>
      <c r="D343" s="521"/>
      <c r="E343" s="160"/>
      <c r="F343" s="41"/>
      <c r="G343" s="42"/>
    </row>
    <row r="344" spans="1:7" ht="15.75">
      <c r="A344" s="570" t="s">
        <v>231</v>
      </c>
      <c r="B344" s="634"/>
      <c r="C344" s="520"/>
      <c r="D344" s="521"/>
      <c r="E344" s="160"/>
      <c r="F344" s="41"/>
      <c r="G344" s="42"/>
    </row>
    <row r="345" spans="1:7" ht="16.5" customHeight="1">
      <c r="A345" s="570" t="s">
        <v>232</v>
      </c>
      <c r="B345" s="634"/>
      <c r="C345" s="520"/>
      <c r="D345" s="521"/>
      <c r="E345" s="160"/>
      <c r="F345" s="41"/>
      <c r="G345" s="42"/>
    </row>
    <row r="346" spans="1:7" ht="15.75">
      <c r="A346" s="570" t="s">
        <v>233</v>
      </c>
      <c r="B346" s="634"/>
      <c r="C346" s="520"/>
      <c r="D346" s="521"/>
      <c r="E346" s="160"/>
      <c r="F346" s="41"/>
      <c r="G346" s="42"/>
    </row>
    <row r="347" spans="1:7" ht="15.75">
      <c r="A347" s="571"/>
      <c r="B347" s="132"/>
      <c r="C347" s="42"/>
      <c r="D347" s="132"/>
      <c r="E347" s="160"/>
      <c r="F347" s="41"/>
      <c r="G347" s="42"/>
    </row>
    <row r="348" spans="1:7" ht="15">
      <c r="A348" s="133"/>
      <c r="D348" s="152"/>
      <c r="E348" s="171"/>
      <c r="F348" s="67"/>
      <c r="G348" s="84"/>
    </row>
    <row r="349" spans="1:7" ht="15">
      <c r="A349" s="193" t="s">
        <v>94</v>
      </c>
      <c r="B349" s="672"/>
      <c r="C349" s="26"/>
      <c r="D349" s="26"/>
      <c r="E349" s="27"/>
      <c r="F349" s="26"/>
      <c r="G349" s="28"/>
    </row>
    <row r="350" spans="1:7" ht="15.75">
      <c r="A350" s="190" t="s">
        <v>316</v>
      </c>
      <c r="B350" s="437"/>
      <c r="C350" s="42"/>
      <c r="D350" s="132"/>
      <c r="E350" s="160"/>
      <c r="F350" s="41"/>
      <c r="G350" s="83"/>
    </row>
    <row r="351" spans="1:27" ht="15">
      <c r="A351" s="114" t="s">
        <v>252</v>
      </c>
      <c r="B351" s="431"/>
      <c r="C351" s="22"/>
      <c r="D351" s="133"/>
      <c r="E351" s="161" t="s">
        <v>31</v>
      </c>
      <c r="J351" s="15"/>
      <c r="K351" s="526"/>
      <c r="L351" s="15"/>
      <c r="M351" s="15"/>
      <c r="N351" s="15"/>
      <c r="O351" s="15"/>
      <c r="P351" s="526"/>
      <c r="Q351" s="15"/>
      <c r="R351" s="15"/>
      <c r="S351" s="15"/>
      <c r="T351" s="15"/>
      <c r="U351" s="15"/>
      <c r="V351" s="527"/>
      <c r="W351" s="527"/>
      <c r="X351" s="527"/>
      <c r="Y351" s="527"/>
      <c r="Z351" s="527"/>
      <c r="AA351" s="15"/>
    </row>
    <row r="352" spans="1:27" ht="43.5" customHeight="1">
      <c r="A352" s="116" t="s">
        <v>8</v>
      </c>
      <c r="B352" s="116" t="s">
        <v>9</v>
      </c>
      <c r="C352" s="116" t="s">
        <v>281</v>
      </c>
      <c r="D352" s="116" t="s">
        <v>317</v>
      </c>
      <c r="E352" s="172" t="s">
        <v>282</v>
      </c>
      <c r="F352" s="30"/>
      <c r="J352" s="762" t="s">
        <v>219</v>
      </c>
      <c r="K352" s="762"/>
      <c r="L352" s="762"/>
      <c r="M352" s="762" t="s">
        <v>218</v>
      </c>
      <c r="N352" s="762"/>
      <c r="O352" s="762"/>
      <c r="P352" s="15"/>
      <c r="Q352" s="39"/>
      <c r="R352" s="15"/>
      <c r="S352" s="15"/>
      <c r="T352" s="8"/>
      <c r="U352" s="15"/>
      <c r="V352" s="527"/>
      <c r="W352" s="528"/>
      <c r="X352" s="527"/>
      <c r="Y352" s="527"/>
      <c r="Z352" s="529"/>
      <c r="AA352" s="15"/>
    </row>
    <row r="353" spans="1:27" ht="15.75">
      <c r="A353" s="154">
        <v>1</v>
      </c>
      <c r="B353" s="502" t="s">
        <v>160</v>
      </c>
      <c r="C353" s="210">
        <v>591.49</v>
      </c>
      <c r="D353" s="211">
        <v>76.59</v>
      </c>
      <c r="E353" s="203">
        <f>D353/C353</f>
        <v>0.129486550913794</v>
      </c>
      <c r="F353" s="30"/>
      <c r="J353" s="530">
        <v>251.4</v>
      </c>
      <c r="K353" s="18">
        <v>340.09000000000003</v>
      </c>
      <c r="L353" s="494">
        <f>SUM(J353:K353)</f>
        <v>591.49</v>
      </c>
      <c r="M353" s="18">
        <v>32.47</v>
      </c>
      <c r="N353" s="18">
        <v>44.12</v>
      </c>
      <c r="O353" s="494">
        <f>SUM(M353:N353)</f>
        <v>76.59</v>
      </c>
      <c r="P353" s="15"/>
      <c r="Q353" s="15"/>
      <c r="R353" s="15"/>
      <c r="S353" s="15"/>
      <c r="T353" s="15"/>
      <c r="U353" s="15"/>
      <c r="V353" s="527"/>
      <c r="W353" s="527"/>
      <c r="X353" s="527"/>
      <c r="Y353" s="527"/>
      <c r="Z353" s="527"/>
      <c r="AA353" s="15"/>
    </row>
    <row r="354" spans="1:27" ht="15.75">
      <c r="A354" s="154">
        <v>2</v>
      </c>
      <c r="B354" s="502" t="s">
        <v>161</v>
      </c>
      <c r="C354" s="210">
        <v>274.58000000000004</v>
      </c>
      <c r="D354" s="211">
        <v>15.19</v>
      </c>
      <c r="E354" s="203">
        <f aca="true" t="shared" si="33" ref="E354:E366">D354/C354</f>
        <v>0.055320853667419324</v>
      </c>
      <c r="F354" s="30"/>
      <c r="J354" s="530">
        <v>128.57</v>
      </c>
      <c r="K354" s="18">
        <v>146.01000000000002</v>
      </c>
      <c r="L354" s="494">
        <f aca="true" t="shared" si="34" ref="L354:L365">SUM(J354:K354)</f>
        <v>274.58000000000004</v>
      </c>
      <c r="M354" s="18">
        <v>3.34</v>
      </c>
      <c r="N354" s="18">
        <v>11.85</v>
      </c>
      <c r="O354" s="494">
        <f aca="true" t="shared" si="35" ref="O354:O365">SUM(M354:N354)</f>
        <v>15.19</v>
      </c>
      <c r="P354" s="15"/>
      <c r="Q354" s="15"/>
      <c r="R354" s="15"/>
      <c r="S354" s="15"/>
      <c r="T354" s="15"/>
      <c r="U354" s="15"/>
      <c r="V354" s="527"/>
      <c r="W354" s="527"/>
      <c r="X354" s="527"/>
      <c r="Y354" s="527"/>
      <c r="Z354" s="527"/>
      <c r="AA354" s="15"/>
    </row>
    <row r="355" spans="1:27" ht="15.75">
      <c r="A355" s="154">
        <v>3</v>
      </c>
      <c r="B355" s="502" t="s">
        <v>162</v>
      </c>
      <c r="C355" s="210">
        <v>429.46</v>
      </c>
      <c r="D355" s="211">
        <v>36.88</v>
      </c>
      <c r="E355" s="203">
        <f t="shared" si="33"/>
        <v>0.08587528524193173</v>
      </c>
      <c r="F355" s="30"/>
      <c r="J355" s="530">
        <v>200.33999999999997</v>
      </c>
      <c r="K355" s="18">
        <v>229.12</v>
      </c>
      <c r="L355" s="494">
        <f t="shared" si="34"/>
        <v>429.46</v>
      </c>
      <c r="M355" s="18">
        <v>7.19</v>
      </c>
      <c r="N355" s="18">
        <v>29.69</v>
      </c>
      <c r="O355" s="494">
        <f t="shared" si="35"/>
        <v>36.88</v>
      </c>
      <c r="P355" s="15"/>
      <c r="Q355" s="15"/>
      <c r="R355" s="15"/>
      <c r="S355" s="15"/>
      <c r="T355" s="15"/>
      <c r="U355" s="15"/>
      <c r="V355" s="527"/>
      <c r="W355" s="527"/>
      <c r="X355" s="527"/>
      <c r="Y355" s="527"/>
      <c r="Z355" s="527"/>
      <c r="AA355" s="15"/>
    </row>
    <row r="356" spans="1:27" ht="15.75">
      <c r="A356" s="154">
        <v>4</v>
      </c>
      <c r="B356" s="502" t="s">
        <v>163</v>
      </c>
      <c r="C356" s="210">
        <v>264.32</v>
      </c>
      <c r="D356" s="211">
        <v>27.86</v>
      </c>
      <c r="E356" s="203">
        <f t="shared" si="33"/>
        <v>0.10540254237288135</v>
      </c>
      <c r="F356" s="30"/>
      <c r="J356" s="530">
        <v>122.63</v>
      </c>
      <c r="K356" s="18">
        <v>141.69</v>
      </c>
      <c r="L356" s="494">
        <f t="shared" si="34"/>
        <v>264.32</v>
      </c>
      <c r="M356" s="18">
        <v>10.87</v>
      </c>
      <c r="N356" s="18">
        <v>16.99</v>
      </c>
      <c r="O356" s="494">
        <f t="shared" si="35"/>
        <v>27.86</v>
      </c>
      <c r="P356" s="15"/>
      <c r="Q356" s="15"/>
      <c r="R356" s="15"/>
      <c r="S356" s="15"/>
      <c r="T356" s="15"/>
      <c r="U356" s="15"/>
      <c r="V356" s="527"/>
      <c r="W356" s="527"/>
      <c r="X356" s="527"/>
      <c r="Y356" s="527"/>
      <c r="Z356" s="527"/>
      <c r="AA356" s="15"/>
    </row>
    <row r="357" spans="1:27" ht="15.75">
      <c r="A357" s="154">
        <v>5</v>
      </c>
      <c r="B357" s="503" t="s">
        <v>164</v>
      </c>
      <c r="C357" s="210">
        <v>764.7</v>
      </c>
      <c r="D357" s="211">
        <v>104.67999999999999</v>
      </c>
      <c r="E357" s="203">
        <f t="shared" si="33"/>
        <v>0.1368902837714136</v>
      </c>
      <c r="F357" s="30"/>
      <c r="J357" s="530">
        <v>368.51</v>
      </c>
      <c r="K357" s="18">
        <v>396.19</v>
      </c>
      <c r="L357" s="494">
        <f t="shared" si="34"/>
        <v>764.7</v>
      </c>
      <c r="M357" s="18">
        <v>30.06</v>
      </c>
      <c r="N357" s="18">
        <v>74.61999999999999</v>
      </c>
      <c r="O357" s="494">
        <f t="shared" si="35"/>
        <v>104.67999999999999</v>
      </c>
      <c r="P357" s="15"/>
      <c r="Q357" s="15"/>
      <c r="R357" s="15"/>
      <c r="S357" s="15"/>
      <c r="T357" s="15"/>
      <c r="U357" s="15"/>
      <c r="V357" s="527"/>
      <c r="W357" s="527"/>
      <c r="X357" s="527"/>
      <c r="Y357" s="527"/>
      <c r="Z357" s="527"/>
      <c r="AA357" s="15"/>
    </row>
    <row r="358" spans="1:27" ht="15.75">
      <c r="A358" s="154">
        <v>6</v>
      </c>
      <c r="B358" s="502" t="s">
        <v>165</v>
      </c>
      <c r="C358" s="210">
        <v>1239.48</v>
      </c>
      <c r="D358" s="211">
        <v>112.35</v>
      </c>
      <c r="E358" s="203">
        <f t="shared" si="33"/>
        <v>0.09064285022751475</v>
      </c>
      <c r="F358" s="30"/>
      <c r="J358" s="530">
        <v>728.83</v>
      </c>
      <c r="K358" s="18">
        <v>510.65000000000003</v>
      </c>
      <c r="L358" s="494">
        <f t="shared" si="34"/>
        <v>1239.48</v>
      </c>
      <c r="M358" s="18">
        <v>22.1</v>
      </c>
      <c r="N358" s="18">
        <v>90.25</v>
      </c>
      <c r="O358" s="494">
        <f t="shared" si="35"/>
        <v>112.35</v>
      </c>
      <c r="P358" s="15"/>
      <c r="Q358" s="15"/>
      <c r="R358" s="15"/>
      <c r="S358" s="15"/>
      <c r="T358" s="15"/>
      <c r="U358" s="15"/>
      <c r="V358" s="527"/>
      <c r="W358" s="527"/>
      <c r="X358" s="527"/>
      <c r="Y358" s="527"/>
      <c r="Z358" s="527"/>
      <c r="AA358" s="15"/>
    </row>
    <row r="359" spans="1:27" ht="15.75">
      <c r="A359" s="154">
        <v>7</v>
      </c>
      <c r="B359" s="503" t="s">
        <v>166</v>
      </c>
      <c r="C359" s="210">
        <v>676.3900000000001</v>
      </c>
      <c r="D359" s="211">
        <v>31.61</v>
      </c>
      <c r="E359" s="203">
        <f t="shared" si="33"/>
        <v>0.046733393456437844</v>
      </c>
      <c r="F359" s="127"/>
      <c r="J359" s="530">
        <v>317.75</v>
      </c>
      <c r="K359" s="18">
        <v>358.64000000000004</v>
      </c>
      <c r="L359" s="494">
        <f t="shared" si="34"/>
        <v>676.3900000000001</v>
      </c>
      <c r="M359" s="18">
        <v>17.34</v>
      </c>
      <c r="N359" s="18">
        <v>14.27</v>
      </c>
      <c r="O359" s="494">
        <f t="shared" si="35"/>
        <v>31.61</v>
      </c>
      <c r="P359" s="15"/>
      <c r="Q359" s="15"/>
      <c r="R359" s="15"/>
      <c r="S359" s="15"/>
      <c r="T359" s="15"/>
      <c r="U359" s="15"/>
      <c r="V359" s="527"/>
      <c r="W359" s="527"/>
      <c r="X359" s="527"/>
      <c r="Y359" s="527"/>
      <c r="Z359" s="527"/>
      <c r="AA359" s="15"/>
    </row>
    <row r="360" spans="1:27" ht="15.75">
      <c r="A360" s="154">
        <v>8</v>
      </c>
      <c r="B360" s="502" t="s">
        <v>167</v>
      </c>
      <c r="C360" s="210">
        <v>598.28</v>
      </c>
      <c r="D360" s="211">
        <v>70.62</v>
      </c>
      <c r="E360" s="203">
        <f t="shared" si="33"/>
        <v>0.11803837667981548</v>
      </c>
      <c r="F360" s="30"/>
      <c r="J360" s="530">
        <v>255.55</v>
      </c>
      <c r="K360" s="18">
        <v>342.72999999999996</v>
      </c>
      <c r="L360" s="494">
        <f t="shared" si="34"/>
        <v>598.28</v>
      </c>
      <c r="M360" s="18">
        <v>34.14</v>
      </c>
      <c r="N360" s="18">
        <v>36.480000000000004</v>
      </c>
      <c r="O360" s="494">
        <f t="shared" si="35"/>
        <v>70.62</v>
      </c>
      <c r="P360" s="15"/>
      <c r="Q360" s="15"/>
      <c r="R360" s="15"/>
      <c r="S360" s="15"/>
      <c r="T360" s="15"/>
      <c r="U360" s="15"/>
      <c r="V360" s="527"/>
      <c r="W360" s="527"/>
      <c r="X360" s="527"/>
      <c r="Y360" s="527"/>
      <c r="Z360" s="527"/>
      <c r="AA360" s="15"/>
    </row>
    <row r="361" spans="1:27" ht="15.75">
      <c r="A361" s="154">
        <v>9</v>
      </c>
      <c r="B361" s="502" t="s">
        <v>168</v>
      </c>
      <c r="C361" s="210">
        <v>420.46000000000004</v>
      </c>
      <c r="D361" s="211">
        <v>25.990000000000002</v>
      </c>
      <c r="E361" s="203">
        <f t="shared" si="33"/>
        <v>0.06181325215240451</v>
      </c>
      <c r="F361" s="30"/>
      <c r="J361" s="530">
        <v>191.16</v>
      </c>
      <c r="K361" s="18">
        <v>229.3</v>
      </c>
      <c r="L361" s="494">
        <f t="shared" si="34"/>
        <v>420.46000000000004</v>
      </c>
      <c r="M361" s="18">
        <v>4.3</v>
      </c>
      <c r="N361" s="18">
        <v>21.69</v>
      </c>
      <c r="O361" s="494">
        <f t="shared" si="35"/>
        <v>25.990000000000002</v>
      </c>
      <c r="P361" s="15"/>
      <c r="Q361" s="15"/>
      <c r="R361" s="15"/>
      <c r="S361" s="15"/>
      <c r="T361" s="15"/>
      <c r="U361" s="15"/>
      <c r="V361" s="527"/>
      <c r="W361" s="527"/>
      <c r="X361" s="527"/>
      <c r="Y361" s="527"/>
      <c r="Z361" s="527"/>
      <c r="AA361" s="15"/>
    </row>
    <row r="362" spans="1:27" ht="15.75">
      <c r="A362" s="154">
        <v>10</v>
      </c>
      <c r="B362" s="502" t="s">
        <v>169</v>
      </c>
      <c r="C362" s="210">
        <v>284.62</v>
      </c>
      <c r="D362" s="211">
        <v>34.78</v>
      </c>
      <c r="E362" s="203">
        <f t="shared" si="33"/>
        <v>0.12219801841051227</v>
      </c>
      <c r="F362" s="30"/>
      <c r="J362" s="530">
        <v>128.13</v>
      </c>
      <c r="K362" s="18">
        <v>156.48999999999998</v>
      </c>
      <c r="L362" s="494">
        <f t="shared" si="34"/>
        <v>284.62</v>
      </c>
      <c r="M362" s="18">
        <v>9.36</v>
      </c>
      <c r="N362" s="18">
        <v>25.42</v>
      </c>
      <c r="O362" s="494">
        <f t="shared" si="35"/>
        <v>34.78</v>
      </c>
      <c r="P362" s="15"/>
      <c r="Q362" s="15"/>
      <c r="R362" s="15"/>
      <c r="S362" s="15"/>
      <c r="T362" s="15"/>
      <c r="U362" s="15"/>
      <c r="V362" s="527"/>
      <c r="W362" s="527"/>
      <c r="X362" s="527"/>
      <c r="Y362" s="527"/>
      <c r="Z362" s="527"/>
      <c r="AA362" s="15"/>
    </row>
    <row r="363" spans="1:27" ht="15.75">
      <c r="A363" s="154">
        <v>11</v>
      </c>
      <c r="B363" s="502" t="s">
        <v>170</v>
      </c>
      <c r="C363" s="210">
        <v>683.26</v>
      </c>
      <c r="D363" s="211">
        <v>73.75</v>
      </c>
      <c r="E363" s="203">
        <f t="shared" si="33"/>
        <v>0.10793841290284811</v>
      </c>
      <c r="F363" s="30"/>
      <c r="J363" s="531">
        <v>310.43</v>
      </c>
      <c r="K363" s="18">
        <v>372.83</v>
      </c>
      <c r="L363" s="494">
        <f t="shared" si="34"/>
        <v>683.26</v>
      </c>
      <c r="M363" s="18">
        <v>30.42</v>
      </c>
      <c r="N363" s="18">
        <v>43.33</v>
      </c>
      <c r="O363" s="494">
        <f t="shared" si="35"/>
        <v>73.75</v>
      </c>
      <c r="P363" s="15"/>
      <c r="Q363" s="15"/>
      <c r="R363" s="15"/>
      <c r="S363" s="15"/>
      <c r="T363" s="15"/>
      <c r="U363" s="15"/>
      <c r="V363" s="527"/>
      <c r="W363" s="527"/>
      <c r="X363" s="527"/>
      <c r="Y363" s="527"/>
      <c r="Z363" s="527"/>
      <c r="AA363" s="15"/>
    </row>
    <row r="364" spans="1:27" ht="15.75">
      <c r="A364" s="154">
        <v>12</v>
      </c>
      <c r="B364" s="502" t="s">
        <v>171</v>
      </c>
      <c r="C364" s="210">
        <v>1162.19</v>
      </c>
      <c r="D364" s="211">
        <v>145.07999999999998</v>
      </c>
      <c r="E364" s="203">
        <f t="shared" si="33"/>
        <v>0.12483328887703386</v>
      </c>
      <c r="F364" s="30"/>
      <c r="J364" s="530">
        <v>608.09</v>
      </c>
      <c r="K364" s="18">
        <v>554.1</v>
      </c>
      <c r="L364" s="494">
        <f t="shared" si="34"/>
        <v>1162.19</v>
      </c>
      <c r="M364" s="18">
        <v>66.41</v>
      </c>
      <c r="N364" s="18">
        <v>78.67</v>
      </c>
      <c r="O364" s="494">
        <f t="shared" si="35"/>
        <v>145.07999999999998</v>
      </c>
      <c r="P364" s="15"/>
      <c r="Q364" s="15"/>
      <c r="R364" s="15"/>
      <c r="S364" s="15"/>
      <c r="T364" s="15"/>
      <c r="U364" s="15"/>
      <c r="V364" s="527"/>
      <c r="W364" s="527"/>
      <c r="X364" s="527"/>
      <c r="Y364" s="527"/>
      <c r="Z364" s="527"/>
      <c r="AA364" s="15"/>
    </row>
    <row r="365" spans="1:27" ht="15.75">
      <c r="A365" s="154">
        <v>13</v>
      </c>
      <c r="B365" s="502" t="s">
        <v>172</v>
      </c>
      <c r="C365" s="210">
        <v>354.89</v>
      </c>
      <c r="D365" s="211">
        <v>32.75</v>
      </c>
      <c r="E365" s="203">
        <f>D365/C365</f>
        <v>0.09228211558511089</v>
      </c>
      <c r="F365" s="30"/>
      <c r="J365" s="532">
        <v>183</v>
      </c>
      <c r="K365" s="18">
        <v>171.89000000000001</v>
      </c>
      <c r="L365" s="494">
        <f t="shared" si="34"/>
        <v>354.89</v>
      </c>
      <c r="M365" s="18">
        <v>20.5</v>
      </c>
      <c r="N365" s="18">
        <v>12.25</v>
      </c>
      <c r="O365" s="494">
        <f t="shared" si="35"/>
        <v>32.75</v>
      </c>
      <c r="P365" s="15"/>
      <c r="Q365" s="15"/>
      <c r="R365" s="15"/>
      <c r="S365" s="15"/>
      <c r="T365" s="15"/>
      <c r="U365" s="15"/>
      <c r="V365" s="527"/>
      <c r="W365" s="527"/>
      <c r="X365" s="527"/>
      <c r="Y365" s="527"/>
      <c r="Z365" s="527"/>
      <c r="AA365" s="15"/>
    </row>
    <row r="366" spans="1:27" ht="15">
      <c r="A366" s="36"/>
      <c r="B366" s="617" t="s">
        <v>19</v>
      </c>
      <c r="C366" s="333">
        <f>SUM(C353:C365)</f>
        <v>7744.12</v>
      </c>
      <c r="D366" s="255">
        <f>SUM(D353:D365)</f>
        <v>788.1299999999999</v>
      </c>
      <c r="E366" s="178">
        <f t="shared" si="33"/>
        <v>0.10177140850090131</v>
      </c>
      <c r="F366" s="2"/>
      <c r="J366" s="36">
        <f aca="true" t="shared" si="36" ref="J366:O366">SUM(J353:J365)</f>
        <v>3794.39</v>
      </c>
      <c r="K366" s="36">
        <f t="shared" si="36"/>
        <v>3949.73</v>
      </c>
      <c r="L366" s="533">
        <f t="shared" si="36"/>
        <v>7744.12</v>
      </c>
      <c r="M366" s="194">
        <f t="shared" si="36"/>
        <v>288.5</v>
      </c>
      <c r="N366" s="36">
        <f t="shared" si="36"/>
        <v>499.63</v>
      </c>
      <c r="O366" s="533">
        <f t="shared" si="36"/>
        <v>788.1299999999999</v>
      </c>
      <c r="P366" s="526"/>
      <c r="Q366" s="526"/>
      <c r="R366" s="526"/>
      <c r="S366" s="526"/>
      <c r="T366" s="526"/>
      <c r="U366" s="15"/>
      <c r="V366" s="527"/>
      <c r="W366" s="527"/>
      <c r="X366" s="527"/>
      <c r="Y366" s="527"/>
      <c r="Z366" s="527"/>
      <c r="AA366" s="15"/>
    </row>
    <row r="367" spans="1:47" s="43" customFormat="1" ht="15.75">
      <c r="A367" s="128"/>
      <c r="B367" s="128"/>
      <c r="C367" s="1"/>
      <c r="D367" s="128"/>
      <c r="E367" s="9"/>
      <c r="F367" s="1"/>
      <c r="G367" s="44"/>
      <c r="H367" s="438"/>
      <c r="I367" s="1"/>
      <c r="J367" s="15"/>
      <c r="K367" s="15"/>
      <c r="L367" s="15"/>
      <c r="M367" s="15"/>
      <c r="N367" s="15"/>
      <c r="O367" s="15"/>
      <c r="P367" s="15"/>
      <c r="Q367" s="15"/>
      <c r="R367" s="15"/>
      <c r="S367" s="15"/>
      <c r="T367" s="15"/>
      <c r="U367" s="15"/>
      <c r="V367" s="527"/>
      <c r="W367" s="527"/>
      <c r="X367" s="527"/>
      <c r="Y367" s="527"/>
      <c r="Z367" s="527"/>
      <c r="AA367" s="15"/>
      <c r="AB367" s="1"/>
      <c r="AC367" s="1"/>
      <c r="AD367" s="1"/>
      <c r="AE367" s="1"/>
      <c r="AF367" s="1"/>
      <c r="AG367" s="1"/>
      <c r="AH367" s="1"/>
      <c r="AI367" s="1"/>
      <c r="AJ367" s="1"/>
      <c r="AK367" s="1"/>
      <c r="AL367" s="1"/>
      <c r="AM367" s="1"/>
      <c r="AN367" s="1"/>
      <c r="AO367" s="1"/>
      <c r="AP367" s="1"/>
      <c r="AQ367" s="1"/>
      <c r="AR367" s="1"/>
      <c r="AS367" s="1"/>
      <c r="AT367" s="1"/>
      <c r="AU367" s="1"/>
    </row>
    <row r="368" spans="1:27" ht="15.75">
      <c r="A368" s="190" t="s">
        <v>318</v>
      </c>
      <c r="B368" s="437"/>
      <c r="C368" s="42"/>
      <c r="D368" s="132"/>
      <c r="E368" s="160"/>
      <c r="F368" s="41"/>
      <c r="G368" s="83"/>
      <c r="J368" s="15"/>
      <c r="K368" s="526"/>
      <c r="L368" s="526"/>
      <c r="M368" s="97"/>
      <c r="N368" s="526"/>
      <c r="O368" s="526"/>
      <c r="P368" s="97"/>
      <c r="Q368" s="526"/>
      <c r="R368" s="526"/>
      <c r="S368" s="526"/>
      <c r="T368" s="97"/>
      <c r="U368" s="526"/>
      <c r="V368" s="527"/>
      <c r="W368" s="527"/>
      <c r="X368" s="527"/>
      <c r="Y368" s="527"/>
      <c r="Z368" s="527"/>
      <c r="AA368" s="15"/>
    </row>
    <row r="369" spans="1:5" ht="15">
      <c r="A369" s="192" t="s">
        <v>253</v>
      </c>
      <c r="B369" s="673"/>
      <c r="C369" s="22"/>
      <c r="D369" s="133"/>
      <c r="E369" s="161" t="s">
        <v>31</v>
      </c>
    </row>
    <row r="370" spans="1:15" ht="39.75">
      <c r="A370" s="116" t="s">
        <v>8</v>
      </c>
      <c r="B370" s="116" t="s">
        <v>9</v>
      </c>
      <c r="C370" s="116" t="s">
        <v>281</v>
      </c>
      <c r="D370" s="116" t="s">
        <v>319</v>
      </c>
      <c r="E370" s="172" t="s">
        <v>174</v>
      </c>
      <c r="F370" s="30"/>
      <c r="J370" s="762" t="s">
        <v>220</v>
      </c>
      <c r="K370" s="762"/>
      <c r="L370" s="762"/>
      <c r="M370" s="762" t="s">
        <v>217</v>
      </c>
      <c r="N370" s="762"/>
      <c r="O370" s="762"/>
    </row>
    <row r="371" spans="1:15" ht="15.75">
      <c r="A371" s="18">
        <v>1</v>
      </c>
      <c r="B371" s="502" t="s">
        <v>160</v>
      </c>
      <c r="C371" s="210">
        <f>C353</f>
        <v>591.49</v>
      </c>
      <c r="D371" s="404">
        <v>97.90000000000003</v>
      </c>
      <c r="E371" s="202">
        <f>D371/C371</f>
        <v>0.165514209876752</v>
      </c>
      <c r="J371" s="530">
        <v>218.92</v>
      </c>
      <c r="K371" s="18">
        <v>295.98</v>
      </c>
      <c r="L371" s="494">
        <f>SUM(J371:K371)</f>
        <v>514.9</v>
      </c>
      <c r="M371" s="18">
        <v>219.82999999999998</v>
      </c>
      <c r="N371" s="18">
        <v>273.76</v>
      </c>
      <c r="O371" s="494">
        <f>SUM(M371:N371)</f>
        <v>493.59</v>
      </c>
    </row>
    <row r="372" spans="1:15" ht="15.75">
      <c r="A372" s="18">
        <v>2</v>
      </c>
      <c r="B372" s="502" t="s">
        <v>161</v>
      </c>
      <c r="C372" s="210">
        <f aca="true" t="shared" si="37" ref="C372:C383">C354</f>
        <v>274.58000000000004</v>
      </c>
      <c r="D372" s="404">
        <v>36.28999999999999</v>
      </c>
      <c r="E372" s="202">
        <f aca="true" t="shared" si="38" ref="E372:E384">D372/C372</f>
        <v>0.13216548911064166</v>
      </c>
      <c r="J372" s="530">
        <v>125.22999999999999</v>
      </c>
      <c r="K372" s="18">
        <v>134.16</v>
      </c>
      <c r="L372" s="494">
        <f aca="true" t="shared" si="39" ref="L372:L383">SUM(J372:K372)</f>
        <v>259.39</v>
      </c>
      <c r="M372" s="18">
        <v>112.08</v>
      </c>
      <c r="N372" s="18">
        <v>126.21</v>
      </c>
      <c r="O372" s="494">
        <f aca="true" t="shared" si="40" ref="O372:O383">SUM(M372:N372)</f>
        <v>238.29</v>
      </c>
    </row>
    <row r="373" spans="1:15" ht="15.75">
      <c r="A373" s="18">
        <v>3</v>
      </c>
      <c r="B373" s="502" t="s">
        <v>162</v>
      </c>
      <c r="C373" s="210">
        <f t="shared" si="37"/>
        <v>429.46</v>
      </c>
      <c r="D373" s="404">
        <v>50.559999999999945</v>
      </c>
      <c r="E373" s="202">
        <f t="shared" si="38"/>
        <v>0.11772924137288676</v>
      </c>
      <c r="J373" s="530">
        <v>193.13</v>
      </c>
      <c r="K373" s="18">
        <v>199.42999999999998</v>
      </c>
      <c r="L373" s="494">
        <f t="shared" si="39"/>
        <v>392.55999999999995</v>
      </c>
      <c r="M373" s="18">
        <v>184.32000000000002</v>
      </c>
      <c r="N373" s="18">
        <v>194.56</v>
      </c>
      <c r="O373" s="494">
        <f t="shared" si="40"/>
        <v>378.88</v>
      </c>
    </row>
    <row r="374" spans="1:15" ht="15.75">
      <c r="A374" s="18">
        <v>4</v>
      </c>
      <c r="B374" s="502" t="s">
        <v>163</v>
      </c>
      <c r="C374" s="210">
        <f t="shared" si="37"/>
        <v>264.32</v>
      </c>
      <c r="D374" s="404">
        <v>39.41999999999999</v>
      </c>
      <c r="E374" s="202">
        <f t="shared" si="38"/>
        <v>0.1491374092009685</v>
      </c>
      <c r="J374" s="530">
        <v>111.77</v>
      </c>
      <c r="K374" s="18">
        <v>124.7</v>
      </c>
      <c r="L374" s="494">
        <f t="shared" si="39"/>
        <v>236.47</v>
      </c>
      <c r="M374" s="18">
        <v>104.77000000000001</v>
      </c>
      <c r="N374" s="18">
        <v>120.14</v>
      </c>
      <c r="O374" s="494">
        <f t="shared" si="40"/>
        <v>224.91000000000003</v>
      </c>
    </row>
    <row r="375" spans="1:15" ht="15.75">
      <c r="A375" s="18">
        <v>5</v>
      </c>
      <c r="B375" s="503" t="s">
        <v>164</v>
      </c>
      <c r="C375" s="210">
        <f t="shared" si="37"/>
        <v>764.7</v>
      </c>
      <c r="D375" s="404">
        <v>94.70000000000005</v>
      </c>
      <c r="E375" s="202">
        <f t="shared" si="38"/>
        <v>0.12383941414933966</v>
      </c>
      <c r="J375" s="530">
        <v>338.45000000000005</v>
      </c>
      <c r="K375" s="18">
        <v>321.57</v>
      </c>
      <c r="L375" s="494">
        <f t="shared" si="39"/>
        <v>660.02</v>
      </c>
      <c r="M375" s="18">
        <v>328.5</v>
      </c>
      <c r="N375" s="18">
        <v>341.5</v>
      </c>
      <c r="O375" s="494">
        <f t="shared" si="40"/>
        <v>670</v>
      </c>
    </row>
    <row r="376" spans="1:15" ht="15.75">
      <c r="A376" s="18">
        <v>6</v>
      </c>
      <c r="B376" s="502" t="s">
        <v>165</v>
      </c>
      <c r="C376" s="210">
        <f t="shared" si="37"/>
        <v>1239.48</v>
      </c>
      <c r="D376" s="404">
        <v>219.5700000000001</v>
      </c>
      <c r="E376" s="202">
        <f t="shared" si="38"/>
        <v>0.1771468680414368</v>
      </c>
      <c r="J376" s="530">
        <v>706.74</v>
      </c>
      <c r="K376" s="18">
        <v>420.40000000000003</v>
      </c>
      <c r="L376" s="494">
        <f t="shared" si="39"/>
        <v>1127.14</v>
      </c>
      <c r="M376" s="18">
        <v>593.31</v>
      </c>
      <c r="N376" s="18">
        <v>426.61</v>
      </c>
      <c r="O376" s="494">
        <f t="shared" si="40"/>
        <v>1019.92</v>
      </c>
    </row>
    <row r="377" spans="1:15" ht="15.75">
      <c r="A377" s="18">
        <v>7</v>
      </c>
      <c r="B377" s="503" t="s">
        <v>166</v>
      </c>
      <c r="C377" s="210">
        <f t="shared" si="37"/>
        <v>676.3900000000001</v>
      </c>
      <c r="D377" s="404">
        <v>16.66999999999996</v>
      </c>
      <c r="E377" s="202">
        <f t="shared" si="38"/>
        <v>0.02464554473011126</v>
      </c>
      <c r="J377" s="530">
        <v>300.40999999999997</v>
      </c>
      <c r="K377" s="18">
        <v>344.37</v>
      </c>
      <c r="L377" s="494">
        <f t="shared" si="39"/>
        <v>644.78</v>
      </c>
      <c r="M377" s="18">
        <v>302.57</v>
      </c>
      <c r="N377" s="18">
        <v>357.15</v>
      </c>
      <c r="O377" s="494">
        <f t="shared" si="40"/>
        <v>659.72</v>
      </c>
    </row>
    <row r="378" spans="1:15" ht="15.75">
      <c r="A378" s="18">
        <v>8</v>
      </c>
      <c r="B378" s="502" t="s">
        <v>167</v>
      </c>
      <c r="C378" s="210">
        <f t="shared" si="37"/>
        <v>598.28</v>
      </c>
      <c r="D378" s="404">
        <v>85.88000000000005</v>
      </c>
      <c r="E378" s="202">
        <f t="shared" si="38"/>
        <v>0.14354482850839081</v>
      </c>
      <c r="J378" s="530">
        <v>221.41</v>
      </c>
      <c r="K378" s="18">
        <v>306.24</v>
      </c>
      <c r="L378" s="494">
        <f t="shared" si="39"/>
        <v>527.65</v>
      </c>
      <c r="M378" s="18">
        <v>225.26</v>
      </c>
      <c r="N378" s="18">
        <v>287.13</v>
      </c>
      <c r="O378" s="494">
        <f t="shared" si="40"/>
        <v>512.39</v>
      </c>
    </row>
    <row r="379" spans="1:15" ht="15.75">
      <c r="A379" s="18">
        <v>9</v>
      </c>
      <c r="B379" s="502" t="s">
        <v>168</v>
      </c>
      <c r="C379" s="210">
        <f t="shared" si="37"/>
        <v>420.46000000000004</v>
      </c>
      <c r="D379" s="404">
        <v>50.03999999999999</v>
      </c>
      <c r="E379" s="202">
        <f t="shared" si="38"/>
        <v>0.11901251010797695</v>
      </c>
      <c r="J379" s="530">
        <v>186.87</v>
      </c>
      <c r="K379" s="18">
        <v>207.63</v>
      </c>
      <c r="L379" s="494">
        <f t="shared" si="39"/>
        <v>394.5</v>
      </c>
      <c r="M379" s="18">
        <v>173.36</v>
      </c>
      <c r="N379" s="18">
        <v>197.09</v>
      </c>
      <c r="O379" s="494">
        <f t="shared" si="40"/>
        <v>370.45000000000005</v>
      </c>
    </row>
    <row r="380" spans="1:15" ht="15.75">
      <c r="A380" s="18">
        <v>10</v>
      </c>
      <c r="B380" s="502" t="s">
        <v>169</v>
      </c>
      <c r="C380" s="210">
        <f t="shared" si="37"/>
        <v>284.62</v>
      </c>
      <c r="D380" s="404">
        <v>16.17</v>
      </c>
      <c r="E380" s="202">
        <f t="shared" si="38"/>
        <v>0.05681259222823414</v>
      </c>
      <c r="J380" s="530">
        <v>118.77000000000001</v>
      </c>
      <c r="K380" s="18">
        <v>131.07</v>
      </c>
      <c r="L380" s="494">
        <f t="shared" si="39"/>
        <v>249.84</v>
      </c>
      <c r="M380" s="18">
        <v>117.38000000000001</v>
      </c>
      <c r="N380" s="18">
        <v>151.07</v>
      </c>
      <c r="O380" s="494">
        <f t="shared" si="40"/>
        <v>268.45</v>
      </c>
    </row>
    <row r="381" spans="1:15" ht="15.75">
      <c r="A381" s="18">
        <v>11</v>
      </c>
      <c r="B381" s="502" t="s">
        <v>170</v>
      </c>
      <c r="C381" s="210">
        <f t="shared" si="37"/>
        <v>683.26</v>
      </c>
      <c r="D381" s="404">
        <v>94.30000000000001</v>
      </c>
      <c r="E381" s="202">
        <f t="shared" si="38"/>
        <v>0.13801481134560784</v>
      </c>
      <c r="J381" s="531">
        <v>280.01</v>
      </c>
      <c r="K381" s="18">
        <v>329.48</v>
      </c>
      <c r="L381" s="494">
        <f t="shared" si="39"/>
        <v>609.49</v>
      </c>
      <c r="M381" s="18">
        <v>265.67</v>
      </c>
      <c r="N381" s="18">
        <v>323.27</v>
      </c>
      <c r="O381" s="494">
        <f t="shared" si="40"/>
        <v>588.94</v>
      </c>
    </row>
    <row r="382" spans="1:15" ht="15.75">
      <c r="A382" s="18">
        <v>12</v>
      </c>
      <c r="B382" s="502" t="s">
        <v>171</v>
      </c>
      <c r="C382" s="210">
        <f t="shared" si="37"/>
        <v>1162.19</v>
      </c>
      <c r="D382" s="404">
        <v>157.63</v>
      </c>
      <c r="E382" s="202">
        <f t="shared" si="38"/>
        <v>0.13563186742271055</v>
      </c>
      <c r="J382" s="530">
        <v>541.68</v>
      </c>
      <c r="K382" s="18">
        <v>475.43</v>
      </c>
      <c r="L382" s="494">
        <f t="shared" si="39"/>
        <v>1017.1099999999999</v>
      </c>
      <c r="M382" s="18">
        <v>532.15</v>
      </c>
      <c r="N382" s="18">
        <v>472.40999999999997</v>
      </c>
      <c r="O382" s="494">
        <f t="shared" si="40"/>
        <v>1004.56</v>
      </c>
    </row>
    <row r="383" spans="1:15" ht="15.75">
      <c r="A383" s="18">
        <v>13</v>
      </c>
      <c r="B383" s="502" t="s">
        <v>172</v>
      </c>
      <c r="C383" s="210">
        <f t="shared" si="37"/>
        <v>354.89</v>
      </c>
      <c r="D383" s="404">
        <v>36.05000000000001</v>
      </c>
      <c r="E383" s="202">
        <f>D383/C383</f>
        <v>0.10158077150666407</v>
      </c>
      <c r="J383" s="532">
        <v>162.5</v>
      </c>
      <c r="K383" s="18">
        <v>159.64000000000001</v>
      </c>
      <c r="L383" s="494">
        <f t="shared" si="39"/>
        <v>322.14</v>
      </c>
      <c r="M383" s="18">
        <v>160.56</v>
      </c>
      <c r="N383" s="18">
        <v>158.28</v>
      </c>
      <c r="O383" s="494">
        <f t="shared" si="40"/>
        <v>318.84000000000003</v>
      </c>
    </row>
    <row r="384" spans="1:15" ht="15">
      <c r="A384" s="18"/>
      <c r="B384" s="617" t="s">
        <v>19</v>
      </c>
      <c r="C384" s="333">
        <f>SUM(C371:C383)</f>
        <v>7744.12</v>
      </c>
      <c r="D384" s="453">
        <f>SUM(D371:D383)</f>
        <v>995.1800000000001</v>
      </c>
      <c r="E384" s="405">
        <f t="shared" si="38"/>
        <v>0.12850782270935884</v>
      </c>
      <c r="J384" s="194">
        <f aca="true" t="shared" si="41" ref="J384:O384">SUM(J371:J383)</f>
        <v>3505.89</v>
      </c>
      <c r="K384" s="36">
        <f t="shared" si="41"/>
        <v>3450.1000000000004</v>
      </c>
      <c r="L384" s="533">
        <f t="shared" si="41"/>
        <v>6955.99</v>
      </c>
      <c r="M384" s="36">
        <f t="shared" si="41"/>
        <v>3319.76</v>
      </c>
      <c r="N384" s="36">
        <f t="shared" si="41"/>
        <v>3429.1800000000007</v>
      </c>
      <c r="O384" s="533">
        <f t="shared" si="41"/>
        <v>6748.9400000000005</v>
      </c>
    </row>
    <row r="385" ht="15">
      <c r="G385" s="85"/>
    </row>
    <row r="386" spans="1:7" ht="15.75">
      <c r="A386" s="231" t="s">
        <v>75</v>
      </c>
      <c r="B386" s="132"/>
      <c r="C386" s="41"/>
      <c r="D386" s="132"/>
      <c r="E386" s="160"/>
      <c r="F386" s="41"/>
      <c r="G386" s="86"/>
    </row>
    <row r="387" spans="1:8" s="403" customFormat="1" ht="27">
      <c r="A387" s="472" t="s">
        <v>12</v>
      </c>
      <c r="B387" s="472" t="s">
        <v>311</v>
      </c>
      <c r="C387" s="472" t="s">
        <v>32</v>
      </c>
      <c r="D387" s="29" t="s">
        <v>33</v>
      </c>
      <c r="E387" s="473" t="s">
        <v>34</v>
      </c>
      <c r="F387" s="472" t="s">
        <v>15</v>
      </c>
      <c r="G387" s="420"/>
      <c r="H387" s="422"/>
    </row>
    <row r="388" spans="1:8" s="403" customFormat="1" ht="15.75">
      <c r="A388" s="469">
        <f>C384</f>
        <v>7744.12</v>
      </c>
      <c r="B388" s="474">
        <f>D366</f>
        <v>788.1299999999999</v>
      </c>
      <c r="C388" s="25">
        <f>E407</f>
        <v>6955.99</v>
      </c>
      <c r="D388" s="35">
        <f>B388+C388</f>
        <v>7744.12</v>
      </c>
      <c r="E388" s="475">
        <f>D388/A388</f>
        <v>1</v>
      </c>
      <c r="F388" s="35">
        <f>A388*85%</f>
        <v>6582.5019999999995</v>
      </c>
      <c r="G388" s="307"/>
      <c r="H388" s="422"/>
    </row>
    <row r="389" spans="1:7" ht="15.75">
      <c r="A389" s="400"/>
      <c r="B389" s="406"/>
      <c r="C389" s="407"/>
      <c r="D389" s="387"/>
      <c r="E389" s="388"/>
      <c r="F389" s="387"/>
      <c r="G389" s="28"/>
    </row>
    <row r="390" spans="1:6" ht="15">
      <c r="A390" s="45"/>
      <c r="B390" s="674"/>
      <c r="C390" s="46"/>
      <c r="D390" s="153"/>
      <c r="E390" s="47"/>
      <c r="F390" s="48"/>
    </row>
    <row r="391" spans="1:7" ht="15.75">
      <c r="A391" s="190" t="s">
        <v>76</v>
      </c>
      <c r="B391" s="437"/>
      <c r="C391" s="42"/>
      <c r="D391" s="132"/>
      <c r="E391" s="160"/>
      <c r="F391" s="41"/>
      <c r="G391" s="82"/>
    </row>
    <row r="392" spans="1:7" ht="15">
      <c r="A392" s="114" t="s">
        <v>254</v>
      </c>
      <c r="B392" s="431"/>
      <c r="C392" s="22"/>
      <c r="D392" s="133"/>
      <c r="E392" s="161"/>
      <c r="F392" s="22"/>
      <c r="G392" s="28" t="s">
        <v>31</v>
      </c>
    </row>
    <row r="393" spans="1:16" ht="72" customHeight="1">
      <c r="A393" s="117" t="s">
        <v>8</v>
      </c>
      <c r="B393" s="117" t="s">
        <v>9</v>
      </c>
      <c r="C393" s="116" t="s">
        <v>281</v>
      </c>
      <c r="D393" s="117" t="s">
        <v>320</v>
      </c>
      <c r="E393" s="165" t="s">
        <v>80</v>
      </c>
      <c r="F393" s="117" t="s">
        <v>321</v>
      </c>
      <c r="G393" s="289" t="s">
        <v>35</v>
      </c>
      <c r="J393" s="762" t="s">
        <v>216</v>
      </c>
      <c r="K393" s="762"/>
      <c r="L393" s="762"/>
      <c r="M393" s="511"/>
      <c r="N393" s="15"/>
      <c r="O393" s="15"/>
      <c r="P393" s="15"/>
    </row>
    <row r="394" spans="1:16" ht="15.75">
      <c r="A394" s="18">
        <v>1</v>
      </c>
      <c r="B394" s="502" t="s">
        <v>160</v>
      </c>
      <c r="C394" s="210">
        <f aca="true" t="shared" si="42" ref="C394:C406">C371</f>
        <v>591.49</v>
      </c>
      <c r="D394" s="211">
        <v>76.59</v>
      </c>
      <c r="E394" s="210">
        <v>514.9</v>
      </c>
      <c r="F394" s="288">
        <f>D394+E394</f>
        <v>591.49</v>
      </c>
      <c r="G394" s="202">
        <f>F394/C394</f>
        <v>1</v>
      </c>
      <c r="J394" s="530">
        <v>31.560000000000002</v>
      </c>
      <c r="K394" s="18">
        <v>66.34000000000003</v>
      </c>
      <c r="L394" s="494">
        <f>SUM(J394:K394)</f>
        <v>97.90000000000003</v>
      </c>
      <c r="M394" s="15"/>
      <c r="N394" s="523"/>
      <c r="O394" s="523"/>
      <c r="P394" s="51"/>
    </row>
    <row r="395" spans="1:16" ht="15.75">
      <c r="A395" s="18">
        <v>2</v>
      </c>
      <c r="B395" s="502" t="s">
        <v>161</v>
      </c>
      <c r="C395" s="210">
        <f t="shared" si="42"/>
        <v>274.58000000000004</v>
      </c>
      <c r="D395" s="211">
        <v>15.19</v>
      </c>
      <c r="E395" s="210">
        <v>259.39</v>
      </c>
      <c r="F395" s="288">
        <f aca="true" t="shared" si="43" ref="F395:F406">D395+E395</f>
        <v>274.58</v>
      </c>
      <c r="G395" s="202">
        <f aca="true" t="shared" si="44" ref="G395:G407">F395/C395</f>
        <v>0.9999999999999998</v>
      </c>
      <c r="J395" s="530">
        <v>16.489999999999995</v>
      </c>
      <c r="K395" s="18">
        <v>19.799999999999997</v>
      </c>
      <c r="L395" s="494">
        <f aca="true" t="shared" si="45" ref="L395:L406">SUM(J395:K395)</f>
        <v>36.28999999999999</v>
      </c>
      <c r="M395" s="15"/>
      <c r="N395" s="523"/>
      <c r="O395" s="523"/>
      <c r="P395" s="51"/>
    </row>
    <row r="396" spans="1:16" ht="15.75">
      <c r="A396" s="18">
        <v>3</v>
      </c>
      <c r="B396" s="502" t="s">
        <v>162</v>
      </c>
      <c r="C396" s="210">
        <f t="shared" si="42"/>
        <v>429.46</v>
      </c>
      <c r="D396" s="211">
        <v>36.88</v>
      </c>
      <c r="E396" s="210">
        <v>392.55999999999995</v>
      </c>
      <c r="F396" s="288">
        <f t="shared" si="43"/>
        <v>429.43999999999994</v>
      </c>
      <c r="G396" s="202">
        <f t="shared" si="44"/>
        <v>0.9999534298886974</v>
      </c>
      <c r="J396" s="530">
        <v>15.999999999999972</v>
      </c>
      <c r="K396" s="18">
        <v>34.559999999999974</v>
      </c>
      <c r="L396" s="494">
        <f t="shared" si="45"/>
        <v>50.559999999999945</v>
      </c>
      <c r="M396" s="15"/>
      <c r="N396" s="523"/>
      <c r="O396" s="523"/>
      <c r="P396" s="51"/>
    </row>
    <row r="397" spans="1:16" ht="15.75">
      <c r="A397" s="18">
        <v>4</v>
      </c>
      <c r="B397" s="502" t="s">
        <v>163</v>
      </c>
      <c r="C397" s="210">
        <f t="shared" si="42"/>
        <v>264.32</v>
      </c>
      <c r="D397" s="211">
        <v>27.86</v>
      </c>
      <c r="E397" s="210">
        <v>236.47</v>
      </c>
      <c r="F397" s="288">
        <f t="shared" si="43"/>
        <v>264.33</v>
      </c>
      <c r="G397" s="202">
        <f t="shared" si="44"/>
        <v>1.000037832929782</v>
      </c>
      <c r="J397" s="530">
        <v>17.86999999999999</v>
      </c>
      <c r="K397" s="18">
        <v>21.549999999999997</v>
      </c>
      <c r="L397" s="494">
        <f t="shared" si="45"/>
        <v>39.41999999999999</v>
      </c>
      <c r="M397" s="15"/>
      <c r="N397" s="523"/>
      <c r="O397" s="523"/>
      <c r="P397" s="51"/>
    </row>
    <row r="398" spans="1:16" ht="15.75">
      <c r="A398" s="18">
        <v>5</v>
      </c>
      <c r="B398" s="503" t="s">
        <v>164</v>
      </c>
      <c r="C398" s="210">
        <f t="shared" si="42"/>
        <v>764.7</v>
      </c>
      <c r="D398" s="211">
        <v>104.67999999999999</v>
      </c>
      <c r="E398" s="210">
        <v>660.02</v>
      </c>
      <c r="F398" s="288">
        <f t="shared" si="43"/>
        <v>764.6999999999999</v>
      </c>
      <c r="G398" s="202">
        <f t="shared" si="44"/>
        <v>0.9999999999999999</v>
      </c>
      <c r="J398" s="530">
        <v>40.01000000000005</v>
      </c>
      <c r="K398" s="18">
        <v>54.69</v>
      </c>
      <c r="L398" s="494">
        <f t="shared" si="45"/>
        <v>94.70000000000005</v>
      </c>
      <c r="M398" s="15"/>
      <c r="N398" s="523"/>
      <c r="O398" s="523"/>
      <c r="P398" s="51"/>
    </row>
    <row r="399" spans="1:16" ht="15.75">
      <c r="A399" s="18">
        <v>6</v>
      </c>
      <c r="B399" s="502" t="s">
        <v>165</v>
      </c>
      <c r="C399" s="210">
        <f t="shared" si="42"/>
        <v>1239.48</v>
      </c>
      <c r="D399" s="211">
        <v>112.35</v>
      </c>
      <c r="E399" s="210">
        <v>1127.14</v>
      </c>
      <c r="F399" s="288">
        <f t="shared" si="43"/>
        <v>1239.49</v>
      </c>
      <c r="G399" s="202">
        <f t="shared" si="44"/>
        <v>1.0000080678994416</v>
      </c>
      <c r="J399" s="530">
        <v>135.5300000000001</v>
      </c>
      <c r="K399" s="18">
        <v>84.04000000000002</v>
      </c>
      <c r="L399" s="494">
        <f t="shared" si="45"/>
        <v>219.5700000000001</v>
      </c>
      <c r="M399" s="15"/>
      <c r="N399" s="523"/>
      <c r="O399" s="523"/>
      <c r="P399" s="51"/>
    </row>
    <row r="400" spans="1:16" ht="15.75">
      <c r="A400" s="18">
        <v>7</v>
      </c>
      <c r="B400" s="503" t="s">
        <v>166</v>
      </c>
      <c r="C400" s="210">
        <f t="shared" si="42"/>
        <v>676.3900000000001</v>
      </c>
      <c r="D400" s="211">
        <v>31.61</v>
      </c>
      <c r="E400" s="210">
        <v>644.78</v>
      </c>
      <c r="F400" s="288">
        <f t="shared" si="43"/>
        <v>676.39</v>
      </c>
      <c r="G400" s="202">
        <f t="shared" si="44"/>
        <v>0.9999999999999998</v>
      </c>
      <c r="J400" s="530">
        <v>15.17999999999995</v>
      </c>
      <c r="K400" s="18">
        <v>1.490000000000009</v>
      </c>
      <c r="L400" s="494">
        <f t="shared" si="45"/>
        <v>16.66999999999996</v>
      </c>
      <c r="M400" s="15"/>
      <c r="N400" s="523"/>
      <c r="O400" s="523"/>
      <c r="P400" s="51"/>
    </row>
    <row r="401" spans="1:16" ht="15.75">
      <c r="A401" s="18">
        <v>8</v>
      </c>
      <c r="B401" s="502" t="s">
        <v>167</v>
      </c>
      <c r="C401" s="210">
        <f t="shared" si="42"/>
        <v>598.28</v>
      </c>
      <c r="D401" s="211">
        <v>70.62</v>
      </c>
      <c r="E401" s="210">
        <v>527.65</v>
      </c>
      <c r="F401" s="288">
        <f t="shared" si="43"/>
        <v>598.27</v>
      </c>
      <c r="G401" s="202">
        <f t="shared" si="44"/>
        <v>0.9999832854181988</v>
      </c>
      <c r="J401" s="530">
        <v>30.29000000000002</v>
      </c>
      <c r="K401" s="18">
        <v>55.59000000000003</v>
      </c>
      <c r="L401" s="494">
        <f t="shared" si="45"/>
        <v>85.88000000000005</v>
      </c>
      <c r="M401" s="15"/>
      <c r="N401" s="523"/>
      <c r="O401" s="523"/>
      <c r="P401" s="51"/>
    </row>
    <row r="402" spans="1:16" ht="15.75">
      <c r="A402" s="18">
        <v>9</v>
      </c>
      <c r="B402" s="502" t="s">
        <v>168</v>
      </c>
      <c r="C402" s="210">
        <f t="shared" si="42"/>
        <v>420.46000000000004</v>
      </c>
      <c r="D402" s="211">
        <v>25.990000000000002</v>
      </c>
      <c r="E402" s="210">
        <v>394.5</v>
      </c>
      <c r="F402" s="288">
        <f t="shared" si="43"/>
        <v>420.49</v>
      </c>
      <c r="G402" s="202">
        <f t="shared" si="44"/>
        <v>1.0000713504257241</v>
      </c>
      <c r="J402" s="530">
        <v>17.810000000000002</v>
      </c>
      <c r="K402" s="18">
        <v>32.22999999999999</v>
      </c>
      <c r="L402" s="494">
        <f t="shared" si="45"/>
        <v>50.03999999999999</v>
      </c>
      <c r="M402" s="15"/>
      <c r="N402" s="523"/>
      <c r="O402" s="523"/>
      <c r="P402" s="51"/>
    </row>
    <row r="403" spans="1:16" ht="15.75">
      <c r="A403" s="18">
        <v>10</v>
      </c>
      <c r="B403" s="502" t="s">
        <v>169</v>
      </c>
      <c r="C403" s="210">
        <f t="shared" si="42"/>
        <v>284.62</v>
      </c>
      <c r="D403" s="211">
        <v>34.78</v>
      </c>
      <c r="E403" s="210">
        <v>249.84</v>
      </c>
      <c r="F403" s="288">
        <f t="shared" si="43"/>
        <v>284.62</v>
      </c>
      <c r="G403" s="202">
        <f t="shared" si="44"/>
        <v>1</v>
      </c>
      <c r="J403" s="530">
        <v>10.749999999999986</v>
      </c>
      <c r="K403" s="18">
        <v>5.420000000000016</v>
      </c>
      <c r="L403" s="494">
        <f t="shared" si="45"/>
        <v>16.17</v>
      </c>
      <c r="M403" s="15"/>
      <c r="N403" s="523"/>
      <c r="O403" s="523"/>
      <c r="P403" s="51"/>
    </row>
    <row r="404" spans="1:16" ht="15.75">
      <c r="A404" s="18">
        <v>11</v>
      </c>
      <c r="B404" s="502" t="s">
        <v>170</v>
      </c>
      <c r="C404" s="210">
        <f t="shared" si="42"/>
        <v>683.26</v>
      </c>
      <c r="D404" s="211">
        <v>73.75</v>
      </c>
      <c r="E404" s="210">
        <v>609.49</v>
      </c>
      <c r="F404" s="288">
        <f t="shared" si="43"/>
        <v>683.24</v>
      </c>
      <c r="G404" s="202">
        <f t="shared" si="44"/>
        <v>0.9999707285659925</v>
      </c>
      <c r="J404" s="531">
        <v>44.75999999999999</v>
      </c>
      <c r="K404" s="18">
        <v>49.54000000000002</v>
      </c>
      <c r="L404" s="494">
        <f t="shared" si="45"/>
        <v>94.30000000000001</v>
      </c>
      <c r="M404" s="15"/>
      <c r="N404" s="523"/>
      <c r="O404" s="523"/>
      <c r="P404" s="51"/>
    </row>
    <row r="405" spans="1:16" ht="15.75">
      <c r="A405" s="18">
        <v>12</v>
      </c>
      <c r="B405" s="502" t="s">
        <v>171</v>
      </c>
      <c r="C405" s="210">
        <f t="shared" si="42"/>
        <v>1162.19</v>
      </c>
      <c r="D405" s="211">
        <v>145.07999999999998</v>
      </c>
      <c r="E405" s="210">
        <v>1017.1099999999999</v>
      </c>
      <c r="F405" s="288">
        <f t="shared" si="43"/>
        <v>1162.1899999999998</v>
      </c>
      <c r="G405" s="202">
        <f t="shared" si="44"/>
        <v>0.9999999999999998</v>
      </c>
      <c r="J405" s="530">
        <v>75.93999999999994</v>
      </c>
      <c r="K405" s="18">
        <v>81.69000000000005</v>
      </c>
      <c r="L405" s="494">
        <f t="shared" si="45"/>
        <v>157.63</v>
      </c>
      <c r="M405" s="15"/>
      <c r="N405" s="523"/>
      <c r="O405" s="523"/>
      <c r="P405" s="51"/>
    </row>
    <row r="406" spans="1:16" ht="15.75">
      <c r="A406" s="18">
        <v>13</v>
      </c>
      <c r="B406" s="502" t="s">
        <v>172</v>
      </c>
      <c r="C406" s="210">
        <f t="shared" si="42"/>
        <v>354.89</v>
      </c>
      <c r="D406" s="211">
        <v>32.75</v>
      </c>
      <c r="E406" s="210">
        <v>322.14</v>
      </c>
      <c r="F406" s="288">
        <f t="shared" si="43"/>
        <v>354.89</v>
      </c>
      <c r="G406" s="202">
        <f>F406/C406</f>
        <v>1</v>
      </c>
      <c r="J406" s="532">
        <v>22.439999999999998</v>
      </c>
      <c r="K406" s="18">
        <v>13.610000000000014</v>
      </c>
      <c r="L406" s="494">
        <f t="shared" si="45"/>
        <v>36.05000000000001</v>
      </c>
      <c r="M406" s="15"/>
      <c r="N406" s="523"/>
      <c r="O406" s="523"/>
      <c r="P406" s="51"/>
    </row>
    <row r="407" spans="1:16" ht="15">
      <c r="A407" s="36"/>
      <c r="B407" s="617" t="s">
        <v>19</v>
      </c>
      <c r="C407" s="333">
        <f>SUM(C394:C406)</f>
        <v>7744.12</v>
      </c>
      <c r="D407" s="255">
        <f>SUM(D394:D406)</f>
        <v>788.1299999999999</v>
      </c>
      <c r="E407" s="255">
        <f>SUM(E394:E406)</f>
        <v>6955.99</v>
      </c>
      <c r="F407" s="255">
        <f>D407+E407</f>
        <v>7744.12</v>
      </c>
      <c r="G407" s="572">
        <f t="shared" si="44"/>
        <v>1</v>
      </c>
      <c r="J407" s="194">
        <f>SUM(J394:J406)</f>
        <v>474.63</v>
      </c>
      <c r="K407" s="36">
        <f>SUM(K394:K406)</f>
        <v>520.5500000000002</v>
      </c>
      <c r="L407" s="533">
        <f>SUM(L394:L406)</f>
        <v>995.1800000000001</v>
      </c>
      <c r="M407" s="15"/>
      <c r="N407" s="427"/>
      <c r="O407" s="518"/>
      <c r="P407" s="51"/>
    </row>
    <row r="408" spans="1:16" ht="15.75">
      <c r="A408" s="742" t="s">
        <v>77</v>
      </c>
      <c r="B408" s="742"/>
      <c r="C408" s="28"/>
      <c r="D408" s="133"/>
      <c r="E408" s="161"/>
      <c r="F408" s="22"/>
      <c r="J408" s="15"/>
      <c r="K408" s="15"/>
      <c r="L408" s="15"/>
      <c r="M408" s="15"/>
      <c r="N408" s="15"/>
      <c r="O408" s="15"/>
      <c r="P408" s="15"/>
    </row>
    <row r="409" spans="1:16" ht="15">
      <c r="A409" s="133"/>
      <c r="B409" s="133"/>
      <c r="C409" s="28"/>
      <c r="D409" s="133"/>
      <c r="E409" s="161"/>
      <c r="F409" s="22"/>
      <c r="G409" s="87"/>
      <c r="J409" s="15"/>
      <c r="K409" s="15"/>
      <c r="L409" s="15"/>
      <c r="M409" s="15"/>
      <c r="N409" s="15"/>
      <c r="O409" s="15"/>
      <c r="P409" s="15"/>
    </row>
    <row r="410" spans="1:16" s="403" customFormat="1" ht="15">
      <c r="A410" s="36" t="s">
        <v>12</v>
      </c>
      <c r="B410" s="36" t="s">
        <v>36</v>
      </c>
      <c r="C410" s="36" t="s">
        <v>34</v>
      </c>
      <c r="D410" s="36" t="s">
        <v>21</v>
      </c>
      <c r="E410" s="143" t="s">
        <v>22</v>
      </c>
      <c r="G410" s="421"/>
      <c r="H410" s="422"/>
      <c r="J410" s="524"/>
      <c r="K410" s="524"/>
      <c r="L410" s="524"/>
      <c r="M410" s="524"/>
      <c r="N410" s="524"/>
      <c r="O410" s="524"/>
      <c r="P410" s="524"/>
    </row>
    <row r="411" spans="1:16" s="403" customFormat="1" ht="15.75">
      <c r="A411" s="469">
        <f>C407</f>
        <v>7744.12</v>
      </c>
      <c r="B411" s="194">
        <f>F407</f>
        <v>7744.12</v>
      </c>
      <c r="C411" s="470">
        <f>B411/A411</f>
        <v>1</v>
      </c>
      <c r="D411" s="194">
        <f>D430</f>
        <v>6748.9400000000005</v>
      </c>
      <c r="E411" s="471">
        <f>D411/A411</f>
        <v>0.8714921772906412</v>
      </c>
      <c r="G411" s="421"/>
      <c r="H411" s="422"/>
      <c r="J411" s="524"/>
      <c r="K411" s="524"/>
      <c r="L411" s="524"/>
      <c r="M411" s="524"/>
      <c r="N411" s="524"/>
      <c r="O411" s="524"/>
      <c r="P411" s="524"/>
    </row>
    <row r="412" spans="1:16" ht="15.75">
      <c r="A412" s="389" t="s">
        <v>200</v>
      </c>
      <c r="B412" s="675"/>
      <c r="C412" s="49"/>
      <c r="D412" s="137"/>
      <c r="G412" s="28"/>
      <c r="J412" s="15"/>
      <c r="K412" s="15"/>
      <c r="L412" s="15"/>
      <c r="M412" s="15"/>
      <c r="N412" s="15"/>
      <c r="O412" s="15"/>
      <c r="P412" s="15"/>
    </row>
    <row r="413" spans="1:16" ht="15.75">
      <c r="A413" s="389"/>
      <c r="B413" s="675"/>
      <c r="C413" s="49"/>
      <c r="D413" s="137"/>
      <c r="G413" s="28"/>
      <c r="J413" s="15"/>
      <c r="K413" s="15"/>
      <c r="L413" s="15"/>
      <c r="M413" s="15"/>
      <c r="N413" s="15"/>
      <c r="O413" s="15"/>
      <c r="P413" s="15"/>
    </row>
    <row r="414" spans="1:16" ht="15.75">
      <c r="A414" s="745" t="s">
        <v>78</v>
      </c>
      <c r="B414" s="745"/>
      <c r="C414" s="745"/>
      <c r="D414" s="745"/>
      <c r="E414" s="745"/>
      <c r="F414" s="43"/>
      <c r="G414" s="42"/>
      <c r="J414" s="15"/>
      <c r="K414" s="15"/>
      <c r="L414" s="15"/>
      <c r="M414" s="15"/>
      <c r="N414" s="15"/>
      <c r="O414" s="15"/>
      <c r="P414" s="15"/>
    </row>
    <row r="415" spans="1:16" ht="15.75" thickBot="1">
      <c r="A415" s="191" t="s">
        <v>255</v>
      </c>
      <c r="B415" s="676"/>
      <c r="C415" s="22"/>
      <c r="D415" s="133"/>
      <c r="E415" s="161" t="s">
        <v>31</v>
      </c>
      <c r="F415" s="22"/>
      <c r="J415" s="15"/>
      <c r="K415" s="15"/>
      <c r="L415" s="15"/>
      <c r="M415" s="15"/>
      <c r="N415" s="15"/>
      <c r="O415" s="15"/>
      <c r="P415" s="15"/>
    </row>
    <row r="416" spans="1:16" ht="48.75" customHeight="1">
      <c r="A416" s="104" t="s">
        <v>8</v>
      </c>
      <c r="B416" s="105" t="s">
        <v>9</v>
      </c>
      <c r="C416" s="105" t="s">
        <v>283</v>
      </c>
      <c r="D416" s="105" t="s">
        <v>81</v>
      </c>
      <c r="E416" s="162" t="s">
        <v>37</v>
      </c>
      <c r="F416" s="22"/>
      <c r="J416" s="15"/>
      <c r="K416" s="15"/>
      <c r="L416" s="15"/>
      <c r="M416" s="511"/>
      <c r="N416" s="15"/>
      <c r="O416" s="15"/>
      <c r="P416" s="15"/>
    </row>
    <row r="417" spans="1:16" ht="15.75">
      <c r="A417" s="106">
        <v>1</v>
      </c>
      <c r="B417" s="502" t="s">
        <v>160</v>
      </c>
      <c r="C417" s="210">
        <f aca="true" t="shared" si="46" ref="C417:C429">C394</f>
        <v>591.49</v>
      </c>
      <c r="D417" s="210">
        <v>493.59</v>
      </c>
      <c r="E417" s="199">
        <f>D417/C417</f>
        <v>0.834485790123248</v>
      </c>
      <c r="F417" s="22"/>
      <c r="J417" s="15"/>
      <c r="K417" s="15"/>
      <c r="L417" s="15"/>
      <c r="M417" s="15"/>
      <c r="N417" s="523"/>
      <c r="O417" s="523"/>
      <c r="P417" s="51"/>
    </row>
    <row r="418" spans="1:16" ht="18" customHeight="1">
      <c r="A418" s="106">
        <v>2</v>
      </c>
      <c r="B418" s="502" t="s">
        <v>161</v>
      </c>
      <c r="C418" s="210">
        <f t="shared" si="46"/>
        <v>274.58000000000004</v>
      </c>
      <c r="D418" s="210">
        <v>238.29</v>
      </c>
      <c r="E418" s="199">
        <f aca="true" t="shared" si="47" ref="E418:E430">D418/C418</f>
        <v>0.8678345108893581</v>
      </c>
      <c r="F418" s="22"/>
      <c r="J418" s="15"/>
      <c r="K418" s="15"/>
      <c r="L418" s="522"/>
      <c r="M418" s="51">
        <f>K418+L418</f>
        <v>0</v>
      </c>
      <c r="N418" s="523"/>
      <c r="O418" s="523"/>
      <c r="P418" s="51"/>
    </row>
    <row r="419" spans="1:16" ht="15.75">
      <c r="A419" s="106">
        <v>3</v>
      </c>
      <c r="B419" s="502" t="s">
        <v>162</v>
      </c>
      <c r="C419" s="210">
        <f t="shared" si="46"/>
        <v>429.46</v>
      </c>
      <c r="D419" s="210">
        <v>378.88</v>
      </c>
      <c r="E419" s="199">
        <f t="shared" si="47"/>
        <v>0.8822241885158106</v>
      </c>
      <c r="F419" s="22"/>
      <c r="J419" s="15"/>
      <c r="K419" s="15"/>
      <c r="L419" s="522"/>
      <c r="M419" s="51">
        <f aca="true" t="shared" si="48" ref="M419:M430">K419+L419</f>
        <v>0</v>
      </c>
      <c r="N419" s="523"/>
      <c r="O419" s="523"/>
      <c r="P419" s="51"/>
    </row>
    <row r="420" spans="1:16" ht="15.75">
      <c r="A420" s="106">
        <v>4</v>
      </c>
      <c r="B420" s="502" t="s">
        <v>163</v>
      </c>
      <c r="C420" s="210">
        <f t="shared" si="46"/>
        <v>264.32</v>
      </c>
      <c r="D420" s="210">
        <v>224.91000000000003</v>
      </c>
      <c r="E420" s="199">
        <f t="shared" si="47"/>
        <v>0.8509004237288137</v>
      </c>
      <c r="F420" s="22"/>
      <c r="J420" s="15"/>
      <c r="K420" s="15"/>
      <c r="L420" s="522"/>
      <c r="M420" s="51">
        <f t="shared" si="48"/>
        <v>0</v>
      </c>
      <c r="N420" s="523"/>
      <c r="O420" s="523"/>
      <c r="P420" s="51"/>
    </row>
    <row r="421" spans="1:16" ht="15.75">
      <c r="A421" s="106">
        <v>5</v>
      </c>
      <c r="B421" s="503" t="s">
        <v>164</v>
      </c>
      <c r="C421" s="210">
        <f t="shared" si="46"/>
        <v>764.7</v>
      </c>
      <c r="D421" s="210">
        <v>670</v>
      </c>
      <c r="E421" s="199">
        <f t="shared" si="47"/>
        <v>0.8761605858506604</v>
      </c>
      <c r="F421" s="22"/>
      <c r="J421" s="15"/>
      <c r="K421" s="15"/>
      <c r="L421" s="522"/>
      <c r="M421" s="51">
        <f t="shared" si="48"/>
        <v>0</v>
      </c>
      <c r="N421" s="523"/>
      <c r="O421" s="523"/>
      <c r="P421" s="51"/>
    </row>
    <row r="422" spans="1:16" ht="15.75">
      <c r="A422" s="106">
        <v>6</v>
      </c>
      <c r="B422" s="502" t="s">
        <v>165</v>
      </c>
      <c r="C422" s="210">
        <f t="shared" si="46"/>
        <v>1239.48</v>
      </c>
      <c r="D422" s="210">
        <v>1019.92</v>
      </c>
      <c r="E422" s="199">
        <f t="shared" si="47"/>
        <v>0.8228611998580049</v>
      </c>
      <c r="F422" s="22"/>
      <c r="J422" s="15"/>
      <c r="K422" s="15"/>
      <c r="L422" s="522"/>
      <c r="M422" s="51">
        <f t="shared" si="48"/>
        <v>0</v>
      </c>
      <c r="N422" s="523"/>
      <c r="O422" s="523"/>
      <c r="P422" s="51"/>
    </row>
    <row r="423" spans="1:16" ht="15.75">
      <c r="A423" s="106">
        <v>7</v>
      </c>
      <c r="B423" s="503" t="s">
        <v>166</v>
      </c>
      <c r="C423" s="210">
        <f t="shared" si="46"/>
        <v>676.3900000000001</v>
      </c>
      <c r="D423" s="210">
        <v>659.72</v>
      </c>
      <c r="E423" s="199">
        <f t="shared" si="47"/>
        <v>0.9753544552698886</v>
      </c>
      <c r="F423" s="22"/>
      <c r="J423" s="15"/>
      <c r="K423" s="15"/>
      <c r="L423" s="522"/>
      <c r="M423" s="51">
        <f t="shared" si="48"/>
        <v>0</v>
      </c>
      <c r="N423" s="523"/>
      <c r="O423" s="523"/>
      <c r="P423" s="51"/>
    </row>
    <row r="424" spans="1:16" ht="15.75">
      <c r="A424" s="106">
        <v>8</v>
      </c>
      <c r="B424" s="502" t="s">
        <v>167</v>
      </c>
      <c r="C424" s="210">
        <f t="shared" si="46"/>
        <v>598.28</v>
      </c>
      <c r="D424" s="210">
        <v>512.39</v>
      </c>
      <c r="E424" s="199">
        <f t="shared" si="47"/>
        <v>0.8564384569098081</v>
      </c>
      <c r="F424" s="22"/>
      <c r="J424" s="15"/>
      <c r="K424" s="15"/>
      <c r="L424" s="522"/>
      <c r="M424" s="51">
        <f t="shared" si="48"/>
        <v>0</v>
      </c>
      <c r="N424" s="523"/>
      <c r="O424" s="523"/>
      <c r="P424" s="51"/>
    </row>
    <row r="425" spans="1:16" ht="15.75">
      <c r="A425" s="106">
        <v>9</v>
      </c>
      <c r="B425" s="502" t="s">
        <v>168</v>
      </c>
      <c r="C425" s="210">
        <f t="shared" si="46"/>
        <v>420.46000000000004</v>
      </c>
      <c r="D425" s="210">
        <v>370.45000000000005</v>
      </c>
      <c r="E425" s="199">
        <f t="shared" si="47"/>
        <v>0.8810588403177473</v>
      </c>
      <c r="F425" s="22"/>
      <c r="J425" s="15"/>
      <c r="K425" s="15"/>
      <c r="L425" s="522"/>
      <c r="M425" s="51">
        <f t="shared" si="48"/>
        <v>0</v>
      </c>
      <c r="N425" s="523"/>
      <c r="O425" s="523"/>
      <c r="P425" s="51"/>
    </row>
    <row r="426" spans="1:16" ht="15.75">
      <c r="A426" s="106">
        <v>10</v>
      </c>
      <c r="B426" s="502" t="s">
        <v>169</v>
      </c>
      <c r="C426" s="210">
        <f t="shared" si="46"/>
        <v>284.62</v>
      </c>
      <c r="D426" s="210">
        <v>268.45</v>
      </c>
      <c r="E426" s="199">
        <f t="shared" si="47"/>
        <v>0.9431874077717658</v>
      </c>
      <c r="F426" s="22"/>
      <c r="J426" s="15"/>
      <c r="K426" s="15"/>
      <c r="L426" s="522"/>
      <c r="M426" s="51">
        <f t="shared" si="48"/>
        <v>0</v>
      </c>
      <c r="N426" s="523"/>
      <c r="O426" s="523"/>
      <c r="P426" s="51"/>
    </row>
    <row r="427" spans="1:16" ht="15.75">
      <c r="A427" s="106">
        <v>11</v>
      </c>
      <c r="B427" s="502" t="s">
        <v>170</v>
      </c>
      <c r="C427" s="210">
        <f t="shared" si="46"/>
        <v>683.26</v>
      </c>
      <c r="D427" s="210">
        <v>588.94</v>
      </c>
      <c r="E427" s="199">
        <f t="shared" si="47"/>
        <v>0.8619559172203847</v>
      </c>
      <c r="F427" s="22"/>
      <c r="J427" s="15"/>
      <c r="K427" s="15"/>
      <c r="L427" s="522"/>
      <c r="M427" s="51">
        <f t="shared" si="48"/>
        <v>0</v>
      </c>
      <c r="N427" s="523"/>
      <c r="O427" s="523"/>
      <c r="P427" s="51"/>
    </row>
    <row r="428" spans="1:16" ht="15.75">
      <c r="A428" s="106">
        <v>12</v>
      </c>
      <c r="B428" s="502" t="s">
        <v>171</v>
      </c>
      <c r="C428" s="210">
        <f t="shared" si="46"/>
        <v>1162.19</v>
      </c>
      <c r="D428" s="210">
        <v>1004.56</v>
      </c>
      <c r="E428" s="199">
        <f t="shared" si="47"/>
        <v>0.8643681325772894</v>
      </c>
      <c r="F428" s="22"/>
      <c r="J428" s="15"/>
      <c r="K428" s="15"/>
      <c r="L428" s="522"/>
      <c r="M428" s="51">
        <f t="shared" si="48"/>
        <v>0</v>
      </c>
      <c r="N428" s="523"/>
      <c r="O428" s="523"/>
      <c r="P428" s="51"/>
    </row>
    <row r="429" spans="1:16" ht="15.75">
      <c r="A429" s="106">
        <v>13</v>
      </c>
      <c r="B429" s="502" t="s">
        <v>172</v>
      </c>
      <c r="C429" s="210">
        <f t="shared" si="46"/>
        <v>354.89</v>
      </c>
      <c r="D429" s="210">
        <v>318.84000000000003</v>
      </c>
      <c r="E429" s="199">
        <f t="shared" si="47"/>
        <v>0.8984192284933361</v>
      </c>
      <c r="F429" s="22"/>
      <c r="J429" s="15"/>
      <c r="K429" s="15"/>
      <c r="L429" s="522"/>
      <c r="M429" s="51">
        <f t="shared" si="48"/>
        <v>0</v>
      </c>
      <c r="N429" s="523"/>
      <c r="O429" s="523"/>
      <c r="P429" s="51"/>
    </row>
    <row r="430" spans="1:16" ht="15.75" thickBot="1">
      <c r="A430" s="122"/>
      <c r="B430" s="617" t="s">
        <v>19</v>
      </c>
      <c r="C430" s="333">
        <f>SUM(C417:C429)</f>
        <v>7744.12</v>
      </c>
      <c r="D430" s="333">
        <f>SUM(D417:D429)</f>
        <v>6748.9400000000005</v>
      </c>
      <c r="E430" s="212">
        <f t="shared" si="47"/>
        <v>0.8714921772906412</v>
      </c>
      <c r="F430" s="2"/>
      <c r="J430" s="15"/>
      <c r="K430" s="15"/>
      <c r="L430" s="522"/>
      <c r="M430" s="51">
        <f t="shared" si="48"/>
        <v>0</v>
      </c>
      <c r="N430" s="427"/>
      <c r="O430" s="518"/>
      <c r="P430" s="51"/>
    </row>
    <row r="431" spans="1:16" ht="21" customHeight="1">
      <c r="A431" s="20"/>
      <c r="B431" s="668"/>
      <c r="C431" s="98"/>
      <c r="D431" s="137"/>
      <c r="E431" s="21"/>
      <c r="F431" s="2"/>
      <c r="J431" s="15"/>
      <c r="K431" s="15"/>
      <c r="L431" s="15"/>
      <c r="M431" s="15"/>
      <c r="N431" s="15"/>
      <c r="O431" s="15"/>
      <c r="P431" s="15"/>
    </row>
    <row r="432" spans="1:7" ht="15">
      <c r="A432" s="314" t="s">
        <v>284</v>
      </c>
      <c r="B432" s="618"/>
      <c r="C432" s="320"/>
      <c r="D432" s="138"/>
      <c r="E432" s="173"/>
      <c r="F432" s="101"/>
      <c r="G432" s="100"/>
    </row>
    <row r="433" spans="1:7" ht="15">
      <c r="A433" s="101"/>
      <c r="B433" s="138"/>
      <c r="C433" s="101"/>
      <c r="D433" s="138"/>
      <c r="E433" s="173"/>
      <c r="F433" s="101"/>
      <c r="G433" s="100"/>
    </row>
    <row r="434" spans="1:7" ht="15">
      <c r="A434" s="347" t="s">
        <v>190</v>
      </c>
      <c r="B434" s="618"/>
      <c r="C434" s="320"/>
      <c r="D434" s="138"/>
      <c r="E434" s="173"/>
      <c r="F434" s="101"/>
      <c r="G434" s="100"/>
    </row>
    <row r="435" spans="1:6" ht="15.75">
      <c r="A435" s="20"/>
      <c r="B435" s="668"/>
      <c r="C435" s="98"/>
      <c r="D435" s="137"/>
      <c r="E435" s="21"/>
      <c r="F435" s="2"/>
    </row>
    <row r="436" spans="1:6" ht="28.5">
      <c r="A436" s="309" t="s">
        <v>38</v>
      </c>
      <c r="B436" s="309" t="s">
        <v>16</v>
      </c>
      <c r="C436" s="309" t="s">
        <v>120</v>
      </c>
      <c r="D436" s="309" t="s">
        <v>121</v>
      </c>
      <c r="E436" s="310" t="s">
        <v>122</v>
      </c>
      <c r="F436" s="2"/>
    </row>
    <row r="437" spans="1:6" ht="15">
      <c r="A437" s="154">
        <v>1</v>
      </c>
      <c r="B437" s="502" t="s">
        <v>160</v>
      </c>
      <c r="C437" s="311">
        <f aca="true" t="shared" si="49" ref="C437:C450">E283</f>
        <v>0.8344559260343889</v>
      </c>
      <c r="D437" s="202">
        <f>E417</f>
        <v>0.834485790123248</v>
      </c>
      <c r="E437" s="204">
        <f>(D437-C437)*100</f>
        <v>0.002986408885907732</v>
      </c>
      <c r="F437" s="2"/>
    </row>
    <row r="438" spans="1:6" ht="15">
      <c r="A438" s="18">
        <v>2</v>
      </c>
      <c r="B438" s="502" t="s">
        <v>161</v>
      </c>
      <c r="C438" s="311">
        <f t="shared" si="49"/>
        <v>0.8677672294658415</v>
      </c>
      <c r="D438" s="202">
        <f aca="true" t="shared" si="50" ref="D438:D450">E418</f>
        <v>0.8678345108893581</v>
      </c>
      <c r="E438" s="204">
        <f aca="true" t="shared" si="51" ref="E438:E450">(D438-C438)*100</f>
        <v>0.006728142351664079</v>
      </c>
      <c r="F438" s="2"/>
    </row>
    <row r="439" spans="1:6" ht="15">
      <c r="A439" s="18">
        <v>3</v>
      </c>
      <c r="B439" s="502" t="s">
        <v>162</v>
      </c>
      <c r="C439" s="311">
        <f t="shared" si="49"/>
        <v>0.8821913598033</v>
      </c>
      <c r="D439" s="202">
        <f t="shared" si="50"/>
        <v>0.8822241885158106</v>
      </c>
      <c r="E439" s="204">
        <f t="shared" si="51"/>
        <v>0.003282871251064634</v>
      </c>
      <c r="F439" s="2"/>
    </row>
    <row r="440" spans="1:6" ht="15">
      <c r="A440" s="18">
        <v>4</v>
      </c>
      <c r="B440" s="502" t="s">
        <v>163</v>
      </c>
      <c r="C440" s="311">
        <f t="shared" si="49"/>
        <v>0.8509011469142544</v>
      </c>
      <c r="D440" s="202">
        <f t="shared" si="50"/>
        <v>0.8509004237288137</v>
      </c>
      <c r="E440" s="204">
        <f t="shared" si="51"/>
        <v>-7.23185440754115E-05</v>
      </c>
      <c r="F440" s="2"/>
    </row>
    <row r="441" spans="1:6" ht="15">
      <c r="A441" s="18">
        <v>5</v>
      </c>
      <c r="B441" s="503" t="s">
        <v>164</v>
      </c>
      <c r="C441" s="311">
        <f t="shared" si="49"/>
        <v>0.8761590368464489</v>
      </c>
      <c r="D441" s="202">
        <f t="shared" si="50"/>
        <v>0.8761605858506604</v>
      </c>
      <c r="E441" s="204">
        <f t="shared" si="51"/>
        <v>0.0001549004211454097</v>
      </c>
      <c r="F441" s="2"/>
    </row>
    <row r="442" spans="1:6" ht="15">
      <c r="A442" s="18">
        <v>6</v>
      </c>
      <c r="B442" s="502" t="s">
        <v>165</v>
      </c>
      <c r="C442" s="311">
        <f t="shared" si="49"/>
        <v>0.8228613274748685</v>
      </c>
      <c r="D442" s="202">
        <f t="shared" si="50"/>
        <v>0.8228611998580049</v>
      </c>
      <c r="E442" s="204">
        <f t="shared" si="51"/>
        <v>-1.2761686363216285E-05</v>
      </c>
      <c r="F442" s="2"/>
    </row>
    <row r="443" spans="1:6" ht="15">
      <c r="A443" s="18">
        <v>7</v>
      </c>
      <c r="B443" s="503" t="s">
        <v>166</v>
      </c>
      <c r="C443" s="311">
        <f t="shared" si="49"/>
        <v>0.9753696984480289</v>
      </c>
      <c r="D443" s="202">
        <f t="shared" si="50"/>
        <v>0.9753544552698886</v>
      </c>
      <c r="E443" s="204">
        <f t="shared" si="51"/>
        <v>-0.0015243178140278424</v>
      </c>
      <c r="F443" s="2"/>
    </row>
    <row r="444" spans="1:6" ht="15">
      <c r="A444" s="18">
        <v>8</v>
      </c>
      <c r="B444" s="502" t="s">
        <v>167</v>
      </c>
      <c r="C444" s="311">
        <f t="shared" si="49"/>
        <v>0.8564210032882263</v>
      </c>
      <c r="D444" s="202">
        <f t="shared" si="50"/>
        <v>0.8564384569098081</v>
      </c>
      <c r="E444" s="204">
        <f t="shared" si="51"/>
        <v>0.001745362158178665</v>
      </c>
      <c r="F444" s="2"/>
    </row>
    <row r="445" spans="1:6" ht="15">
      <c r="A445" s="18">
        <v>9</v>
      </c>
      <c r="B445" s="502" t="s">
        <v>168</v>
      </c>
      <c r="C445" s="311">
        <f t="shared" si="49"/>
        <v>0.8810021286405147</v>
      </c>
      <c r="D445" s="202">
        <f t="shared" si="50"/>
        <v>0.8810588403177473</v>
      </c>
      <c r="E445" s="204">
        <f t="shared" si="51"/>
        <v>0.00567116772325349</v>
      </c>
      <c r="F445" s="2"/>
    </row>
    <row r="446" spans="1:6" ht="15">
      <c r="A446" s="18">
        <v>10</v>
      </c>
      <c r="B446" s="502" t="s">
        <v>169</v>
      </c>
      <c r="C446" s="311">
        <f t="shared" si="49"/>
        <v>0.9432359973914936</v>
      </c>
      <c r="D446" s="202">
        <f t="shared" si="50"/>
        <v>0.9431874077717658</v>
      </c>
      <c r="E446" s="204">
        <f t="shared" si="51"/>
        <v>-0.004858961972775688</v>
      </c>
      <c r="F446" s="2"/>
    </row>
    <row r="447" spans="1:6" ht="15">
      <c r="A447" s="18">
        <v>11</v>
      </c>
      <c r="B447" s="502" t="s">
        <v>170</v>
      </c>
      <c r="C447" s="311">
        <f t="shared" si="49"/>
        <v>0.8619324149754314</v>
      </c>
      <c r="D447" s="202">
        <f t="shared" si="50"/>
        <v>0.8619559172203847</v>
      </c>
      <c r="E447" s="204">
        <f t="shared" si="51"/>
        <v>0.0023502244953288454</v>
      </c>
      <c r="F447" s="2"/>
    </row>
    <row r="448" spans="1:6" ht="15">
      <c r="A448" s="18">
        <v>12</v>
      </c>
      <c r="B448" s="502" t="s">
        <v>171</v>
      </c>
      <c r="C448" s="311">
        <f t="shared" si="49"/>
        <v>0.8643677344928566</v>
      </c>
      <c r="D448" s="202">
        <f t="shared" si="50"/>
        <v>0.8643681325772894</v>
      </c>
      <c r="E448" s="204">
        <f t="shared" si="51"/>
        <v>3.980844327511335E-05</v>
      </c>
      <c r="F448" s="2"/>
    </row>
    <row r="449" spans="1:6" ht="15">
      <c r="A449" s="154">
        <v>13</v>
      </c>
      <c r="B449" s="502" t="s">
        <v>172</v>
      </c>
      <c r="C449" s="311">
        <f t="shared" si="49"/>
        <v>0.8984784554404809</v>
      </c>
      <c r="D449" s="202">
        <f t="shared" si="50"/>
        <v>0.8984192284933361</v>
      </c>
      <c r="E449" s="204">
        <f>(D449-C449)*100</f>
        <v>-0.005922694714477483</v>
      </c>
      <c r="F449" s="2"/>
    </row>
    <row r="450" spans="1:6" ht="15">
      <c r="A450" s="712" t="s">
        <v>10</v>
      </c>
      <c r="B450" s="712"/>
      <c r="C450" s="470">
        <f t="shared" si="49"/>
        <v>0.8714865234838985</v>
      </c>
      <c r="D450" s="534">
        <f t="shared" si="50"/>
        <v>0.8714921772906412</v>
      </c>
      <c r="E450" s="573">
        <f t="shared" si="51"/>
        <v>0.0005653806742667022</v>
      </c>
      <c r="F450" s="2"/>
    </row>
    <row r="451" spans="1:6" ht="15.75">
      <c r="A451" s="20"/>
      <c r="B451" s="668"/>
      <c r="C451" s="98"/>
      <c r="D451" s="137"/>
      <c r="E451" s="21"/>
      <c r="F451" s="2"/>
    </row>
    <row r="452" spans="1:6" ht="15.75">
      <c r="A452" s="335" t="s">
        <v>285</v>
      </c>
      <c r="B452" s="677"/>
      <c r="C452" s="189"/>
      <c r="D452" s="139"/>
      <c r="E452" s="174"/>
      <c r="F452" s="102"/>
    </row>
    <row r="453" spans="1:6" ht="15.75">
      <c r="A453" s="184"/>
      <c r="B453" s="139"/>
      <c r="C453" s="102"/>
      <c r="D453" s="139"/>
      <c r="E453" s="175" t="s">
        <v>123</v>
      </c>
      <c r="F453" s="102"/>
    </row>
    <row r="454" spans="1:15" ht="57" customHeight="1">
      <c r="A454" s="292" t="s">
        <v>38</v>
      </c>
      <c r="B454" s="292" t="s">
        <v>16</v>
      </c>
      <c r="C454" s="292" t="s">
        <v>329</v>
      </c>
      <c r="D454" s="292" t="s">
        <v>124</v>
      </c>
      <c r="E454" s="293" t="s">
        <v>125</v>
      </c>
      <c r="F454" s="292" t="s">
        <v>138</v>
      </c>
      <c r="I454" s="292" t="s">
        <v>221</v>
      </c>
      <c r="J454" s="292" t="s">
        <v>222</v>
      </c>
      <c r="K454" s="292" t="s">
        <v>223</v>
      </c>
      <c r="L454" s="535" t="s">
        <v>224</v>
      </c>
      <c r="M454" s="18" t="s">
        <v>103</v>
      </c>
      <c r="N454" s="18" t="s">
        <v>195</v>
      </c>
      <c r="O454" s="18" t="s">
        <v>196</v>
      </c>
    </row>
    <row r="455" spans="1:16" ht="15.75">
      <c r="A455" s="18">
        <v>1</v>
      </c>
      <c r="B455" s="616" t="s">
        <v>160</v>
      </c>
      <c r="C455" s="363">
        <v>9752681</v>
      </c>
      <c r="D455" s="364">
        <v>1196.7599</v>
      </c>
      <c r="E455" s="350">
        <v>1196.76</v>
      </c>
      <c r="F455" s="365">
        <f aca="true" t="shared" si="52" ref="F455:F468">E455/D455</f>
        <v>1.0000000835589495</v>
      </c>
      <c r="G455" s="28"/>
      <c r="H455" s="133"/>
      <c r="I455" s="341">
        <v>5322845</v>
      </c>
      <c r="J455" s="341">
        <v>4429836</v>
      </c>
      <c r="K455" s="19">
        <f>I455+J455</f>
        <v>9752681</v>
      </c>
      <c r="L455" s="15"/>
      <c r="M455" s="134">
        <f aca="true" t="shared" si="53" ref="M455:M468">I455*100/1000000</f>
        <v>532.2845</v>
      </c>
      <c r="N455" s="134">
        <f aca="true" t="shared" si="54" ref="N455:N468">J455*150/1000000</f>
        <v>664.4754</v>
      </c>
      <c r="O455" s="134">
        <f>M455+N455</f>
        <v>1196.7599</v>
      </c>
      <c r="P455" s="15"/>
    </row>
    <row r="456" spans="1:16" ht="15.75">
      <c r="A456" s="18">
        <v>2</v>
      </c>
      <c r="B456" s="616" t="s">
        <v>161</v>
      </c>
      <c r="C456" s="363">
        <v>4755806</v>
      </c>
      <c r="D456" s="364">
        <v>577.6914999999999</v>
      </c>
      <c r="E456" s="350">
        <v>577.69</v>
      </c>
      <c r="F456" s="365">
        <f t="shared" si="52"/>
        <v>0.9999974034584206</v>
      </c>
      <c r="G456" s="28"/>
      <c r="H456" s="133"/>
      <c r="I456" s="341">
        <v>2713588</v>
      </c>
      <c r="J456" s="341">
        <v>2042218</v>
      </c>
      <c r="K456" s="19">
        <f aca="true" t="shared" si="55" ref="K456:K468">I456+J456</f>
        <v>4755806</v>
      </c>
      <c r="L456" s="15"/>
      <c r="M456" s="134">
        <f t="shared" si="53"/>
        <v>271.3588</v>
      </c>
      <c r="N456" s="134">
        <f t="shared" si="54"/>
        <v>306.3327</v>
      </c>
      <c r="O456" s="134">
        <f aca="true" t="shared" si="56" ref="O456:O468">M456+N456</f>
        <v>577.6914999999999</v>
      </c>
      <c r="P456" s="15"/>
    </row>
    <row r="457" spans="1:16" ht="15.75">
      <c r="A457" s="18">
        <v>3</v>
      </c>
      <c r="B457" s="616" t="s">
        <v>162</v>
      </c>
      <c r="C457" s="363">
        <v>7611117</v>
      </c>
      <c r="D457" s="364">
        <v>918.5228500000001</v>
      </c>
      <c r="E457" s="350">
        <v>918.52</v>
      </c>
      <c r="F457" s="365">
        <f t="shared" si="52"/>
        <v>0.9999968971920512</v>
      </c>
      <c r="G457" s="28"/>
      <c r="H457" s="133"/>
      <c r="I457" s="341">
        <v>4462894</v>
      </c>
      <c r="J457" s="341">
        <v>3148223</v>
      </c>
      <c r="K457" s="19">
        <f t="shared" si="55"/>
        <v>7611117</v>
      </c>
      <c r="L457" s="15"/>
      <c r="M457" s="134">
        <f t="shared" si="53"/>
        <v>446.2894</v>
      </c>
      <c r="N457" s="134">
        <f t="shared" si="54"/>
        <v>472.23345</v>
      </c>
      <c r="O457" s="134">
        <f t="shared" si="56"/>
        <v>918.5228500000001</v>
      </c>
      <c r="P457" s="15"/>
    </row>
    <row r="458" spans="1:16" ht="15.75">
      <c r="A458" s="18">
        <v>4</v>
      </c>
      <c r="B458" s="616" t="s">
        <v>163</v>
      </c>
      <c r="C458" s="363">
        <v>4480947</v>
      </c>
      <c r="D458" s="364">
        <v>545.29405</v>
      </c>
      <c r="E458" s="350">
        <v>545.3</v>
      </c>
      <c r="F458" s="365">
        <f t="shared" si="52"/>
        <v>1.0000109115439642</v>
      </c>
      <c r="G458" s="28"/>
      <c r="H458" s="133"/>
      <c r="I458" s="341">
        <v>2536960</v>
      </c>
      <c r="J458" s="341">
        <v>1943987</v>
      </c>
      <c r="K458" s="19">
        <f t="shared" si="55"/>
        <v>4480947</v>
      </c>
      <c r="L458" s="15"/>
      <c r="M458" s="134">
        <f t="shared" si="53"/>
        <v>253.696</v>
      </c>
      <c r="N458" s="134">
        <f t="shared" si="54"/>
        <v>291.59805</v>
      </c>
      <c r="O458" s="134">
        <f t="shared" si="56"/>
        <v>545.29405</v>
      </c>
      <c r="P458" s="15"/>
    </row>
    <row r="459" spans="1:16" ht="15.75">
      <c r="A459" s="18">
        <v>5</v>
      </c>
      <c r="B459" s="616" t="s">
        <v>164</v>
      </c>
      <c r="C459" s="363">
        <v>13480149</v>
      </c>
      <c r="D459" s="364">
        <v>1624.3141</v>
      </c>
      <c r="E459" s="350">
        <v>1624.32</v>
      </c>
      <c r="F459" s="365">
        <f t="shared" si="52"/>
        <v>1.0000036323023975</v>
      </c>
      <c r="G459" s="28"/>
      <c r="H459" s="133"/>
      <c r="I459" s="341">
        <v>7954165</v>
      </c>
      <c r="J459" s="341">
        <v>5525984</v>
      </c>
      <c r="K459" s="19">
        <f t="shared" si="55"/>
        <v>13480149</v>
      </c>
      <c r="L459" s="15"/>
      <c r="M459" s="134">
        <f t="shared" si="53"/>
        <v>795.4165</v>
      </c>
      <c r="N459" s="134">
        <f t="shared" si="54"/>
        <v>828.8976</v>
      </c>
      <c r="O459" s="134">
        <f t="shared" si="56"/>
        <v>1624.3141</v>
      </c>
      <c r="P459" s="15"/>
    </row>
    <row r="460" spans="1:16" ht="15.75">
      <c r="A460" s="18">
        <v>6</v>
      </c>
      <c r="B460" s="616" t="s">
        <v>165</v>
      </c>
      <c r="C460" s="363">
        <v>21268852</v>
      </c>
      <c r="D460" s="364">
        <v>2472.03765</v>
      </c>
      <c r="E460" s="350">
        <v>2472.04</v>
      </c>
      <c r="F460" s="365">
        <f t="shared" si="52"/>
        <v>1.0000009506327705</v>
      </c>
      <c r="G460" s="28"/>
      <c r="H460" s="133"/>
      <c r="I460" s="341">
        <v>14365803</v>
      </c>
      <c r="J460" s="341">
        <v>6903049</v>
      </c>
      <c r="K460" s="19">
        <f t="shared" si="55"/>
        <v>21268852</v>
      </c>
      <c r="L460" s="15"/>
      <c r="M460" s="134">
        <f t="shared" si="53"/>
        <v>1436.5803</v>
      </c>
      <c r="N460" s="134">
        <f t="shared" si="54"/>
        <v>1035.45735</v>
      </c>
      <c r="O460" s="134">
        <f t="shared" si="56"/>
        <v>2472.03765</v>
      </c>
      <c r="P460" s="15"/>
    </row>
    <row r="461" spans="1:16" ht="15.75">
      <c r="A461" s="18">
        <v>7</v>
      </c>
      <c r="B461" s="616" t="s">
        <v>166</v>
      </c>
      <c r="C461" s="363">
        <v>13105084</v>
      </c>
      <c r="D461" s="364">
        <v>1599.46535</v>
      </c>
      <c r="E461" s="350">
        <v>1599.46</v>
      </c>
      <c r="F461" s="365">
        <f t="shared" si="52"/>
        <v>0.9999966551322916</v>
      </c>
      <c r="G461" s="28"/>
      <c r="H461" s="133"/>
      <c r="I461" s="341">
        <v>7325945</v>
      </c>
      <c r="J461" s="341">
        <v>5779139</v>
      </c>
      <c r="K461" s="19">
        <f t="shared" si="55"/>
        <v>13105084</v>
      </c>
      <c r="L461" s="15"/>
      <c r="M461" s="134">
        <f t="shared" si="53"/>
        <v>732.5945</v>
      </c>
      <c r="N461" s="134">
        <f t="shared" si="54"/>
        <v>866.87085</v>
      </c>
      <c r="O461" s="134">
        <f t="shared" si="56"/>
        <v>1599.46535</v>
      </c>
      <c r="P461" s="15"/>
    </row>
    <row r="462" spans="1:16" ht="15.75">
      <c r="A462" s="18">
        <v>8</v>
      </c>
      <c r="B462" s="616" t="s">
        <v>167</v>
      </c>
      <c r="C462" s="363">
        <v>10100471</v>
      </c>
      <c r="D462" s="364">
        <v>1242.35835</v>
      </c>
      <c r="E462" s="350">
        <v>1242.35</v>
      </c>
      <c r="F462" s="365">
        <f t="shared" si="52"/>
        <v>0.9999932789118373</v>
      </c>
      <c r="G462" s="28"/>
      <c r="H462" s="133"/>
      <c r="I462" s="341">
        <v>5454246</v>
      </c>
      <c r="J462" s="341">
        <v>4646225</v>
      </c>
      <c r="K462" s="19">
        <f t="shared" si="55"/>
        <v>10100471</v>
      </c>
      <c r="L462" s="15"/>
      <c r="M462" s="134">
        <f t="shared" si="53"/>
        <v>545.4246</v>
      </c>
      <c r="N462" s="134">
        <f t="shared" si="54"/>
        <v>696.93375</v>
      </c>
      <c r="O462" s="134">
        <f t="shared" si="56"/>
        <v>1242.35835</v>
      </c>
      <c r="P462" s="15"/>
    </row>
    <row r="463" spans="1:16" ht="15.75">
      <c r="A463" s="18">
        <v>9</v>
      </c>
      <c r="B463" s="616" t="s">
        <v>168</v>
      </c>
      <c r="C463" s="363">
        <v>7386583</v>
      </c>
      <c r="D463" s="364">
        <v>898.1173</v>
      </c>
      <c r="E463" s="350">
        <v>898.12</v>
      </c>
      <c r="F463" s="365">
        <f t="shared" si="52"/>
        <v>1.000003006288822</v>
      </c>
      <c r="G463" s="28"/>
      <c r="H463" s="133"/>
      <c r="I463" s="341">
        <v>4197403</v>
      </c>
      <c r="J463" s="341">
        <v>3189180</v>
      </c>
      <c r="K463" s="19">
        <f t="shared" si="55"/>
        <v>7386583</v>
      </c>
      <c r="L463" s="15"/>
      <c r="M463" s="134">
        <f t="shared" si="53"/>
        <v>419.7403</v>
      </c>
      <c r="N463" s="134">
        <f t="shared" si="54"/>
        <v>478.377</v>
      </c>
      <c r="O463" s="134">
        <f t="shared" si="56"/>
        <v>898.1173</v>
      </c>
      <c r="P463" s="15"/>
    </row>
    <row r="464" spans="1:16" ht="15.75">
      <c r="A464" s="18">
        <v>10</v>
      </c>
      <c r="B464" s="616" t="s">
        <v>169</v>
      </c>
      <c r="C464" s="363">
        <v>5286623</v>
      </c>
      <c r="D464" s="364">
        <v>650.8838499999999</v>
      </c>
      <c r="E464" s="350">
        <v>650.8800000000001</v>
      </c>
      <c r="F464" s="365">
        <f t="shared" si="52"/>
        <v>0.9999940849661582</v>
      </c>
      <c r="G464" s="28"/>
      <c r="H464" s="133"/>
      <c r="I464" s="341">
        <v>2842192</v>
      </c>
      <c r="J464" s="341">
        <v>2444431</v>
      </c>
      <c r="K464" s="19">
        <f t="shared" si="55"/>
        <v>5286623</v>
      </c>
      <c r="L464" s="15"/>
      <c r="M464" s="134">
        <f t="shared" si="53"/>
        <v>284.2192</v>
      </c>
      <c r="N464" s="134">
        <f t="shared" si="54"/>
        <v>366.66465</v>
      </c>
      <c r="O464" s="134">
        <f t="shared" si="56"/>
        <v>650.8838499999999</v>
      </c>
      <c r="P464" s="15"/>
    </row>
    <row r="465" spans="1:16" ht="15.75">
      <c r="A465" s="18">
        <v>11</v>
      </c>
      <c r="B465" s="616" t="s">
        <v>170</v>
      </c>
      <c r="C465" s="363">
        <v>11663368</v>
      </c>
      <c r="D465" s="364">
        <v>1427.85975</v>
      </c>
      <c r="E465" s="350">
        <v>1427.8600000000001</v>
      </c>
      <c r="F465" s="365">
        <f t="shared" si="52"/>
        <v>1.000000175087224</v>
      </c>
      <c r="G465" s="28"/>
      <c r="H465" s="133"/>
      <c r="I465" s="341">
        <v>6432909</v>
      </c>
      <c r="J465" s="341">
        <v>5230459</v>
      </c>
      <c r="K465" s="19">
        <f t="shared" si="55"/>
        <v>11663368</v>
      </c>
      <c r="L465" s="15"/>
      <c r="M465" s="134">
        <f t="shared" si="53"/>
        <v>643.2909</v>
      </c>
      <c r="N465" s="134">
        <f t="shared" si="54"/>
        <v>784.56885</v>
      </c>
      <c r="O465" s="134">
        <f t="shared" si="56"/>
        <v>1427.85975</v>
      </c>
      <c r="P465" s="15"/>
    </row>
    <row r="466" spans="1:16" ht="15.75">
      <c r="A466" s="18">
        <v>12</v>
      </c>
      <c r="B466" s="616" t="s">
        <v>171</v>
      </c>
      <c r="C466" s="363">
        <v>20529212</v>
      </c>
      <c r="D466" s="364">
        <v>2435.1351999999997</v>
      </c>
      <c r="E466" s="350">
        <v>2435.1400000000003</v>
      </c>
      <c r="F466" s="365">
        <f t="shared" si="52"/>
        <v>1.000001971143122</v>
      </c>
      <c r="G466" s="28"/>
      <c r="H466" s="133"/>
      <c r="I466" s="341">
        <v>12884932</v>
      </c>
      <c r="J466" s="341">
        <v>7644280</v>
      </c>
      <c r="K466" s="19">
        <f t="shared" si="55"/>
        <v>20529212</v>
      </c>
      <c r="L466" s="15"/>
      <c r="M466" s="134">
        <f t="shared" si="53"/>
        <v>1288.4932</v>
      </c>
      <c r="N466" s="134">
        <f t="shared" si="54"/>
        <v>1146.642</v>
      </c>
      <c r="O466" s="134">
        <f t="shared" si="56"/>
        <v>2435.1351999999997</v>
      </c>
      <c r="P466" s="15"/>
    </row>
    <row r="467" spans="1:16" ht="15.75">
      <c r="A467" s="18">
        <v>13</v>
      </c>
      <c r="B467" s="616" t="s">
        <v>172</v>
      </c>
      <c r="C467" s="363">
        <v>6449058</v>
      </c>
      <c r="D467" s="364">
        <v>772.9727</v>
      </c>
      <c r="E467" s="350">
        <v>772.97</v>
      </c>
      <c r="F467" s="365">
        <f>E467/D467</f>
        <v>0.9999965069917734</v>
      </c>
      <c r="G467" s="28"/>
      <c r="H467" s="133"/>
      <c r="I467" s="341">
        <v>3887720</v>
      </c>
      <c r="J467" s="341">
        <v>2561338</v>
      </c>
      <c r="K467" s="19">
        <f t="shared" si="55"/>
        <v>6449058</v>
      </c>
      <c r="L467" s="15"/>
      <c r="M467" s="134">
        <f t="shared" si="53"/>
        <v>388.772</v>
      </c>
      <c r="N467" s="134">
        <f t="shared" si="54"/>
        <v>384.2007</v>
      </c>
      <c r="O467" s="134">
        <f t="shared" si="56"/>
        <v>772.9727</v>
      </c>
      <c r="P467" s="15"/>
    </row>
    <row r="468" spans="1:16" ht="15">
      <c r="A468" s="744" t="s">
        <v>19</v>
      </c>
      <c r="B468" s="744"/>
      <c r="C468" s="366">
        <f>SUM(C455:C467)</f>
        <v>135869951</v>
      </c>
      <c r="D468" s="358">
        <f>SUM(D455:D467)</f>
        <v>16361.41255</v>
      </c>
      <c r="E468" s="358">
        <f>SUM(E455:E467)</f>
        <v>16361.410000000002</v>
      </c>
      <c r="F468" s="367">
        <f t="shared" si="52"/>
        <v>0.9999998441454863</v>
      </c>
      <c r="G468" s="28"/>
      <c r="H468" s="133"/>
      <c r="I468" s="409">
        <f>SUM(I455:I467)</f>
        <v>80381602</v>
      </c>
      <c r="J468" s="409">
        <f>SUM(J455:J467)</f>
        <v>55488349</v>
      </c>
      <c r="K468" s="442">
        <f t="shared" si="55"/>
        <v>135869951</v>
      </c>
      <c r="L468" s="15"/>
      <c r="M468" s="194">
        <f t="shared" si="53"/>
        <v>8038.1602</v>
      </c>
      <c r="N468" s="194">
        <f t="shared" si="54"/>
        <v>8323.25235</v>
      </c>
      <c r="O468" s="194">
        <f t="shared" si="56"/>
        <v>16361.412550000001</v>
      </c>
      <c r="P468" s="15"/>
    </row>
    <row r="469" spans="1:6" ht="15.75">
      <c r="A469" s="20"/>
      <c r="B469" s="668"/>
      <c r="C469" s="98"/>
      <c r="D469" s="137"/>
      <c r="E469" s="21"/>
      <c r="F469" s="2"/>
    </row>
    <row r="470" spans="1:21" ht="15.75">
      <c r="A470" s="20"/>
      <c r="B470" s="668"/>
      <c r="C470" s="98"/>
      <c r="D470" s="137"/>
      <c r="E470" s="21"/>
      <c r="F470" s="2"/>
      <c r="T470" s="1" t="s">
        <v>334</v>
      </c>
      <c r="U470" s="1" t="s">
        <v>335</v>
      </c>
    </row>
    <row r="471" spans="1:21" s="223" customFormat="1" ht="15.75">
      <c r="A471" s="110" t="s">
        <v>286</v>
      </c>
      <c r="B471" s="668"/>
      <c r="C471" s="256"/>
      <c r="D471" s="257"/>
      <c r="E471" s="258"/>
      <c r="F471" s="259"/>
      <c r="G471" s="238"/>
      <c r="H471" s="128"/>
      <c r="T471" s="223">
        <v>3.47</v>
      </c>
      <c r="U471" s="223">
        <v>5.56</v>
      </c>
    </row>
    <row r="472" spans="1:6" ht="15.75">
      <c r="A472" s="20"/>
      <c r="B472" s="668"/>
      <c r="C472" s="98"/>
      <c r="D472" s="137"/>
      <c r="E472" s="746" t="s">
        <v>126</v>
      </c>
      <c r="F472" s="746"/>
    </row>
    <row r="473" spans="1:22" s="270" customFormat="1" ht="57">
      <c r="A473" s="292" t="s">
        <v>38</v>
      </c>
      <c r="B473" s="292" t="s">
        <v>16</v>
      </c>
      <c r="C473" s="292" t="s">
        <v>209</v>
      </c>
      <c r="D473" s="292" t="s">
        <v>136</v>
      </c>
      <c r="E473" s="293" t="s">
        <v>137</v>
      </c>
      <c r="F473" s="292" t="s">
        <v>138</v>
      </c>
      <c r="G473" s="276"/>
      <c r="H473" s="6"/>
      <c r="L473" s="771" t="s">
        <v>235</v>
      </c>
      <c r="M473" s="772"/>
      <c r="N473" s="773"/>
      <c r="P473" s="771" t="s">
        <v>234</v>
      </c>
      <c r="Q473" s="772"/>
      <c r="R473" s="773"/>
      <c r="T473" s="774" t="s">
        <v>197</v>
      </c>
      <c r="U473" s="775"/>
      <c r="V473" s="776"/>
    </row>
    <row r="474" spans="1:22" ht="15.75">
      <c r="A474" s="185">
        <v>1</v>
      </c>
      <c r="B474" s="616" t="s">
        <v>160</v>
      </c>
      <c r="C474" s="363">
        <f>C455</f>
        <v>9752681</v>
      </c>
      <c r="D474" s="628">
        <v>493.5973633</v>
      </c>
      <c r="E474" s="350">
        <v>493.59</v>
      </c>
      <c r="F474" s="205">
        <f>E474/D474</f>
        <v>0.9999850823757429</v>
      </c>
      <c r="L474" s="341">
        <v>5322845</v>
      </c>
      <c r="M474" s="341">
        <v>4429836</v>
      </c>
      <c r="N474" s="18">
        <f>L474+M474</f>
        <v>9752681</v>
      </c>
      <c r="P474" s="626">
        <v>23552</v>
      </c>
      <c r="Q474" s="627">
        <v>20136</v>
      </c>
      <c r="R474" s="18">
        <f>P474+Q474</f>
        <v>43688</v>
      </c>
      <c r="T474" s="24">
        <f>(L474*4.13)/100000</f>
        <v>219.8334985</v>
      </c>
      <c r="U474" s="24">
        <f>(M474*6.18)/100000</f>
        <v>273.7638648</v>
      </c>
      <c r="V474" s="24">
        <f>T474+U474</f>
        <v>493.5973633</v>
      </c>
    </row>
    <row r="475" spans="1:22" ht="15.75">
      <c r="A475" s="185">
        <v>2</v>
      </c>
      <c r="B475" s="616" t="s">
        <v>161</v>
      </c>
      <c r="C475" s="363">
        <f aca="true" t="shared" si="57" ref="C475:C486">C456</f>
        <v>4755806</v>
      </c>
      <c r="D475" s="628">
        <v>238.2802568</v>
      </c>
      <c r="E475" s="350">
        <v>238.29</v>
      </c>
      <c r="F475" s="205">
        <f aca="true" t="shared" si="58" ref="F475:F487">E475/D475</f>
        <v>1.0000408896655175</v>
      </c>
      <c r="L475" s="341">
        <v>2713588</v>
      </c>
      <c r="M475" s="341">
        <v>2042218</v>
      </c>
      <c r="N475" s="18">
        <f aca="true" t="shared" si="59" ref="N475:N487">L475+M475</f>
        <v>4755806</v>
      </c>
      <c r="P475" s="626">
        <v>12007</v>
      </c>
      <c r="Q475" s="627">
        <v>9283</v>
      </c>
      <c r="R475" s="18">
        <f aca="true" t="shared" si="60" ref="R475:R487">P475+Q475</f>
        <v>21290</v>
      </c>
      <c r="T475" s="24">
        <f aca="true" t="shared" si="61" ref="T475:T486">(L475*4.13)/100000</f>
        <v>112.07118439999999</v>
      </c>
      <c r="U475" s="24">
        <f aca="true" t="shared" si="62" ref="U475:U486">(M475*6.18)/100000</f>
        <v>126.2090724</v>
      </c>
      <c r="V475" s="24">
        <f aca="true" t="shared" si="63" ref="V475:V486">T475+U475</f>
        <v>238.2802568</v>
      </c>
    </row>
    <row r="476" spans="1:22" ht="15.75">
      <c r="A476" s="185">
        <v>3</v>
      </c>
      <c r="B476" s="616" t="s">
        <v>162</v>
      </c>
      <c r="C476" s="363">
        <f t="shared" si="57"/>
        <v>7611117</v>
      </c>
      <c r="D476" s="628">
        <v>378.8777036</v>
      </c>
      <c r="E476" s="350">
        <v>378.88</v>
      </c>
      <c r="F476" s="205">
        <f t="shared" si="58"/>
        <v>1.0000060610586956</v>
      </c>
      <c r="L476" s="341">
        <v>4462894</v>
      </c>
      <c r="M476" s="341">
        <v>3148223</v>
      </c>
      <c r="N476" s="18">
        <f t="shared" si="59"/>
        <v>7611117</v>
      </c>
      <c r="P476" s="626">
        <v>19574</v>
      </c>
      <c r="Q476" s="627">
        <v>13992</v>
      </c>
      <c r="R476" s="18">
        <f t="shared" si="60"/>
        <v>33566</v>
      </c>
      <c r="T476" s="24">
        <f t="shared" si="61"/>
        <v>184.31752219999998</v>
      </c>
      <c r="U476" s="24">
        <f t="shared" si="62"/>
        <v>194.5601814</v>
      </c>
      <c r="V476" s="24">
        <f t="shared" si="63"/>
        <v>378.8777036</v>
      </c>
    </row>
    <row r="477" spans="1:22" ht="15.75">
      <c r="A477" s="185">
        <v>4</v>
      </c>
      <c r="B477" s="616" t="s">
        <v>163</v>
      </c>
      <c r="C477" s="363">
        <f t="shared" si="57"/>
        <v>4480947</v>
      </c>
      <c r="D477" s="628">
        <v>224.91484459999998</v>
      </c>
      <c r="E477" s="350">
        <v>224.91000000000003</v>
      </c>
      <c r="F477" s="205">
        <f t="shared" si="58"/>
        <v>0.9999784602923449</v>
      </c>
      <c r="L477" s="341">
        <v>2536960</v>
      </c>
      <c r="M477" s="341">
        <v>1943987</v>
      </c>
      <c r="N477" s="18">
        <f t="shared" si="59"/>
        <v>4480947</v>
      </c>
      <c r="P477" s="626">
        <v>11225</v>
      </c>
      <c r="Q477" s="627">
        <v>8836</v>
      </c>
      <c r="R477" s="18">
        <f t="shared" si="60"/>
        <v>20061</v>
      </c>
      <c r="T477" s="24">
        <f t="shared" si="61"/>
        <v>104.77644799999999</v>
      </c>
      <c r="U477" s="24">
        <f t="shared" si="62"/>
        <v>120.13839660000001</v>
      </c>
      <c r="V477" s="24">
        <f t="shared" si="63"/>
        <v>224.91484459999998</v>
      </c>
    </row>
    <row r="478" spans="1:22" ht="15.75">
      <c r="A478" s="185">
        <v>5</v>
      </c>
      <c r="B478" s="616" t="s">
        <v>164</v>
      </c>
      <c r="C478" s="363">
        <f t="shared" si="57"/>
        <v>13480149</v>
      </c>
      <c r="D478" s="628">
        <v>670.0128256999999</v>
      </c>
      <c r="E478" s="350">
        <v>670</v>
      </c>
      <c r="F478" s="205">
        <f t="shared" si="58"/>
        <v>0.9999808575306204</v>
      </c>
      <c r="L478" s="341">
        <v>7954165</v>
      </c>
      <c r="M478" s="341">
        <v>5525984</v>
      </c>
      <c r="N478" s="18">
        <f t="shared" si="59"/>
        <v>13480149</v>
      </c>
      <c r="P478" s="626">
        <v>35352</v>
      </c>
      <c r="Q478" s="627">
        <v>24670</v>
      </c>
      <c r="R478" s="18">
        <f t="shared" si="60"/>
        <v>60022</v>
      </c>
      <c r="T478" s="24">
        <f t="shared" si="61"/>
        <v>328.50701449999997</v>
      </c>
      <c r="U478" s="24">
        <f t="shared" si="62"/>
        <v>341.5058112</v>
      </c>
      <c r="V478" s="24">
        <f t="shared" si="63"/>
        <v>670.0128256999999</v>
      </c>
    </row>
    <row r="479" spans="1:22" ht="15.75">
      <c r="A479" s="185">
        <v>6</v>
      </c>
      <c r="B479" s="616" t="s">
        <v>165</v>
      </c>
      <c r="C479" s="363">
        <f t="shared" si="57"/>
        <v>21268852</v>
      </c>
      <c r="D479" s="628">
        <v>1019.9160921</v>
      </c>
      <c r="E479" s="350">
        <v>1019.92</v>
      </c>
      <c r="F479" s="205">
        <f t="shared" si="58"/>
        <v>1.0000038315897064</v>
      </c>
      <c r="L479" s="341">
        <v>14365803</v>
      </c>
      <c r="M479" s="341">
        <v>6903049</v>
      </c>
      <c r="N479" s="18">
        <f t="shared" si="59"/>
        <v>21268852</v>
      </c>
      <c r="P479" s="626">
        <v>66508</v>
      </c>
      <c r="Q479" s="627">
        <v>32107</v>
      </c>
      <c r="R479" s="18">
        <f t="shared" si="60"/>
        <v>98615</v>
      </c>
      <c r="T479" s="24">
        <f t="shared" si="61"/>
        <v>593.3076639</v>
      </c>
      <c r="U479" s="24">
        <f t="shared" si="62"/>
        <v>426.6084282</v>
      </c>
      <c r="V479" s="24">
        <f t="shared" si="63"/>
        <v>1019.9160921</v>
      </c>
    </row>
    <row r="480" spans="1:22" ht="15.75">
      <c r="A480" s="185">
        <v>7</v>
      </c>
      <c r="B480" s="616" t="s">
        <v>166</v>
      </c>
      <c r="C480" s="363">
        <f t="shared" si="57"/>
        <v>13105084</v>
      </c>
      <c r="D480" s="628">
        <v>659.7123187</v>
      </c>
      <c r="E480" s="350">
        <v>659.72</v>
      </c>
      <c r="F480" s="205">
        <f t="shared" si="58"/>
        <v>1.0000116434084712</v>
      </c>
      <c r="L480" s="341">
        <v>7325945</v>
      </c>
      <c r="M480" s="341">
        <v>5779139</v>
      </c>
      <c r="N480" s="18">
        <f t="shared" si="59"/>
        <v>13105084</v>
      </c>
      <c r="P480" s="626">
        <v>32273</v>
      </c>
      <c r="Q480" s="627">
        <v>25800</v>
      </c>
      <c r="R480" s="18">
        <f t="shared" si="60"/>
        <v>58073</v>
      </c>
      <c r="T480" s="24">
        <f t="shared" si="61"/>
        <v>302.56152849999995</v>
      </c>
      <c r="U480" s="24">
        <f t="shared" si="62"/>
        <v>357.15079019999996</v>
      </c>
      <c r="V480" s="24">
        <f t="shared" si="63"/>
        <v>659.7123187</v>
      </c>
    </row>
    <row r="481" spans="1:22" ht="15.75">
      <c r="A481" s="185">
        <v>8</v>
      </c>
      <c r="B481" s="616" t="s">
        <v>167</v>
      </c>
      <c r="C481" s="363">
        <f t="shared" si="57"/>
        <v>10100471</v>
      </c>
      <c r="D481" s="628">
        <v>512.3970648</v>
      </c>
      <c r="E481" s="350">
        <v>512.39</v>
      </c>
      <c r="F481" s="205">
        <f t="shared" si="58"/>
        <v>0.9999862122551332</v>
      </c>
      <c r="L481" s="341">
        <v>5454246</v>
      </c>
      <c r="M481" s="341">
        <v>4646225</v>
      </c>
      <c r="N481" s="18">
        <f t="shared" si="59"/>
        <v>10100471</v>
      </c>
      <c r="P481" s="626">
        <v>23714</v>
      </c>
      <c r="Q481" s="627">
        <v>20559</v>
      </c>
      <c r="R481" s="18">
        <f t="shared" si="60"/>
        <v>44273</v>
      </c>
      <c r="T481" s="24">
        <f t="shared" si="61"/>
        <v>225.2603598</v>
      </c>
      <c r="U481" s="24">
        <f t="shared" si="62"/>
        <v>287.136705</v>
      </c>
      <c r="V481" s="24">
        <f t="shared" si="63"/>
        <v>512.3970648</v>
      </c>
    </row>
    <row r="482" spans="1:22" ht="15.75">
      <c r="A482" s="185">
        <v>9</v>
      </c>
      <c r="B482" s="616" t="s">
        <v>168</v>
      </c>
      <c r="C482" s="363">
        <f t="shared" si="57"/>
        <v>7386583</v>
      </c>
      <c r="D482" s="628">
        <v>370.4440679</v>
      </c>
      <c r="E482" s="350">
        <v>370.45000000000005</v>
      </c>
      <c r="F482" s="205">
        <f t="shared" si="58"/>
        <v>1.0000160134835838</v>
      </c>
      <c r="L482" s="341">
        <v>4197403</v>
      </c>
      <c r="M482" s="341">
        <v>3189180</v>
      </c>
      <c r="N482" s="18">
        <f t="shared" si="59"/>
        <v>7386583</v>
      </c>
      <c r="P482" s="626">
        <v>17786</v>
      </c>
      <c r="Q482" s="627">
        <v>14237</v>
      </c>
      <c r="R482" s="18">
        <f t="shared" si="60"/>
        <v>32023</v>
      </c>
      <c r="T482" s="24">
        <f t="shared" si="61"/>
        <v>173.3527439</v>
      </c>
      <c r="U482" s="24">
        <f t="shared" si="62"/>
        <v>197.091324</v>
      </c>
      <c r="V482" s="24">
        <f t="shared" si="63"/>
        <v>370.4440679</v>
      </c>
    </row>
    <row r="483" spans="1:22" ht="15.75">
      <c r="A483" s="185">
        <v>10</v>
      </c>
      <c r="B483" s="616" t="s">
        <v>169</v>
      </c>
      <c r="C483" s="363">
        <f t="shared" si="57"/>
        <v>5286623</v>
      </c>
      <c r="D483" s="628">
        <v>268.4483654</v>
      </c>
      <c r="E483" s="350">
        <v>268.45</v>
      </c>
      <c r="F483" s="205">
        <f t="shared" si="58"/>
        <v>1.0000060890666909</v>
      </c>
      <c r="L483" s="341">
        <v>2842192</v>
      </c>
      <c r="M483" s="341">
        <v>2444431</v>
      </c>
      <c r="N483" s="18">
        <f t="shared" si="59"/>
        <v>5286623</v>
      </c>
      <c r="P483" s="626">
        <v>12043</v>
      </c>
      <c r="Q483" s="627">
        <v>10491</v>
      </c>
      <c r="R483" s="18">
        <f t="shared" si="60"/>
        <v>22534</v>
      </c>
      <c r="T483" s="24">
        <f t="shared" si="61"/>
        <v>117.38252959999998</v>
      </c>
      <c r="U483" s="24">
        <f t="shared" si="62"/>
        <v>151.0658358</v>
      </c>
      <c r="V483" s="24">
        <f t="shared" si="63"/>
        <v>268.4483654</v>
      </c>
    </row>
    <row r="484" spans="1:22" ht="15.75">
      <c r="A484" s="185">
        <v>11</v>
      </c>
      <c r="B484" s="616" t="s">
        <v>170</v>
      </c>
      <c r="C484" s="363">
        <f t="shared" si="57"/>
        <v>11663368</v>
      </c>
      <c r="D484" s="628">
        <v>588.9215079</v>
      </c>
      <c r="E484" s="350">
        <v>588.94</v>
      </c>
      <c r="F484" s="205">
        <f t="shared" si="58"/>
        <v>1.0000313999399784</v>
      </c>
      <c r="L484" s="341">
        <v>6432909</v>
      </c>
      <c r="M484" s="341">
        <v>5230459</v>
      </c>
      <c r="N484" s="18">
        <f t="shared" si="59"/>
        <v>11663368</v>
      </c>
      <c r="P484" s="626">
        <v>28215</v>
      </c>
      <c r="Q484" s="627">
        <v>23246</v>
      </c>
      <c r="R484" s="18">
        <f t="shared" si="60"/>
        <v>51461</v>
      </c>
      <c r="T484" s="24">
        <f t="shared" si="61"/>
        <v>265.6791417</v>
      </c>
      <c r="U484" s="24">
        <f t="shared" si="62"/>
        <v>323.2423662</v>
      </c>
      <c r="V484" s="24">
        <f t="shared" si="63"/>
        <v>588.9215079</v>
      </c>
    </row>
    <row r="485" spans="1:22" ht="15.75">
      <c r="A485" s="185">
        <v>12</v>
      </c>
      <c r="B485" s="616" t="s">
        <v>171</v>
      </c>
      <c r="C485" s="363">
        <f t="shared" si="57"/>
        <v>20529212</v>
      </c>
      <c r="D485" s="628">
        <v>1004.5641956</v>
      </c>
      <c r="E485" s="350">
        <v>1004.56</v>
      </c>
      <c r="F485" s="205">
        <f t="shared" si="58"/>
        <v>0.9999958234625339</v>
      </c>
      <c r="L485" s="341">
        <v>12884932</v>
      </c>
      <c r="M485" s="341">
        <v>7644280</v>
      </c>
      <c r="N485" s="18">
        <f t="shared" si="59"/>
        <v>20529212</v>
      </c>
      <c r="P485" s="626">
        <v>56762</v>
      </c>
      <c r="Q485" s="627">
        <v>34126</v>
      </c>
      <c r="R485" s="18">
        <f t="shared" si="60"/>
        <v>90888</v>
      </c>
      <c r="T485" s="24">
        <f>(L485*4.13)/100000</f>
        <v>532.1476915999999</v>
      </c>
      <c r="U485" s="24">
        <f t="shared" si="62"/>
        <v>472.416504</v>
      </c>
      <c r="V485" s="24">
        <f t="shared" si="63"/>
        <v>1004.5641956</v>
      </c>
    </row>
    <row r="486" spans="1:22" ht="15.75">
      <c r="A486" s="185">
        <v>13</v>
      </c>
      <c r="B486" s="616" t="s">
        <v>172</v>
      </c>
      <c r="C486" s="363">
        <f t="shared" si="57"/>
        <v>6449058</v>
      </c>
      <c r="D486" s="628">
        <v>318.85352439999997</v>
      </c>
      <c r="E486" s="350">
        <v>318.84000000000003</v>
      </c>
      <c r="F486" s="205">
        <f>E486/D486</f>
        <v>0.9999575842856829</v>
      </c>
      <c r="L486" s="341">
        <v>3887720</v>
      </c>
      <c r="M486" s="341">
        <v>2561338</v>
      </c>
      <c r="N486" s="18">
        <f t="shared" si="59"/>
        <v>6449058</v>
      </c>
      <c r="P486" s="626">
        <v>17127</v>
      </c>
      <c r="Q486" s="627">
        <v>11333</v>
      </c>
      <c r="R486" s="18">
        <f t="shared" si="60"/>
        <v>28460</v>
      </c>
      <c r="T486" s="24">
        <f t="shared" si="61"/>
        <v>160.562836</v>
      </c>
      <c r="U486" s="24">
        <f t="shared" si="62"/>
        <v>158.2906884</v>
      </c>
      <c r="V486" s="24">
        <f t="shared" si="63"/>
        <v>318.85352439999997</v>
      </c>
    </row>
    <row r="487" spans="1:22" ht="16.5">
      <c r="A487" s="712" t="s">
        <v>19</v>
      </c>
      <c r="B487" s="712"/>
      <c r="C487" s="366">
        <f>SUM(C474:C486)</f>
        <v>135869951</v>
      </c>
      <c r="D487" s="358">
        <f>SUM(D474:D486)</f>
        <v>6748.9401308</v>
      </c>
      <c r="E487" s="358">
        <f>SUM(E474:E486)</f>
        <v>6748.9400000000005</v>
      </c>
      <c r="F487" s="338">
        <f t="shared" si="58"/>
        <v>0.9999999806191792</v>
      </c>
      <c r="L487" s="409">
        <f>SUM(L474:L486)</f>
        <v>80381602</v>
      </c>
      <c r="M487" s="409">
        <f>SUM(M474:M486)</f>
        <v>55488349</v>
      </c>
      <c r="N487" s="36">
        <f t="shared" si="59"/>
        <v>135869951</v>
      </c>
      <c r="P487" s="409">
        <f>SUM(P474:P486)</f>
        <v>356138</v>
      </c>
      <c r="Q487" s="409">
        <f>SUM(Q474:Q486)</f>
        <v>248816</v>
      </c>
      <c r="R487" s="36">
        <f t="shared" si="60"/>
        <v>604954</v>
      </c>
      <c r="T487" s="25">
        <f>SUM(T474:T486)</f>
        <v>3319.7601625999996</v>
      </c>
      <c r="U487" s="25">
        <f>SUM(U474:U486)</f>
        <v>3429.1799681999996</v>
      </c>
      <c r="V487" s="25">
        <f>SUM(V474:V486)</f>
        <v>6748.9401308</v>
      </c>
    </row>
    <row r="488" spans="1:8" s="308" customFormat="1" ht="15.75">
      <c r="A488" s="302"/>
      <c r="B488" s="678"/>
      <c r="C488" s="303"/>
      <c r="D488" s="304"/>
      <c r="E488" s="305"/>
      <c r="F488" s="306"/>
      <c r="G488" s="307"/>
      <c r="H488" s="401"/>
    </row>
    <row r="489" spans="1:8" s="223" customFormat="1" ht="15.75" thickBot="1">
      <c r="A489" s="259" t="s">
        <v>127</v>
      </c>
      <c r="B489" s="123"/>
      <c r="C489" s="259"/>
      <c r="E489" s="224"/>
      <c r="G489" s="238"/>
      <c r="H489" s="128"/>
    </row>
    <row r="490" spans="1:16" s="223" customFormat="1" ht="15">
      <c r="A490" s="704" t="s">
        <v>279</v>
      </c>
      <c r="B490" s="705"/>
      <c r="C490" s="705"/>
      <c r="D490" s="706"/>
      <c r="E490" s="224"/>
      <c r="G490" s="238"/>
      <c r="H490" s="128"/>
      <c r="K490" s="2" t="s">
        <v>348</v>
      </c>
      <c r="L490" s="15"/>
      <c r="M490" s="15"/>
      <c r="N490" s="15"/>
      <c r="O490" s="15"/>
      <c r="P490" s="15"/>
    </row>
    <row r="491" spans="1:16" s="223" customFormat="1" ht="30">
      <c r="A491" s="118" t="s">
        <v>68</v>
      </c>
      <c r="B491" s="116" t="s">
        <v>24</v>
      </c>
      <c r="C491" s="116" t="s">
        <v>25</v>
      </c>
      <c r="D491" s="151" t="s">
        <v>26</v>
      </c>
      <c r="E491" s="224"/>
      <c r="G491" s="238"/>
      <c r="H491" s="128"/>
      <c r="K491" s="620" t="s">
        <v>337</v>
      </c>
      <c r="L491" s="618" t="s">
        <v>338</v>
      </c>
      <c r="M491" s="618" t="s">
        <v>343</v>
      </c>
      <c r="N491" s="618" t="s">
        <v>340</v>
      </c>
      <c r="O491" s="618" t="s">
        <v>341</v>
      </c>
      <c r="P491" s="15"/>
    </row>
    <row r="492" spans="1:16" s="223" customFormat="1" ht="15">
      <c r="A492" s="707" t="s">
        <v>148</v>
      </c>
      <c r="B492" s="669" t="s">
        <v>315</v>
      </c>
      <c r="C492" s="621" t="str">
        <f>C334</f>
        <v>01-04-2017</v>
      </c>
      <c r="D492" s="569">
        <v>418.95</v>
      </c>
      <c r="E492" s="224"/>
      <c r="G492" s="238"/>
      <c r="H492" s="128"/>
      <c r="K492" s="1">
        <v>1940.49</v>
      </c>
      <c r="L492" s="15">
        <v>284.71</v>
      </c>
      <c r="M492" s="15">
        <v>1655.78</v>
      </c>
      <c r="N492" s="15">
        <v>1596.38</v>
      </c>
      <c r="O492" s="15">
        <v>344.11</v>
      </c>
      <c r="P492" s="15"/>
    </row>
    <row r="493" spans="1:16" s="223" customFormat="1" ht="15">
      <c r="A493" s="708"/>
      <c r="B493" s="670" t="s">
        <v>82</v>
      </c>
      <c r="C493" s="621" t="str">
        <f>C335</f>
        <v>27-04-2017</v>
      </c>
      <c r="D493" s="623">
        <v>742.25</v>
      </c>
      <c r="E493" s="224"/>
      <c r="G493" s="238"/>
      <c r="H493" s="128"/>
      <c r="K493" s="1">
        <v>1028.52</v>
      </c>
      <c r="L493" s="15">
        <v>134.24</v>
      </c>
      <c r="M493" s="15">
        <v>894.28</v>
      </c>
      <c r="N493" s="15">
        <v>863.15</v>
      </c>
      <c r="O493" s="15">
        <v>165.37</v>
      </c>
      <c r="P493" s="15"/>
    </row>
    <row r="494" spans="1:16" s="223" customFormat="1" ht="15">
      <c r="A494" s="708"/>
      <c r="B494" s="671" t="s">
        <v>142</v>
      </c>
      <c r="C494" s="621" t="str">
        <f>C336</f>
        <v>25-07-2017</v>
      </c>
      <c r="D494" s="624">
        <v>620.2</v>
      </c>
      <c r="E494" s="224"/>
      <c r="G494" s="238"/>
      <c r="H494" s="128"/>
      <c r="K494" s="320">
        <f>K492+K493</f>
        <v>2969.01</v>
      </c>
      <c r="L494" s="320">
        <f>L492+L493</f>
        <v>418.95</v>
      </c>
      <c r="M494" s="320">
        <f>M492+M493</f>
        <v>2550.06</v>
      </c>
      <c r="N494" s="320">
        <f>N492+N493</f>
        <v>2459.53</v>
      </c>
      <c r="O494" s="320">
        <f>O492+O493</f>
        <v>509.48</v>
      </c>
      <c r="P494" s="96"/>
    </row>
    <row r="495" spans="1:16" s="223" customFormat="1" ht="31.5" customHeight="1">
      <c r="A495" s="708"/>
      <c r="B495" s="283" t="s">
        <v>29</v>
      </c>
      <c r="C495" s="621" t="str">
        <f>C337</f>
        <v>13-12-2017 &amp;  24-01-2018</v>
      </c>
      <c r="D495" s="624">
        <v>1187.61</v>
      </c>
      <c r="E495" s="224"/>
      <c r="G495" s="238"/>
      <c r="H495" s="128"/>
      <c r="K495" s="1"/>
      <c r="L495" s="21">
        <f>L494/K494</f>
        <v>0.14110764194125314</v>
      </c>
      <c r="M495" s="21">
        <f>M494/K494</f>
        <v>0.8588923580587468</v>
      </c>
      <c r="N495" s="21">
        <f>N494/K494</f>
        <v>0.8284007126954777</v>
      </c>
      <c r="O495" s="21">
        <f>O494/K494</f>
        <v>0.17159928730452237</v>
      </c>
      <c r="P495" s="15"/>
    </row>
    <row r="496" spans="1:16" s="223" customFormat="1" ht="15.75" thickBot="1">
      <c r="A496" s="709"/>
      <c r="B496" s="710" t="s">
        <v>158</v>
      </c>
      <c r="C496" s="711"/>
      <c r="D496" s="346">
        <f>SUM(D492:D495)</f>
        <v>2969.01</v>
      </c>
      <c r="E496" s="224"/>
      <c r="G496" s="238"/>
      <c r="H496" s="128"/>
      <c r="K496" s="1"/>
      <c r="L496" s="15"/>
      <c r="M496" s="15"/>
      <c r="N496" s="15"/>
      <c r="O496" s="15"/>
      <c r="P496" s="15"/>
    </row>
    <row r="497" spans="1:21" s="223" customFormat="1" ht="15">
      <c r="A497" s="259" t="s">
        <v>128</v>
      </c>
      <c r="B497" s="123"/>
      <c r="C497" s="259"/>
      <c r="E497" s="224"/>
      <c r="G497" s="238"/>
      <c r="H497" s="128"/>
      <c r="S497" s="443"/>
      <c r="T497" s="443"/>
      <c r="U497" s="443"/>
    </row>
    <row r="498" spans="1:18" ht="52.5" customHeight="1">
      <c r="A498" s="117" t="s">
        <v>8</v>
      </c>
      <c r="B498" s="117" t="s">
        <v>9</v>
      </c>
      <c r="C498" s="117" t="s">
        <v>287</v>
      </c>
      <c r="D498" s="117" t="s">
        <v>322</v>
      </c>
      <c r="E498" s="165" t="s">
        <v>112</v>
      </c>
      <c r="F498" s="117" t="s">
        <v>113</v>
      </c>
      <c r="G498" s="312" t="s">
        <v>114</v>
      </c>
      <c r="I498" s="762" t="s">
        <v>12</v>
      </c>
      <c r="J498" s="762"/>
      <c r="K498" s="762"/>
      <c r="L498" s="762" t="s">
        <v>225</v>
      </c>
      <c r="M498" s="762"/>
      <c r="N498" s="762"/>
      <c r="O498" s="762" t="s">
        <v>226</v>
      </c>
      <c r="P498" s="762"/>
      <c r="Q498" s="762"/>
      <c r="R498" s="444"/>
    </row>
    <row r="499" spans="1:18" ht="15.75">
      <c r="A499" s="18">
        <v>1</v>
      </c>
      <c r="B499" s="502" t="s">
        <v>160</v>
      </c>
      <c r="C499" s="410">
        <v>650.6</v>
      </c>
      <c r="D499" s="576">
        <v>100.75999999999999</v>
      </c>
      <c r="E499" s="576">
        <v>568.6600000000001</v>
      </c>
      <c r="F499" s="577">
        <f>D499+E499</f>
        <v>669.4200000000001</v>
      </c>
      <c r="G499" s="202">
        <f>F499/C499</f>
        <v>1.0289271441746082</v>
      </c>
      <c r="I499" s="613">
        <v>438</v>
      </c>
      <c r="J499" s="419">
        <v>212.60000000000002</v>
      </c>
      <c r="K499" s="536">
        <f>SUM(I499:J499)</f>
        <v>650.6</v>
      </c>
      <c r="L499" s="615">
        <v>74.57</v>
      </c>
      <c r="M499" s="615">
        <v>26.189999999999998</v>
      </c>
      <c r="N499" s="536">
        <f>SUM(L499:M499)</f>
        <v>100.75999999999999</v>
      </c>
      <c r="O499" s="377">
        <v>374.73</v>
      </c>
      <c r="P499" s="496">
        <v>193.93</v>
      </c>
      <c r="Q499" s="497">
        <f>SUM(O499:P499)</f>
        <v>568.6600000000001</v>
      </c>
      <c r="R499" s="538"/>
    </row>
    <row r="500" spans="1:18" ht="15.75">
      <c r="A500" s="18">
        <v>2</v>
      </c>
      <c r="B500" s="502" t="s">
        <v>161</v>
      </c>
      <c r="C500" s="410">
        <v>275</v>
      </c>
      <c r="D500" s="576">
        <v>37.379999999999995</v>
      </c>
      <c r="E500" s="576">
        <v>260.34000000000003</v>
      </c>
      <c r="F500" s="577">
        <f aca="true" t="shared" si="64" ref="F500:F510">D500+E500</f>
        <v>297.72</v>
      </c>
      <c r="G500" s="202">
        <f aca="true" t="shared" si="65" ref="G500:G512">F500/C500</f>
        <v>1.082618181818182</v>
      </c>
      <c r="I500" s="613">
        <v>185</v>
      </c>
      <c r="J500" s="419">
        <v>90</v>
      </c>
      <c r="K500" s="536">
        <f aca="true" t="shared" si="66" ref="K500:K511">SUM(I500:J500)</f>
        <v>275</v>
      </c>
      <c r="L500" s="615">
        <v>27.54</v>
      </c>
      <c r="M500" s="615">
        <v>9.84</v>
      </c>
      <c r="N500" s="536">
        <f aca="true" t="shared" si="67" ref="N500:N511">SUM(L500:M500)</f>
        <v>37.379999999999995</v>
      </c>
      <c r="O500" s="377">
        <v>172.6</v>
      </c>
      <c r="P500" s="496">
        <v>87.74000000000001</v>
      </c>
      <c r="Q500" s="497">
        <f aca="true" t="shared" si="68" ref="Q500:Q511">SUM(O500:P500)</f>
        <v>260.34000000000003</v>
      </c>
      <c r="R500" s="538"/>
    </row>
    <row r="501" spans="1:18" ht="15.75">
      <c r="A501" s="18">
        <v>3</v>
      </c>
      <c r="B501" s="502" t="s">
        <v>162</v>
      </c>
      <c r="C501" s="410">
        <v>445</v>
      </c>
      <c r="D501" s="576">
        <v>36.059999999999995</v>
      </c>
      <c r="E501" s="576">
        <v>448.43</v>
      </c>
      <c r="F501" s="577">
        <f t="shared" si="64"/>
        <v>484.49</v>
      </c>
      <c r="G501" s="202">
        <f t="shared" si="65"/>
        <v>1.0887415730337078</v>
      </c>
      <c r="I501" s="613">
        <v>293.4</v>
      </c>
      <c r="J501" s="419">
        <v>151.6</v>
      </c>
      <c r="K501" s="536">
        <f t="shared" si="66"/>
        <v>445</v>
      </c>
      <c r="L501" s="615">
        <v>26.799999999999997</v>
      </c>
      <c r="M501" s="615">
        <v>9.26</v>
      </c>
      <c r="N501" s="536">
        <f t="shared" si="67"/>
        <v>36.059999999999995</v>
      </c>
      <c r="O501" s="377">
        <v>292.26</v>
      </c>
      <c r="P501" s="496">
        <v>156.17000000000002</v>
      </c>
      <c r="Q501" s="497">
        <f t="shared" si="68"/>
        <v>448.43</v>
      </c>
      <c r="R501" s="538"/>
    </row>
    <row r="502" spans="1:18" ht="15.75">
      <c r="A502" s="18">
        <v>4</v>
      </c>
      <c r="B502" s="502" t="s">
        <v>163</v>
      </c>
      <c r="C502" s="410">
        <v>259.4</v>
      </c>
      <c r="D502" s="576">
        <v>21.93</v>
      </c>
      <c r="E502" s="576">
        <v>259.40999999999997</v>
      </c>
      <c r="F502" s="577">
        <f t="shared" si="64"/>
        <v>281.34</v>
      </c>
      <c r="G502" s="202">
        <f t="shared" si="65"/>
        <v>1.084579799537394</v>
      </c>
      <c r="I502" s="613">
        <v>174.2</v>
      </c>
      <c r="J502" s="419">
        <v>85.2</v>
      </c>
      <c r="K502" s="536">
        <f t="shared" si="66"/>
        <v>259.4</v>
      </c>
      <c r="L502" s="615">
        <v>17.92</v>
      </c>
      <c r="M502" s="615">
        <v>4.01</v>
      </c>
      <c r="N502" s="536">
        <f t="shared" si="67"/>
        <v>21.93</v>
      </c>
      <c r="O502" s="377">
        <v>170.7</v>
      </c>
      <c r="P502" s="496">
        <v>88.71000000000001</v>
      </c>
      <c r="Q502" s="497">
        <f t="shared" si="68"/>
        <v>259.40999999999997</v>
      </c>
      <c r="R502" s="538"/>
    </row>
    <row r="503" spans="1:18" ht="15.75">
      <c r="A503" s="18">
        <v>5</v>
      </c>
      <c r="B503" s="503" t="s">
        <v>164</v>
      </c>
      <c r="C503" s="410">
        <v>585.6</v>
      </c>
      <c r="D503" s="576">
        <v>65.33</v>
      </c>
      <c r="E503" s="576">
        <v>540.49</v>
      </c>
      <c r="F503" s="577">
        <f t="shared" si="64"/>
        <v>605.82</v>
      </c>
      <c r="G503" s="202">
        <f t="shared" si="65"/>
        <v>1.0345286885245901</v>
      </c>
      <c r="I503" s="614">
        <v>355.6</v>
      </c>
      <c r="J503" s="419">
        <v>230</v>
      </c>
      <c r="K503" s="536">
        <f t="shared" si="66"/>
        <v>585.6</v>
      </c>
      <c r="L503" s="615">
        <v>29.62</v>
      </c>
      <c r="M503" s="615">
        <v>35.71</v>
      </c>
      <c r="N503" s="536">
        <f t="shared" si="67"/>
        <v>65.33</v>
      </c>
      <c r="O503" s="377">
        <v>337.20000000000005</v>
      </c>
      <c r="P503" s="496">
        <v>203.29</v>
      </c>
      <c r="Q503" s="497">
        <f t="shared" si="68"/>
        <v>540.49</v>
      </c>
      <c r="R503" s="538"/>
    </row>
    <row r="504" spans="1:18" ht="15.75">
      <c r="A504" s="18">
        <v>6</v>
      </c>
      <c r="B504" s="502" t="s">
        <v>165</v>
      </c>
      <c r="C504" s="410">
        <v>596</v>
      </c>
      <c r="D504" s="576">
        <v>101.69999999999999</v>
      </c>
      <c r="E504" s="576">
        <v>534.49</v>
      </c>
      <c r="F504" s="577">
        <f t="shared" si="64"/>
        <v>636.19</v>
      </c>
      <c r="G504" s="202">
        <f t="shared" si="65"/>
        <v>1.0674328859060405</v>
      </c>
      <c r="I504" s="613">
        <v>411.4</v>
      </c>
      <c r="J504" s="419">
        <v>184.6</v>
      </c>
      <c r="K504" s="536">
        <f t="shared" si="66"/>
        <v>596</v>
      </c>
      <c r="L504" s="615">
        <v>77.07</v>
      </c>
      <c r="M504" s="615">
        <v>24.63</v>
      </c>
      <c r="N504" s="536">
        <f t="shared" si="67"/>
        <v>101.69999999999999</v>
      </c>
      <c r="O504" s="377">
        <v>367.69</v>
      </c>
      <c r="P504" s="496">
        <v>166.8</v>
      </c>
      <c r="Q504" s="497">
        <f t="shared" si="68"/>
        <v>534.49</v>
      </c>
      <c r="R504" s="538"/>
    </row>
    <row r="505" spans="1:18" ht="15.75">
      <c r="A505" s="18">
        <v>7</v>
      </c>
      <c r="B505" s="503" t="s">
        <v>166</v>
      </c>
      <c r="C505" s="410">
        <v>588.4</v>
      </c>
      <c r="D505" s="576">
        <v>102.39</v>
      </c>
      <c r="E505" s="576">
        <v>532.41</v>
      </c>
      <c r="F505" s="577">
        <f t="shared" si="64"/>
        <v>634.8</v>
      </c>
      <c r="G505" s="202">
        <f t="shared" si="65"/>
        <v>1.0788579197824608</v>
      </c>
      <c r="I505" s="614">
        <v>378.8</v>
      </c>
      <c r="J505" s="419">
        <v>209.6</v>
      </c>
      <c r="K505" s="536">
        <f t="shared" si="66"/>
        <v>588.4</v>
      </c>
      <c r="L505" s="615">
        <v>68</v>
      </c>
      <c r="M505" s="615">
        <v>34.39</v>
      </c>
      <c r="N505" s="536">
        <f t="shared" si="67"/>
        <v>102.39</v>
      </c>
      <c r="O505" s="377">
        <v>340.28</v>
      </c>
      <c r="P505" s="496">
        <v>192.13</v>
      </c>
      <c r="Q505" s="497">
        <f t="shared" si="68"/>
        <v>532.41</v>
      </c>
      <c r="R505" s="538"/>
    </row>
    <row r="506" spans="1:18" ht="15.75">
      <c r="A506" s="18">
        <v>8</v>
      </c>
      <c r="B506" s="502" t="s">
        <v>167</v>
      </c>
      <c r="C506" s="410">
        <v>708</v>
      </c>
      <c r="D506" s="576">
        <v>92.71000000000001</v>
      </c>
      <c r="E506" s="576">
        <v>627.8299999999999</v>
      </c>
      <c r="F506" s="577">
        <f t="shared" si="64"/>
        <v>720.54</v>
      </c>
      <c r="G506" s="202">
        <f t="shared" si="65"/>
        <v>1.0177118644067795</v>
      </c>
      <c r="I506" s="613">
        <v>461.6</v>
      </c>
      <c r="J506" s="419">
        <v>246.4</v>
      </c>
      <c r="K506" s="536">
        <f t="shared" si="66"/>
        <v>708</v>
      </c>
      <c r="L506" s="615">
        <v>70.31</v>
      </c>
      <c r="M506" s="615">
        <v>22.4</v>
      </c>
      <c r="N506" s="536">
        <f t="shared" si="67"/>
        <v>92.71000000000001</v>
      </c>
      <c r="O506" s="377">
        <v>398.13</v>
      </c>
      <c r="P506" s="496">
        <v>229.7</v>
      </c>
      <c r="Q506" s="497">
        <f t="shared" si="68"/>
        <v>627.8299999999999</v>
      </c>
      <c r="R506" s="538"/>
    </row>
    <row r="507" spans="1:18" ht="15.75">
      <c r="A507" s="18">
        <v>9</v>
      </c>
      <c r="B507" s="502" t="s">
        <v>168</v>
      </c>
      <c r="C507" s="410">
        <v>497.4</v>
      </c>
      <c r="D507" s="576">
        <v>54.56</v>
      </c>
      <c r="E507" s="576">
        <v>473.96999999999997</v>
      </c>
      <c r="F507" s="577">
        <f t="shared" si="64"/>
        <v>528.53</v>
      </c>
      <c r="G507" s="202">
        <f t="shared" si="65"/>
        <v>1.0625854443104141</v>
      </c>
      <c r="I507" s="613">
        <v>327</v>
      </c>
      <c r="J507" s="419">
        <v>170.4</v>
      </c>
      <c r="K507" s="536">
        <f t="shared" si="66"/>
        <v>497.4</v>
      </c>
      <c r="L507" s="615">
        <v>35.2</v>
      </c>
      <c r="M507" s="615">
        <v>19.36</v>
      </c>
      <c r="N507" s="536">
        <f t="shared" si="67"/>
        <v>54.56</v>
      </c>
      <c r="O507" s="377">
        <v>318.53999999999996</v>
      </c>
      <c r="P507" s="496">
        <v>155.43</v>
      </c>
      <c r="Q507" s="497">
        <f t="shared" si="68"/>
        <v>473.96999999999997</v>
      </c>
      <c r="R507" s="538"/>
    </row>
    <row r="508" spans="1:18" ht="15.75">
      <c r="A508" s="18">
        <v>10</v>
      </c>
      <c r="B508" s="502" t="s">
        <v>169</v>
      </c>
      <c r="C508" s="410">
        <v>279.79999999999995</v>
      </c>
      <c r="D508" s="576">
        <v>38.93</v>
      </c>
      <c r="E508" s="576">
        <v>259.09</v>
      </c>
      <c r="F508" s="577">
        <f t="shared" si="64"/>
        <v>298.02</v>
      </c>
      <c r="G508" s="202">
        <f t="shared" si="65"/>
        <v>1.065117941386705</v>
      </c>
      <c r="I508" s="613">
        <v>182.2</v>
      </c>
      <c r="J508" s="419">
        <v>97.6</v>
      </c>
      <c r="K508" s="536">
        <f t="shared" si="66"/>
        <v>279.79999999999995</v>
      </c>
      <c r="L508" s="615">
        <v>27.13</v>
      </c>
      <c r="M508" s="615">
        <v>11.8</v>
      </c>
      <c r="N508" s="536">
        <f t="shared" si="67"/>
        <v>38.93</v>
      </c>
      <c r="O508" s="377">
        <v>169.63</v>
      </c>
      <c r="P508" s="496">
        <v>89.46</v>
      </c>
      <c r="Q508" s="497">
        <f t="shared" si="68"/>
        <v>259.09</v>
      </c>
      <c r="R508" s="538"/>
    </row>
    <row r="509" spans="1:18" ht="15.75">
      <c r="A509" s="18">
        <v>11</v>
      </c>
      <c r="B509" s="502" t="s">
        <v>170</v>
      </c>
      <c r="C509" s="410">
        <v>710.6</v>
      </c>
      <c r="D509" s="576">
        <v>108.89</v>
      </c>
      <c r="E509" s="576">
        <v>638.87</v>
      </c>
      <c r="F509" s="577">
        <f t="shared" si="64"/>
        <v>747.76</v>
      </c>
      <c r="G509" s="202">
        <f t="shared" si="65"/>
        <v>1.052293836194765</v>
      </c>
      <c r="I509" s="613">
        <v>471.20000000000005</v>
      </c>
      <c r="J509" s="419">
        <v>239.39999999999998</v>
      </c>
      <c r="K509" s="536">
        <f t="shared" si="66"/>
        <v>710.6</v>
      </c>
      <c r="L509" s="615">
        <v>78.17</v>
      </c>
      <c r="M509" s="615">
        <v>30.72</v>
      </c>
      <c r="N509" s="536">
        <f t="shared" si="67"/>
        <v>108.89</v>
      </c>
      <c r="O509" s="377">
        <v>420.03</v>
      </c>
      <c r="P509" s="496">
        <v>218.84000000000003</v>
      </c>
      <c r="Q509" s="497">
        <f t="shared" si="68"/>
        <v>638.87</v>
      </c>
      <c r="R509" s="538"/>
    </row>
    <row r="510" spans="1:18" ht="15.75">
      <c r="A510" s="18">
        <v>12</v>
      </c>
      <c r="B510" s="502" t="s">
        <v>171</v>
      </c>
      <c r="C510" s="410">
        <v>631.4</v>
      </c>
      <c r="D510" s="576">
        <v>51.74</v>
      </c>
      <c r="E510" s="576">
        <v>627</v>
      </c>
      <c r="F510" s="577">
        <f t="shared" si="64"/>
        <v>678.74</v>
      </c>
      <c r="G510" s="202">
        <f t="shared" si="65"/>
        <v>1.0749762432689263</v>
      </c>
      <c r="I510" s="613">
        <v>399</v>
      </c>
      <c r="J510" s="419">
        <v>232.39999999999998</v>
      </c>
      <c r="K510" s="536">
        <f t="shared" si="66"/>
        <v>631.4</v>
      </c>
      <c r="L510" s="615">
        <v>36.59</v>
      </c>
      <c r="M510" s="615">
        <v>15.149999999999999</v>
      </c>
      <c r="N510" s="536">
        <f t="shared" si="67"/>
        <v>51.74</v>
      </c>
      <c r="O510" s="377">
        <v>399.05</v>
      </c>
      <c r="P510" s="496">
        <v>227.95</v>
      </c>
      <c r="Q510" s="497">
        <f t="shared" si="68"/>
        <v>627</v>
      </c>
      <c r="R510" s="538"/>
    </row>
    <row r="511" spans="1:18" ht="15.75">
      <c r="A511" s="18">
        <v>13</v>
      </c>
      <c r="B511" s="502" t="s">
        <v>172</v>
      </c>
      <c r="C511" s="410">
        <v>370.6</v>
      </c>
      <c r="D511" s="576">
        <v>36.14</v>
      </c>
      <c r="E511" s="576">
        <v>360.52</v>
      </c>
      <c r="F511" s="577">
        <f>D511+E511</f>
        <v>396.65999999999997</v>
      </c>
      <c r="G511" s="202">
        <f>F511/C511</f>
        <v>1.0703184025903938</v>
      </c>
      <c r="I511" s="613">
        <v>234.79999999999998</v>
      </c>
      <c r="J511" s="419">
        <v>135.8</v>
      </c>
      <c r="K511" s="536">
        <f t="shared" si="66"/>
        <v>370.6</v>
      </c>
      <c r="L511" s="615">
        <v>10.45</v>
      </c>
      <c r="M511" s="615">
        <v>25.689999999999998</v>
      </c>
      <c r="N511" s="536">
        <f t="shared" si="67"/>
        <v>36.14</v>
      </c>
      <c r="O511" s="377">
        <v>245.01</v>
      </c>
      <c r="P511" s="496">
        <v>115.51</v>
      </c>
      <c r="Q511" s="497">
        <f t="shared" si="68"/>
        <v>360.52</v>
      </c>
      <c r="R511" s="538"/>
    </row>
    <row r="512" spans="1:18" ht="15.75">
      <c r="A512" s="36"/>
      <c r="B512" s="617" t="s">
        <v>19</v>
      </c>
      <c r="C512" s="411">
        <f>SUM(C499:C511)</f>
        <v>6597.8</v>
      </c>
      <c r="D512" s="578">
        <f>SUM(D499:D511)</f>
        <v>848.5199999999999</v>
      </c>
      <c r="E512" s="578">
        <f>SUM(E499:E511)</f>
        <v>6131.51</v>
      </c>
      <c r="F512" s="579">
        <f>SUM(F499:F511)</f>
        <v>6980.029999999999</v>
      </c>
      <c r="G512" s="37">
        <f t="shared" si="65"/>
        <v>1.0579329473460848</v>
      </c>
      <c r="I512" s="194">
        <f aca="true" t="shared" si="69" ref="I512:Q512">SUM(I499:I511)</f>
        <v>4312.2</v>
      </c>
      <c r="J512" s="376">
        <f t="shared" si="69"/>
        <v>2285.6000000000004</v>
      </c>
      <c r="K512" s="490">
        <f t="shared" si="69"/>
        <v>6597.8</v>
      </c>
      <c r="L512" s="495">
        <f t="shared" si="69"/>
        <v>579.37</v>
      </c>
      <c r="M512" s="495">
        <f t="shared" si="69"/>
        <v>269.15</v>
      </c>
      <c r="N512" s="490">
        <f t="shared" si="69"/>
        <v>848.5199999999999</v>
      </c>
      <c r="O512" s="376">
        <f t="shared" si="69"/>
        <v>4005.8500000000004</v>
      </c>
      <c r="P512" s="537">
        <f t="shared" si="69"/>
        <v>2125.6600000000003</v>
      </c>
      <c r="Q512" s="497">
        <f t="shared" si="69"/>
        <v>6131.51</v>
      </c>
      <c r="R512" s="538"/>
    </row>
    <row r="513" spans="14:18" ht="15">
      <c r="N513" s="40"/>
      <c r="R513" s="15"/>
    </row>
    <row r="514" spans="1:3" ht="15">
      <c r="A514" s="259" t="s">
        <v>199</v>
      </c>
      <c r="B514" s="123"/>
      <c r="C514" s="2"/>
    </row>
    <row r="515" spans="1:3" ht="15">
      <c r="A515" s="259" t="s">
        <v>256</v>
      </c>
      <c r="B515" s="123"/>
      <c r="C515" s="2"/>
    </row>
    <row r="516" spans="1:16" ht="55.5" customHeight="1">
      <c r="A516" s="117" t="s">
        <v>8</v>
      </c>
      <c r="B516" s="117" t="s">
        <v>9</v>
      </c>
      <c r="C516" s="117" t="s">
        <v>274</v>
      </c>
      <c r="D516" s="117" t="s">
        <v>115</v>
      </c>
      <c r="E516" s="165" t="s">
        <v>349</v>
      </c>
      <c r="F516" s="117" t="s">
        <v>116</v>
      </c>
      <c r="G516" s="99"/>
      <c r="I516" s="762" t="s">
        <v>215</v>
      </c>
      <c r="J516" s="762"/>
      <c r="K516" s="762"/>
      <c r="L516" s="15"/>
      <c r="M516" s="762" t="s">
        <v>42</v>
      </c>
      <c r="N516" s="762"/>
      <c r="O516" s="762"/>
      <c r="P516" s="15"/>
    </row>
    <row r="517" spans="1:16" ht="15.75">
      <c r="A517" s="186">
        <v>1</v>
      </c>
      <c r="B517" s="502" t="s">
        <v>160</v>
      </c>
      <c r="C517" s="410">
        <f>C499</f>
        <v>650.6</v>
      </c>
      <c r="D517" s="179">
        <f>F499</f>
        <v>669.4200000000001</v>
      </c>
      <c r="E517" s="24">
        <v>562.4</v>
      </c>
      <c r="F517" s="201">
        <f>E517/C517</f>
        <v>0.8644328312327082</v>
      </c>
      <c r="G517" s="99"/>
      <c r="I517" s="486">
        <v>369.7</v>
      </c>
      <c r="J517" s="419">
        <v>192.7</v>
      </c>
      <c r="K517" s="536">
        <f>SUM(I517:J517)</f>
        <v>562.4</v>
      </c>
      <c r="L517" s="506"/>
      <c r="M517" s="486">
        <v>79.60000000000002</v>
      </c>
      <c r="N517" s="419">
        <v>27.420000000000016</v>
      </c>
      <c r="O517" s="536">
        <f>SUM(M517:N517)</f>
        <v>107.02000000000004</v>
      </c>
      <c r="P517" s="15"/>
    </row>
    <row r="518" spans="1:16" ht="15.75">
      <c r="A518" s="186">
        <v>2</v>
      </c>
      <c r="B518" s="502" t="s">
        <v>161</v>
      </c>
      <c r="C518" s="410">
        <f aca="true" t="shared" si="70" ref="C518:C529">C500</f>
        <v>275</v>
      </c>
      <c r="D518" s="179">
        <f aca="true" t="shared" si="71" ref="D518:D529">F500</f>
        <v>297.72</v>
      </c>
      <c r="E518" s="24">
        <v>249.92</v>
      </c>
      <c r="F518" s="201">
        <f aca="true" t="shared" si="72" ref="F518:F530">E518/C518</f>
        <v>0.9087999999999999</v>
      </c>
      <c r="G518" s="99"/>
      <c r="I518" s="486">
        <v>166.54</v>
      </c>
      <c r="J518" s="419">
        <v>83.38</v>
      </c>
      <c r="K518" s="536">
        <f aca="true" t="shared" si="73" ref="K518:K529">SUM(I518:J518)</f>
        <v>249.92</v>
      </c>
      <c r="L518" s="506"/>
      <c r="M518" s="486">
        <v>33.599999999999994</v>
      </c>
      <c r="N518" s="419">
        <v>14.200000000000017</v>
      </c>
      <c r="O518" s="536">
        <f aca="true" t="shared" si="74" ref="O518:O529">SUM(M518:N518)</f>
        <v>47.80000000000001</v>
      </c>
      <c r="P518" s="15"/>
    </row>
    <row r="519" spans="1:16" ht="15.75">
      <c r="A519" s="186">
        <v>3</v>
      </c>
      <c r="B519" s="502" t="s">
        <v>162</v>
      </c>
      <c r="C519" s="410">
        <f t="shared" si="70"/>
        <v>445</v>
      </c>
      <c r="D519" s="179">
        <f t="shared" si="71"/>
        <v>484.49</v>
      </c>
      <c r="E519" s="24">
        <v>434.19</v>
      </c>
      <c r="F519" s="201">
        <f t="shared" si="72"/>
        <v>0.9757078651685394</v>
      </c>
      <c r="G519" s="99"/>
      <c r="I519" s="486">
        <v>282.26</v>
      </c>
      <c r="J519" s="419">
        <v>151.93</v>
      </c>
      <c r="K519" s="536">
        <f t="shared" si="73"/>
        <v>434.19</v>
      </c>
      <c r="L519" s="506"/>
      <c r="M519" s="486">
        <v>36.80000000000001</v>
      </c>
      <c r="N519" s="419">
        <v>13.5</v>
      </c>
      <c r="O519" s="536">
        <f t="shared" si="74"/>
        <v>50.30000000000001</v>
      </c>
      <c r="P519" s="15"/>
    </row>
    <row r="520" spans="1:16" ht="15.75">
      <c r="A520" s="186">
        <v>4</v>
      </c>
      <c r="B520" s="502" t="s">
        <v>163</v>
      </c>
      <c r="C520" s="410">
        <f t="shared" si="70"/>
        <v>259.4</v>
      </c>
      <c r="D520" s="179">
        <f t="shared" si="71"/>
        <v>281.34</v>
      </c>
      <c r="E520" s="24">
        <v>241.34</v>
      </c>
      <c r="F520" s="201">
        <f t="shared" si="72"/>
        <v>0.930377794911334</v>
      </c>
      <c r="G520" s="99"/>
      <c r="I520" s="486">
        <v>158.62</v>
      </c>
      <c r="J520" s="419">
        <v>82.72</v>
      </c>
      <c r="K520" s="536">
        <f t="shared" si="73"/>
        <v>241.34</v>
      </c>
      <c r="L520" s="506"/>
      <c r="M520" s="486">
        <v>30</v>
      </c>
      <c r="N520" s="419">
        <v>10.000000000000014</v>
      </c>
      <c r="O520" s="536">
        <f t="shared" si="74"/>
        <v>40.000000000000014</v>
      </c>
      <c r="P520" s="15"/>
    </row>
    <row r="521" spans="1:16" ht="15.75">
      <c r="A521" s="186">
        <v>5</v>
      </c>
      <c r="B521" s="503" t="s">
        <v>164</v>
      </c>
      <c r="C521" s="410">
        <f t="shared" si="70"/>
        <v>585.6</v>
      </c>
      <c r="D521" s="179">
        <f t="shared" si="71"/>
        <v>605.82</v>
      </c>
      <c r="E521" s="24">
        <v>548.6400000000001</v>
      </c>
      <c r="F521" s="201">
        <f t="shared" si="72"/>
        <v>0.9368852459016395</v>
      </c>
      <c r="G521" s="99"/>
      <c r="I521" s="487">
        <v>342.84000000000003</v>
      </c>
      <c r="J521" s="419">
        <v>205.8</v>
      </c>
      <c r="K521" s="536">
        <f t="shared" si="73"/>
        <v>548.6400000000001</v>
      </c>
      <c r="L521" s="508"/>
      <c r="M521" s="487">
        <v>23.980000000000018</v>
      </c>
      <c r="N521" s="419">
        <v>33.19999999999999</v>
      </c>
      <c r="O521" s="536">
        <f t="shared" si="74"/>
        <v>57.18000000000001</v>
      </c>
      <c r="P521" s="15"/>
    </row>
    <row r="522" spans="1:16" ht="15.75">
      <c r="A522" s="186">
        <v>6</v>
      </c>
      <c r="B522" s="502" t="s">
        <v>165</v>
      </c>
      <c r="C522" s="410">
        <f t="shared" si="70"/>
        <v>596</v>
      </c>
      <c r="D522" s="179">
        <f t="shared" si="71"/>
        <v>636.19</v>
      </c>
      <c r="E522" s="24">
        <v>539.44</v>
      </c>
      <c r="F522" s="201">
        <f t="shared" si="72"/>
        <v>0.9051006711409397</v>
      </c>
      <c r="G522" s="99"/>
      <c r="I522" s="486">
        <v>363.5</v>
      </c>
      <c r="J522" s="419">
        <v>175.94</v>
      </c>
      <c r="K522" s="536">
        <f t="shared" si="73"/>
        <v>539.44</v>
      </c>
      <c r="L522" s="506"/>
      <c r="M522" s="486">
        <v>81.25999999999999</v>
      </c>
      <c r="N522" s="419">
        <v>15.490000000000009</v>
      </c>
      <c r="O522" s="536">
        <f t="shared" si="74"/>
        <v>96.75</v>
      </c>
      <c r="P522" s="15"/>
    </row>
    <row r="523" spans="1:16" ht="15.75">
      <c r="A523" s="186">
        <v>7</v>
      </c>
      <c r="B523" s="503" t="s">
        <v>166</v>
      </c>
      <c r="C523" s="410">
        <f t="shared" si="70"/>
        <v>588.4</v>
      </c>
      <c r="D523" s="179">
        <f t="shared" si="71"/>
        <v>634.8</v>
      </c>
      <c r="E523" s="24">
        <v>509.4</v>
      </c>
      <c r="F523" s="201">
        <f t="shared" si="72"/>
        <v>0.8657375934738273</v>
      </c>
      <c r="G523" s="99"/>
      <c r="I523" s="487">
        <v>323.65999999999997</v>
      </c>
      <c r="J523" s="419">
        <v>185.74</v>
      </c>
      <c r="K523" s="536">
        <f t="shared" si="73"/>
        <v>509.4</v>
      </c>
      <c r="L523" s="508"/>
      <c r="M523" s="487">
        <v>84.62</v>
      </c>
      <c r="N523" s="419">
        <v>40.77999999999997</v>
      </c>
      <c r="O523" s="536">
        <f t="shared" si="74"/>
        <v>125.39999999999998</v>
      </c>
      <c r="P523" s="15"/>
    </row>
    <row r="524" spans="1:16" ht="15.75">
      <c r="A524" s="186">
        <v>8</v>
      </c>
      <c r="B524" s="502" t="s">
        <v>167</v>
      </c>
      <c r="C524" s="410">
        <f t="shared" si="70"/>
        <v>708</v>
      </c>
      <c r="D524" s="179">
        <f t="shared" si="71"/>
        <v>720.54</v>
      </c>
      <c r="E524" s="24">
        <v>638.6300000000001</v>
      </c>
      <c r="F524" s="201">
        <f t="shared" si="72"/>
        <v>0.9020197740112996</v>
      </c>
      <c r="G524" s="99"/>
      <c r="I524" s="486">
        <v>405.08000000000004</v>
      </c>
      <c r="J524" s="419">
        <v>233.55</v>
      </c>
      <c r="K524" s="536">
        <f t="shared" si="73"/>
        <v>638.6300000000001</v>
      </c>
      <c r="L524" s="506"/>
      <c r="M524" s="486">
        <v>63.35999999999996</v>
      </c>
      <c r="N524" s="419">
        <v>18.549999999999983</v>
      </c>
      <c r="O524" s="536">
        <f t="shared" si="74"/>
        <v>81.90999999999994</v>
      </c>
      <c r="P524" s="15"/>
    </row>
    <row r="525" spans="1:16" ht="15.75">
      <c r="A525" s="186">
        <v>9</v>
      </c>
      <c r="B525" s="502" t="s">
        <v>168</v>
      </c>
      <c r="C525" s="410">
        <f t="shared" si="70"/>
        <v>497.4</v>
      </c>
      <c r="D525" s="179">
        <f t="shared" si="71"/>
        <v>528.53</v>
      </c>
      <c r="E525" s="24">
        <v>448.5</v>
      </c>
      <c r="F525" s="201">
        <f t="shared" si="72"/>
        <v>0.9016887816646563</v>
      </c>
      <c r="G525" s="99"/>
      <c r="I525" s="486">
        <v>294.14</v>
      </c>
      <c r="J525" s="419">
        <v>154.36</v>
      </c>
      <c r="K525" s="536">
        <f t="shared" si="73"/>
        <v>448.5</v>
      </c>
      <c r="L525" s="506"/>
      <c r="M525" s="486">
        <v>59.599999999999966</v>
      </c>
      <c r="N525" s="419">
        <v>20.430000000000007</v>
      </c>
      <c r="O525" s="536">
        <f t="shared" si="74"/>
        <v>80.02999999999997</v>
      </c>
      <c r="P525" s="15"/>
    </row>
    <row r="526" spans="1:16" ht="15.75">
      <c r="A526" s="186">
        <v>10</v>
      </c>
      <c r="B526" s="502" t="s">
        <v>169</v>
      </c>
      <c r="C526" s="410">
        <f t="shared" si="70"/>
        <v>279.79999999999995</v>
      </c>
      <c r="D526" s="179">
        <f t="shared" si="71"/>
        <v>298.02</v>
      </c>
      <c r="E526" s="24">
        <v>255.5</v>
      </c>
      <c r="F526" s="201">
        <f t="shared" si="72"/>
        <v>0.9131522516082918</v>
      </c>
      <c r="G526" s="99"/>
      <c r="I526" s="486">
        <v>160.32</v>
      </c>
      <c r="J526" s="419">
        <v>95.18</v>
      </c>
      <c r="K526" s="536">
        <f t="shared" si="73"/>
        <v>255.5</v>
      </c>
      <c r="L526" s="506"/>
      <c r="M526" s="486">
        <v>36.44</v>
      </c>
      <c r="N526" s="419">
        <v>6.079999999999984</v>
      </c>
      <c r="O526" s="536">
        <f t="shared" si="74"/>
        <v>42.51999999999998</v>
      </c>
      <c r="P526" s="15"/>
    </row>
    <row r="527" spans="1:16" ht="15.75">
      <c r="A527" s="186">
        <v>11</v>
      </c>
      <c r="B527" s="502" t="s">
        <v>170</v>
      </c>
      <c r="C527" s="410">
        <f t="shared" si="70"/>
        <v>710.6</v>
      </c>
      <c r="D527" s="179">
        <f t="shared" si="71"/>
        <v>747.76</v>
      </c>
      <c r="E527" s="24">
        <v>628.4399999999999</v>
      </c>
      <c r="F527" s="201">
        <f t="shared" si="72"/>
        <v>0.8843793976920911</v>
      </c>
      <c r="G527" s="99"/>
      <c r="I527" s="486">
        <v>406.96</v>
      </c>
      <c r="J527" s="419">
        <v>221.48</v>
      </c>
      <c r="K527" s="536">
        <f t="shared" si="73"/>
        <v>628.4399999999999</v>
      </c>
      <c r="L527" s="506"/>
      <c r="M527" s="486">
        <v>91.24000000000001</v>
      </c>
      <c r="N527" s="419">
        <v>28.08000000000004</v>
      </c>
      <c r="O527" s="536">
        <f t="shared" si="74"/>
        <v>119.32000000000005</v>
      </c>
      <c r="P527" s="15"/>
    </row>
    <row r="528" spans="1:16" ht="15.75">
      <c r="A528" s="186">
        <v>12</v>
      </c>
      <c r="B528" s="502" t="s">
        <v>171</v>
      </c>
      <c r="C528" s="410">
        <f t="shared" si="70"/>
        <v>631.4</v>
      </c>
      <c r="D528" s="179">
        <f t="shared" si="71"/>
        <v>678.74</v>
      </c>
      <c r="E528" s="24">
        <v>615.22</v>
      </c>
      <c r="F528" s="201">
        <f t="shared" si="72"/>
        <v>0.9743744060817232</v>
      </c>
      <c r="G528" s="99"/>
      <c r="I528" s="486">
        <v>401.98</v>
      </c>
      <c r="J528" s="419">
        <v>213.24</v>
      </c>
      <c r="K528" s="536">
        <f t="shared" si="73"/>
        <v>615.22</v>
      </c>
      <c r="L528" s="506"/>
      <c r="M528" s="486">
        <v>33.65999999999997</v>
      </c>
      <c r="N528" s="419">
        <v>29.859999999999985</v>
      </c>
      <c r="O528" s="536">
        <f t="shared" si="74"/>
        <v>63.51999999999995</v>
      </c>
      <c r="P528" s="15"/>
    </row>
    <row r="529" spans="1:19" ht="15.75">
      <c r="A529" s="186">
        <v>13</v>
      </c>
      <c r="B529" s="502" t="s">
        <v>172</v>
      </c>
      <c r="C529" s="410">
        <f t="shared" si="70"/>
        <v>370.6</v>
      </c>
      <c r="D529" s="179">
        <f t="shared" si="71"/>
        <v>396.65999999999997</v>
      </c>
      <c r="E529" s="24">
        <v>341.52</v>
      </c>
      <c r="F529" s="201">
        <f>E529/C529</f>
        <v>0.9215326497571504</v>
      </c>
      <c r="G529" s="99"/>
      <c r="I529" s="486">
        <v>227.14</v>
      </c>
      <c r="J529" s="419">
        <v>114.38</v>
      </c>
      <c r="K529" s="536">
        <f t="shared" si="73"/>
        <v>341.52</v>
      </c>
      <c r="L529" s="506"/>
      <c r="M529" s="486">
        <v>28.319999999999993</v>
      </c>
      <c r="N529" s="419">
        <v>26.819999999999993</v>
      </c>
      <c r="O529" s="536">
        <f t="shared" si="74"/>
        <v>55.139999999999986</v>
      </c>
      <c r="P529" s="15"/>
      <c r="R529" s="2"/>
      <c r="S529" s="155"/>
    </row>
    <row r="530" spans="1:20" s="2" customFormat="1" ht="15">
      <c r="A530" s="36"/>
      <c r="B530" s="617" t="s">
        <v>19</v>
      </c>
      <c r="C530" s="411">
        <f>SUM(C517:C529)</f>
        <v>6597.8</v>
      </c>
      <c r="D530" s="411">
        <f>SUM(D517:D529)</f>
        <v>6980.029999999999</v>
      </c>
      <c r="E530" s="411">
        <f>SUM(E517:E529)</f>
        <v>6013.140000000001</v>
      </c>
      <c r="F530" s="187">
        <f t="shared" si="72"/>
        <v>0.9113856133862804</v>
      </c>
      <c r="G530" s="21"/>
      <c r="H530" s="123"/>
      <c r="I530" s="36">
        <f>SUM(I517:I529)</f>
        <v>3902.74</v>
      </c>
      <c r="J530" s="376">
        <f>SUM(J517:J529)</f>
        <v>2110.4</v>
      </c>
      <c r="K530" s="490">
        <f>SUM(K517:K529)</f>
        <v>6013.140000000001</v>
      </c>
      <c r="L530" s="526"/>
      <c r="M530" s="36">
        <f>SUM(M517:M529)</f>
        <v>682.48</v>
      </c>
      <c r="N530" s="376">
        <f>SUM(N517:N529)</f>
        <v>284.41</v>
      </c>
      <c r="O530" s="490">
        <f>SUM(O517:O529)</f>
        <v>966.89</v>
      </c>
      <c r="P530" s="526"/>
      <c r="T530" s="155"/>
    </row>
    <row r="531" spans="1:16" ht="15.75">
      <c r="A531" s="20"/>
      <c r="B531" s="668"/>
      <c r="C531" s="412"/>
      <c r="D531" s="137"/>
      <c r="F531" s="97"/>
      <c r="G531" s="21"/>
      <c r="L531" s="15"/>
      <c r="M531" s="15"/>
      <c r="N531" s="15"/>
      <c r="O531" s="15"/>
      <c r="P531" s="15"/>
    </row>
    <row r="532" spans="1:16" ht="15">
      <c r="A532" s="195" t="s">
        <v>129</v>
      </c>
      <c r="B532" s="123"/>
      <c r="C532" s="195"/>
      <c r="L532" s="15"/>
      <c r="M532" s="15"/>
      <c r="N532" s="15"/>
      <c r="O532" s="15"/>
      <c r="P532" s="15"/>
    </row>
    <row r="533" spans="1:16" ht="15">
      <c r="A533" s="110" t="s">
        <v>257</v>
      </c>
      <c r="B533" s="20"/>
      <c r="C533" s="2"/>
      <c r="L533" s="15"/>
      <c r="M533" s="15"/>
      <c r="N533" s="15"/>
      <c r="O533" s="15"/>
      <c r="P533" s="15"/>
    </row>
    <row r="534" spans="1:16" ht="55.5" customHeight="1">
      <c r="A534" s="117" t="s">
        <v>8</v>
      </c>
      <c r="B534" s="117" t="s">
        <v>9</v>
      </c>
      <c r="C534" s="117" t="s">
        <v>274</v>
      </c>
      <c r="D534" s="117" t="s">
        <v>115</v>
      </c>
      <c r="E534" s="165" t="s">
        <v>323</v>
      </c>
      <c r="F534" s="289" t="s">
        <v>288</v>
      </c>
      <c r="G534" s="15"/>
      <c r="L534" s="511"/>
      <c r="M534" s="20"/>
      <c r="N534" s="20"/>
      <c r="O534" s="20"/>
      <c r="P534" s="15"/>
    </row>
    <row r="535" spans="1:16" ht="15.75">
      <c r="A535" s="18">
        <v>1</v>
      </c>
      <c r="B535" s="502" t="s">
        <v>160</v>
      </c>
      <c r="C535" s="410">
        <f>C517</f>
        <v>650.6</v>
      </c>
      <c r="D535" s="179">
        <f>D517</f>
        <v>669.4200000000001</v>
      </c>
      <c r="E535" s="410">
        <v>107.02000000000004</v>
      </c>
      <c r="F535" s="202">
        <f>E535/C535</f>
        <v>0.16449431294189984</v>
      </c>
      <c r="G535" s="15"/>
      <c r="L535" s="15"/>
      <c r="M535" s="39"/>
      <c r="N535" s="39"/>
      <c r="O535" s="15"/>
      <c r="P535" s="15"/>
    </row>
    <row r="536" spans="1:16" ht="15.75">
      <c r="A536" s="18">
        <v>2</v>
      </c>
      <c r="B536" s="502" t="s">
        <v>161</v>
      </c>
      <c r="C536" s="410">
        <f aca="true" t="shared" si="75" ref="C536:D547">C518</f>
        <v>275</v>
      </c>
      <c r="D536" s="179">
        <f t="shared" si="75"/>
        <v>297.72</v>
      </c>
      <c r="E536" s="410">
        <v>47.80000000000001</v>
      </c>
      <c r="F536" s="202">
        <f aca="true" t="shared" si="76" ref="F536:F548">E536/C536</f>
        <v>0.17381818181818187</v>
      </c>
      <c r="G536" s="15"/>
      <c r="L536" s="15"/>
      <c r="M536" s="39"/>
      <c r="N536" s="39"/>
      <c r="O536" s="15"/>
      <c r="P536" s="15"/>
    </row>
    <row r="537" spans="1:16" ht="15.75">
      <c r="A537" s="18">
        <v>3</v>
      </c>
      <c r="B537" s="502" t="s">
        <v>162</v>
      </c>
      <c r="C537" s="410">
        <f t="shared" si="75"/>
        <v>445</v>
      </c>
      <c r="D537" s="179">
        <f t="shared" si="75"/>
        <v>484.49</v>
      </c>
      <c r="E537" s="410">
        <v>50.30000000000001</v>
      </c>
      <c r="F537" s="202">
        <f t="shared" si="76"/>
        <v>0.11303370786516856</v>
      </c>
      <c r="G537" s="15"/>
      <c r="L537" s="15"/>
      <c r="M537" s="39"/>
      <c r="N537" s="39"/>
      <c r="O537" s="15"/>
      <c r="P537" s="15"/>
    </row>
    <row r="538" spans="1:16" ht="15.75">
      <c r="A538" s="18">
        <v>4</v>
      </c>
      <c r="B538" s="502" t="s">
        <v>163</v>
      </c>
      <c r="C538" s="410">
        <f t="shared" si="75"/>
        <v>259.4</v>
      </c>
      <c r="D538" s="179">
        <f t="shared" si="75"/>
        <v>281.34</v>
      </c>
      <c r="E538" s="410">
        <v>40.000000000000014</v>
      </c>
      <c r="F538" s="202">
        <f t="shared" si="76"/>
        <v>0.1542020046260602</v>
      </c>
      <c r="G538" s="15"/>
      <c r="L538" s="15"/>
      <c r="M538" s="39"/>
      <c r="N538" s="39"/>
      <c r="O538" s="15"/>
      <c r="P538" s="15"/>
    </row>
    <row r="539" spans="1:16" ht="15.75">
      <c r="A539" s="18">
        <v>5</v>
      </c>
      <c r="B539" s="503" t="s">
        <v>164</v>
      </c>
      <c r="C539" s="410">
        <f t="shared" si="75"/>
        <v>585.6</v>
      </c>
      <c r="D539" s="179">
        <f t="shared" si="75"/>
        <v>605.82</v>
      </c>
      <c r="E539" s="410">
        <v>57.18000000000001</v>
      </c>
      <c r="F539" s="202">
        <f t="shared" si="76"/>
        <v>0.09764344262295083</v>
      </c>
      <c r="G539" s="15"/>
      <c r="L539" s="15"/>
      <c r="M539" s="39"/>
      <c r="N539" s="39"/>
      <c r="O539" s="15"/>
      <c r="P539" s="15"/>
    </row>
    <row r="540" spans="1:16" ht="15.75">
      <c r="A540" s="18">
        <v>6</v>
      </c>
      <c r="B540" s="502" t="s">
        <v>165</v>
      </c>
      <c r="C540" s="410">
        <f t="shared" si="75"/>
        <v>596</v>
      </c>
      <c r="D540" s="179">
        <f t="shared" si="75"/>
        <v>636.19</v>
      </c>
      <c r="E540" s="410">
        <v>96.75</v>
      </c>
      <c r="F540" s="202">
        <f t="shared" si="76"/>
        <v>0.16233221476510068</v>
      </c>
      <c r="G540" s="15"/>
      <c r="L540" s="15"/>
      <c r="M540" s="39"/>
      <c r="N540" s="39"/>
      <c r="O540" s="15"/>
      <c r="P540" s="15"/>
    </row>
    <row r="541" spans="1:16" ht="15.75">
      <c r="A541" s="18">
        <v>7</v>
      </c>
      <c r="B541" s="503" t="s">
        <v>166</v>
      </c>
      <c r="C541" s="410">
        <f t="shared" si="75"/>
        <v>588.4</v>
      </c>
      <c r="D541" s="179">
        <f t="shared" si="75"/>
        <v>634.8</v>
      </c>
      <c r="E541" s="410">
        <v>125.39999999999998</v>
      </c>
      <c r="F541" s="202">
        <f t="shared" si="76"/>
        <v>0.21312032630863356</v>
      </c>
      <c r="G541" s="15"/>
      <c r="L541" s="15"/>
      <c r="M541" s="39"/>
      <c r="N541" s="39"/>
      <c r="O541" s="15"/>
      <c r="P541" s="15"/>
    </row>
    <row r="542" spans="1:16" ht="15.75">
      <c r="A542" s="18">
        <v>8</v>
      </c>
      <c r="B542" s="502" t="s">
        <v>167</v>
      </c>
      <c r="C542" s="410">
        <f t="shared" si="75"/>
        <v>708</v>
      </c>
      <c r="D542" s="179">
        <f t="shared" si="75"/>
        <v>720.54</v>
      </c>
      <c r="E542" s="410">
        <v>81.90999999999994</v>
      </c>
      <c r="F542" s="202">
        <f t="shared" si="76"/>
        <v>0.11569209039548015</v>
      </c>
      <c r="G542" s="15"/>
      <c r="L542" s="15"/>
      <c r="M542" s="39"/>
      <c r="N542" s="39"/>
      <c r="O542" s="15"/>
      <c r="P542" s="15"/>
    </row>
    <row r="543" spans="1:16" ht="15.75">
      <c r="A543" s="18">
        <v>9</v>
      </c>
      <c r="B543" s="502" t="s">
        <v>168</v>
      </c>
      <c r="C543" s="410">
        <f t="shared" si="75"/>
        <v>497.4</v>
      </c>
      <c r="D543" s="179">
        <f t="shared" si="75"/>
        <v>528.53</v>
      </c>
      <c r="E543" s="410">
        <v>80.02999999999997</v>
      </c>
      <c r="F543" s="202">
        <f t="shared" si="76"/>
        <v>0.1608966626457579</v>
      </c>
      <c r="G543" s="15"/>
      <c r="L543" s="15"/>
      <c r="M543" s="39"/>
      <c r="N543" s="39"/>
      <c r="O543" s="15"/>
      <c r="P543" s="15"/>
    </row>
    <row r="544" spans="1:16" ht="15.75">
      <c r="A544" s="18">
        <v>10</v>
      </c>
      <c r="B544" s="502" t="s">
        <v>169</v>
      </c>
      <c r="C544" s="410">
        <f t="shared" si="75"/>
        <v>279.79999999999995</v>
      </c>
      <c r="D544" s="179">
        <f t="shared" si="75"/>
        <v>298.02</v>
      </c>
      <c r="E544" s="410">
        <v>42.51999999999998</v>
      </c>
      <c r="F544" s="202">
        <f t="shared" si="76"/>
        <v>0.1519656897784131</v>
      </c>
      <c r="G544" s="15"/>
      <c r="L544" s="16"/>
      <c r="M544" s="39"/>
      <c r="N544" s="39"/>
      <c r="O544" s="15"/>
      <c r="P544" s="15"/>
    </row>
    <row r="545" spans="1:16" ht="15.75">
      <c r="A545" s="18">
        <v>11</v>
      </c>
      <c r="B545" s="502" t="s">
        <v>170</v>
      </c>
      <c r="C545" s="410">
        <f t="shared" si="75"/>
        <v>710.6</v>
      </c>
      <c r="D545" s="179">
        <f t="shared" si="75"/>
        <v>747.76</v>
      </c>
      <c r="E545" s="410">
        <v>119.32000000000005</v>
      </c>
      <c r="F545" s="202">
        <f t="shared" si="76"/>
        <v>0.16791443850267387</v>
      </c>
      <c r="G545" s="15"/>
      <c r="L545" s="15"/>
      <c r="M545" s="39"/>
      <c r="N545" s="39"/>
      <c r="O545" s="15"/>
      <c r="P545" s="15"/>
    </row>
    <row r="546" spans="1:16" ht="15.75">
      <c r="A546" s="18">
        <v>12</v>
      </c>
      <c r="B546" s="502" t="s">
        <v>171</v>
      </c>
      <c r="C546" s="410">
        <f t="shared" si="75"/>
        <v>631.4</v>
      </c>
      <c r="D546" s="179">
        <f t="shared" si="75"/>
        <v>678.74</v>
      </c>
      <c r="E546" s="410">
        <v>63.51999999999995</v>
      </c>
      <c r="F546" s="202">
        <f t="shared" si="76"/>
        <v>0.10060183718720297</v>
      </c>
      <c r="G546" s="15"/>
      <c r="L546" s="15"/>
      <c r="M546" s="39"/>
      <c r="N546" s="39"/>
      <c r="O546" s="15"/>
      <c r="P546" s="15"/>
    </row>
    <row r="547" spans="1:16" ht="15.75">
      <c r="A547" s="18">
        <v>13</v>
      </c>
      <c r="B547" s="502" t="s">
        <v>172</v>
      </c>
      <c r="C547" s="410">
        <f t="shared" si="75"/>
        <v>370.6</v>
      </c>
      <c r="D547" s="179">
        <f t="shared" si="75"/>
        <v>396.65999999999997</v>
      </c>
      <c r="E547" s="410">
        <v>55.139999999999986</v>
      </c>
      <c r="F547" s="202">
        <f>E547/C547</f>
        <v>0.14878575283324336</v>
      </c>
      <c r="G547" s="15"/>
      <c r="L547" s="15"/>
      <c r="M547" s="39"/>
      <c r="N547" s="39"/>
      <c r="O547" s="15"/>
      <c r="P547" s="15"/>
    </row>
    <row r="548" spans="1:16" ht="15.75" customHeight="1">
      <c r="A548" s="36"/>
      <c r="B548" s="617" t="s">
        <v>19</v>
      </c>
      <c r="C548" s="411">
        <f>SUM(C535:C547)</f>
        <v>6597.8</v>
      </c>
      <c r="D548" s="411">
        <f>SUM(D535:D547)</f>
        <v>6980.029999999999</v>
      </c>
      <c r="E548" s="411">
        <f>SUM(E535:E547)</f>
        <v>966.89</v>
      </c>
      <c r="F548" s="37">
        <f t="shared" si="76"/>
        <v>0.14654733395980477</v>
      </c>
      <c r="G548" s="21"/>
      <c r="L548" s="15"/>
      <c r="M548" s="526"/>
      <c r="N548" s="526"/>
      <c r="O548" s="526"/>
      <c r="P548" s="15"/>
    </row>
    <row r="549" spans="1:16" ht="15.75">
      <c r="A549" s="733" t="s">
        <v>130</v>
      </c>
      <c r="B549" s="733"/>
      <c r="C549" s="733"/>
      <c r="D549" s="733"/>
      <c r="E549" s="733"/>
      <c r="G549" s="28"/>
      <c r="L549" s="15"/>
      <c r="M549" s="15"/>
      <c r="N549" s="15"/>
      <c r="O549" s="15"/>
      <c r="P549" s="15"/>
    </row>
    <row r="550" spans="1:16" ht="15">
      <c r="A550" s="235" t="s">
        <v>119</v>
      </c>
      <c r="B550" s="133"/>
      <c r="C550" s="28"/>
      <c r="D550" s="133"/>
      <c r="E550" s="161"/>
      <c r="F550" s="22"/>
      <c r="L550" s="15"/>
      <c r="M550" s="15"/>
      <c r="N550" s="15"/>
      <c r="O550" s="15"/>
      <c r="P550" s="15"/>
    </row>
    <row r="551" spans="1:16" ht="15">
      <c r="A551" s="718" t="s">
        <v>289</v>
      </c>
      <c r="B551" s="718"/>
      <c r="C551" s="718"/>
      <c r="D551" s="718"/>
      <c r="E551" s="161"/>
      <c r="F551" s="22"/>
      <c r="L551" s="16"/>
      <c r="M551" s="16"/>
      <c r="N551" s="16"/>
      <c r="O551" s="16"/>
      <c r="P551" s="15"/>
    </row>
    <row r="552" spans="1:16" ht="17.25" customHeight="1">
      <c r="A552" s="121" t="s">
        <v>68</v>
      </c>
      <c r="B552" s="121" t="s">
        <v>24</v>
      </c>
      <c r="C552" s="121" t="s">
        <v>25</v>
      </c>
      <c r="D552" s="298" t="s">
        <v>26</v>
      </c>
      <c r="E552" s="161"/>
      <c r="F552" s="294"/>
      <c r="K552" s="2" t="s">
        <v>351</v>
      </c>
      <c r="L552" s="20"/>
      <c r="M552" s="20"/>
      <c r="N552" s="16"/>
      <c r="O552" s="137"/>
      <c r="P552" s="15"/>
    </row>
    <row r="553" spans="1:16" ht="34.5" customHeight="1">
      <c r="A553" s="755" t="s">
        <v>39</v>
      </c>
      <c r="B553" s="679" t="s">
        <v>324</v>
      </c>
      <c r="C553" s="629" t="str">
        <f>C334</f>
        <v>01-04-2017</v>
      </c>
      <c r="D553" s="622">
        <v>0.53</v>
      </c>
      <c r="E553" s="161"/>
      <c r="F553" s="294"/>
      <c r="K553" s="620" t="s">
        <v>350</v>
      </c>
      <c r="L553" s="620" t="s">
        <v>338</v>
      </c>
      <c r="M553" s="526" t="s">
        <v>343</v>
      </c>
      <c r="N553" s="15"/>
      <c r="O553" s="15"/>
      <c r="P553" s="15"/>
    </row>
    <row r="554" spans="1:13" ht="15">
      <c r="A554" s="755"/>
      <c r="B554" s="679" t="s">
        <v>82</v>
      </c>
      <c r="C554" s="629" t="str">
        <f>C335</f>
        <v>27-04-2017</v>
      </c>
      <c r="D554" s="622">
        <v>48.74</v>
      </c>
      <c r="E554" s="161"/>
      <c r="F554" s="294"/>
      <c r="K554" s="2">
        <v>103.54</v>
      </c>
      <c r="L554" s="2"/>
      <c r="M554" s="2"/>
    </row>
    <row r="555" spans="1:13" ht="30">
      <c r="A555" s="755"/>
      <c r="B555" s="680" t="s">
        <v>101</v>
      </c>
      <c r="C555" s="629" t="str">
        <f>C336</f>
        <v>25-07-2017</v>
      </c>
      <c r="D555" s="630">
        <v>66.75</v>
      </c>
      <c r="E555" s="161"/>
      <c r="F555" s="88"/>
      <c r="K555" s="2">
        <v>89.84</v>
      </c>
      <c r="L555" s="2"/>
      <c r="M555" s="2"/>
    </row>
    <row r="556" spans="1:13" ht="35.25" customHeight="1">
      <c r="A556" s="755"/>
      <c r="B556" s="57" t="s">
        <v>29</v>
      </c>
      <c r="C556" s="629" t="str">
        <f>C337</f>
        <v>13-12-2017 &amp;  24-01-2018</v>
      </c>
      <c r="D556" s="622">
        <v>77.36</v>
      </c>
      <c r="E556" s="161"/>
      <c r="F556" s="281"/>
      <c r="J556" s="40"/>
      <c r="K556" s="2">
        <f>K554+K555</f>
        <v>193.38</v>
      </c>
      <c r="L556" s="2">
        <v>0.53</v>
      </c>
      <c r="M556" s="2">
        <f>K556-L556</f>
        <v>192.85</v>
      </c>
    </row>
    <row r="557" spans="1:7" ht="15">
      <c r="A557" s="755" t="s">
        <v>86</v>
      </c>
      <c r="B557" s="755"/>
      <c r="C557" s="755"/>
      <c r="D557" s="315">
        <f>SUM(D554:D556)</f>
        <v>192.85000000000002</v>
      </c>
      <c r="E557" s="161"/>
      <c r="F557" s="53"/>
      <c r="G557" s="28"/>
    </row>
    <row r="558" spans="1:10" ht="15">
      <c r="A558" s="712" t="s">
        <v>30</v>
      </c>
      <c r="B558" s="712"/>
      <c r="C558" s="712"/>
      <c r="D558" s="134">
        <f>SUM(D553:D556)</f>
        <v>193.38</v>
      </c>
      <c r="E558" s="161"/>
      <c r="F558" s="22"/>
      <c r="J558" s="522"/>
    </row>
    <row r="559" spans="1:10" ht="15.75">
      <c r="A559" s="400"/>
      <c r="B559" s="422"/>
      <c r="C559" s="403"/>
      <c r="J559" s="522"/>
    </row>
    <row r="560" spans="1:10" ht="15.75">
      <c r="A560" s="413"/>
      <c r="J560" s="539"/>
    </row>
    <row r="561" spans="1:10" s="195" customFormat="1" ht="15.75" customHeight="1">
      <c r="A561" s="195" t="s">
        <v>258</v>
      </c>
      <c r="B561" s="123"/>
      <c r="H561" s="123"/>
      <c r="J561" s="522"/>
    </row>
    <row r="562" spans="1:10" ht="33.75" customHeight="1">
      <c r="A562" s="117" t="s">
        <v>2</v>
      </c>
      <c r="B562" s="117"/>
      <c r="C562" s="117" t="s">
        <v>3</v>
      </c>
      <c r="D562" s="117" t="s">
        <v>4</v>
      </c>
      <c r="E562" s="165" t="s">
        <v>5</v>
      </c>
      <c r="F562" s="117" t="s">
        <v>6</v>
      </c>
      <c r="J562" s="539"/>
    </row>
    <row r="563" spans="1:16" ht="15">
      <c r="A563" s="117">
        <v>1</v>
      </c>
      <c r="B563" s="117">
        <v>2</v>
      </c>
      <c r="C563" s="117">
        <v>3</v>
      </c>
      <c r="D563" s="148">
        <v>4</v>
      </c>
      <c r="E563" s="165" t="s">
        <v>7</v>
      </c>
      <c r="F563" s="117">
        <v>6</v>
      </c>
      <c r="J563" s="522"/>
      <c r="L563" s="128"/>
      <c r="M563" s="128"/>
      <c r="N563" s="128"/>
      <c r="O563" s="128"/>
      <c r="P563" s="128"/>
    </row>
    <row r="564" spans="1:16" s="270" customFormat="1" ht="25.5">
      <c r="A564" s="282">
        <v>1</v>
      </c>
      <c r="B564" s="313" t="s">
        <v>322</v>
      </c>
      <c r="C564" s="370">
        <v>0.53</v>
      </c>
      <c r="D564" s="370">
        <v>0.53</v>
      </c>
      <c r="E564" s="468">
        <f>D564-C564</f>
        <v>0</v>
      </c>
      <c r="F564" s="446">
        <f>E564/D565</f>
        <v>0</v>
      </c>
      <c r="G564" s="296"/>
      <c r="H564" s="6"/>
      <c r="J564" s="522"/>
      <c r="L564" s="6"/>
      <c r="M564" s="6"/>
      <c r="N564" s="6"/>
      <c r="O564" s="6"/>
      <c r="P564" s="414"/>
    </row>
    <row r="565" spans="1:10" s="270" customFormat="1" ht="21" customHeight="1">
      <c r="A565" s="282">
        <v>2</v>
      </c>
      <c r="B565" s="313" t="s">
        <v>274</v>
      </c>
      <c r="C565" s="580">
        <v>193.38</v>
      </c>
      <c r="D565" s="580">
        <v>193.38</v>
      </c>
      <c r="E565" s="468">
        <f>D565-C565</f>
        <v>0</v>
      </c>
      <c r="F565" s="446">
        <f>E565/D566</f>
        <v>0</v>
      </c>
      <c r="G565" s="296"/>
      <c r="H565" s="6"/>
      <c r="J565" s="522"/>
    </row>
    <row r="566" spans="1:14" s="270" customFormat="1" ht="24" customHeight="1">
      <c r="A566" s="282">
        <v>3</v>
      </c>
      <c r="B566" s="313" t="s">
        <v>290</v>
      </c>
      <c r="C566" s="580">
        <v>192.85000000000002</v>
      </c>
      <c r="D566" s="580">
        <v>192.85000000000002</v>
      </c>
      <c r="E566" s="468">
        <f>D566-C566</f>
        <v>0</v>
      </c>
      <c r="F566" s="446">
        <f>E566/C566</f>
        <v>0</v>
      </c>
      <c r="G566" s="296"/>
      <c r="H566" s="6"/>
      <c r="J566" s="522"/>
      <c r="K566" s="348" t="s">
        <v>359</v>
      </c>
      <c r="N566" s="381"/>
    </row>
    <row r="567" spans="1:16" s="270" customFormat="1" ht="18" customHeight="1">
      <c r="A567" s="282">
        <v>4</v>
      </c>
      <c r="B567" s="282" t="s">
        <v>33</v>
      </c>
      <c r="C567" s="295">
        <f>C564+C566</f>
        <v>193.38000000000002</v>
      </c>
      <c r="D567" s="295">
        <f>D564+D566</f>
        <v>193.38000000000002</v>
      </c>
      <c r="E567" s="447">
        <f>D567-C567</f>
        <v>0</v>
      </c>
      <c r="F567" s="446">
        <f>SUM(F564:F566)</f>
        <v>0</v>
      </c>
      <c r="G567" s="296"/>
      <c r="H567" s="6"/>
      <c r="J567" s="522"/>
      <c r="K567" s="348" t="s">
        <v>360</v>
      </c>
      <c r="L567" s="296" t="s">
        <v>354</v>
      </c>
      <c r="M567" s="348" t="s">
        <v>352</v>
      </c>
      <c r="N567" s="633"/>
      <c r="O567" s="348" t="s">
        <v>353</v>
      </c>
      <c r="P567" s="348"/>
    </row>
    <row r="568" spans="1:14" ht="15.75" customHeight="1">
      <c r="A568" s="400"/>
      <c r="B568" s="422"/>
      <c r="C568" s="403"/>
      <c r="J568" s="522"/>
      <c r="M568" s="632">
        <v>71.57</v>
      </c>
      <c r="N568" s="633" t="s">
        <v>355</v>
      </c>
    </row>
    <row r="569" spans="1:14" ht="15.75" customHeight="1">
      <c r="A569" s="413"/>
      <c r="J569" s="522"/>
      <c r="L569" s="40">
        <f>8300.36*2516.48/100000</f>
        <v>208.87689932800004</v>
      </c>
      <c r="M569" s="632">
        <v>80.99</v>
      </c>
      <c r="N569" s="633" t="s">
        <v>356</v>
      </c>
    </row>
    <row r="570" spans="1:14" s="223" customFormat="1" ht="15">
      <c r="A570" s="259" t="s">
        <v>291</v>
      </c>
      <c r="B570" s="128"/>
      <c r="D570" s="223" t="s">
        <v>31</v>
      </c>
      <c r="E570" s="747" t="s">
        <v>325</v>
      </c>
      <c r="F570" s="747"/>
      <c r="G570" s="238"/>
      <c r="H570" s="128"/>
      <c r="J570" s="539"/>
      <c r="L570" s="40">
        <f>8618.47*2516.48/100000</f>
        <v>216.88207385599998</v>
      </c>
      <c r="M570" s="632">
        <v>103.2</v>
      </c>
      <c r="N570" s="633" t="s">
        <v>357</v>
      </c>
    </row>
    <row r="571" spans="1:15" ht="30">
      <c r="A571" s="272" t="s">
        <v>2</v>
      </c>
      <c r="B571" s="272" t="s">
        <v>40</v>
      </c>
      <c r="C571" s="272" t="s">
        <v>274</v>
      </c>
      <c r="D571" s="272" t="s">
        <v>118</v>
      </c>
      <c r="E571" s="273" t="s">
        <v>198</v>
      </c>
      <c r="F571" s="272" t="s">
        <v>41</v>
      </c>
      <c r="G571" s="272" t="s">
        <v>42</v>
      </c>
      <c r="J571" s="51"/>
      <c r="K571" s="2" t="s">
        <v>358</v>
      </c>
      <c r="L571" s="40">
        <f>L569+L570</f>
        <v>425.758973184</v>
      </c>
      <c r="M571" s="457">
        <f>M570+M569+M568</f>
        <v>255.76</v>
      </c>
      <c r="N571" s="2"/>
      <c r="O571" s="78">
        <f>L571-M571</f>
        <v>169.99897318400002</v>
      </c>
    </row>
    <row r="572" spans="1:8" s="22" customFormat="1" ht="15">
      <c r="A572" s="297" t="s">
        <v>175</v>
      </c>
      <c r="B572" s="297" t="s">
        <v>176</v>
      </c>
      <c r="C572" s="297" t="s">
        <v>177</v>
      </c>
      <c r="D572" s="297" t="s">
        <v>178</v>
      </c>
      <c r="E572" s="297" t="s">
        <v>179</v>
      </c>
      <c r="F572" s="297" t="s">
        <v>180</v>
      </c>
      <c r="G572" s="297" t="s">
        <v>181</v>
      </c>
      <c r="H572" s="133"/>
    </row>
    <row r="573" spans="1:8" s="22" customFormat="1" ht="15">
      <c r="A573" s="448">
        <v>1</v>
      </c>
      <c r="B573" s="681" t="s">
        <v>43</v>
      </c>
      <c r="C573" s="449">
        <v>97.49</v>
      </c>
      <c r="D573" s="574">
        <v>96.43</v>
      </c>
      <c r="E573" s="450">
        <v>95.95</v>
      </c>
      <c r="F573" s="451">
        <f>E573/C573</f>
        <v>0.984203508052108</v>
      </c>
      <c r="G573" s="452">
        <f>D573-E573</f>
        <v>0.480000000000004</v>
      </c>
      <c r="H573" s="133"/>
    </row>
    <row r="574" spans="1:8" s="22" customFormat="1" ht="43.5" customHeight="1">
      <c r="A574" s="448">
        <v>2</v>
      </c>
      <c r="B574" s="681" t="s">
        <v>117</v>
      </c>
      <c r="C574" s="449">
        <v>97.48</v>
      </c>
      <c r="D574" s="574">
        <f>96.42+0.53</f>
        <v>96.95</v>
      </c>
      <c r="E574" s="450">
        <v>96.94999999999999</v>
      </c>
      <c r="F574" s="451">
        <f>E574/C574</f>
        <v>0.9945629872794418</v>
      </c>
      <c r="G574" s="452">
        <f>D574-E574</f>
        <v>0</v>
      </c>
      <c r="H574" s="133"/>
    </row>
    <row r="575" spans="1:8" s="22" customFormat="1" ht="15">
      <c r="A575" s="744" t="s">
        <v>19</v>
      </c>
      <c r="B575" s="744"/>
      <c r="C575" s="453">
        <f>SUM(C573:C574)</f>
        <v>194.97</v>
      </c>
      <c r="D575" s="453">
        <f>SUM(D573:D574)</f>
        <v>193.38</v>
      </c>
      <c r="E575" s="454">
        <f>E574+E573</f>
        <v>192.89999999999998</v>
      </c>
      <c r="F575" s="455">
        <f>E575/C575</f>
        <v>0.9893829819972302</v>
      </c>
      <c r="G575" s="456">
        <f>SUM(G573:G574)</f>
        <v>0.480000000000004</v>
      </c>
      <c r="H575" s="133"/>
    </row>
    <row r="576" spans="1:8" s="22" customFormat="1" ht="15">
      <c r="A576" s="128"/>
      <c r="B576" s="128"/>
      <c r="C576" s="1"/>
      <c r="D576" s="128"/>
      <c r="E576" s="9"/>
      <c r="F576" s="1"/>
      <c r="G576" s="28"/>
      <c r="H576" s="133"/>
    </row>
    <row r="577" spans="1:8" s="22" customFormat="1" ht="15">
      <c r="A577" s="128"/>
      <c r="B577" s="128"/>
      <c r="C577" s="1"/>
      <c r="D577" s="128"/>
      <c r="E577" s="9"/>
      <c r="F577" s="1"/>
      <c r="G577" s="28"/>
      <c r="H577" s="133"/>
    </row>
    <row r="578" spans="1:8" s="236" customFormat="1" ht="15">
      <c r="A578" s="728" t="s">
        <v>131</v>
      </c>
      <c r="B578" s="728"/>
      <c r="C578" s="728"/>
      <c r="D578" s="728"/>
      <c r="E578" s="728"/>
      <c r="F578" s="728"/>
      <c r="G578" s="254"/>
      <c r="H578" s="133"/>
    </row>
    <row r="579" spans="1:11" s="236" customFormat="1" ht="15">
      <c r="A579" s="235" t="s">
        <v>132</v>
      </c>
      <c r="B579" s="133"/>
      <c r="C579" s="254"/>
      <c r="E579" s="237"/>
      <c r="G579" s="238"/>
      <c r="H579" s="133"/>
      <c r="K579" s="2" t="s">
        <v>351</v>
      </c>
    </row>
    <row r="580" spans="1:13" s="22" customFormat="1" ht="15">
      <c r="A580" s="718" t="s">
        <v>292</v>
      </c>
      <c r="B580" s="718"/>
      <c r="C580" s="718"/>
      <c r="D580" s="718"/>
      <c r="E580" s="161"/>
      <c r="G580" s="40"/>
      <c r="H580" s="133"/>
      <c r="J580" s="634" t="s">
        <v>361</v>
      </c>
      <c r="K580" s="634" t="s">
        <v>362</v>
      </c>
      <c r="L580" s="20"/>
      <c r="M580" s="20"/>
    </row>
    <row r="581" spans="1:15" s="22" customFormat="1" ht="27">
      <c r="A581" s="116" t="s">
        <v>23</v>
      </c>
      <c r="B581" s="116" t="s">
        <v>24</v>
      </c>
      <c r="C581" s="116" t="s">
        <v>25</v>
      </c>
      <c r="D581" s="116" t="s">
        <v>26</v>
      </c>
      <c r="E581" s="9"/>
      <c r="F581" s="38"/>
      <c r="G581" s="40"/>
      <c r="H581" s="133"/>
      <c r="J581" s="620" t="s">
        <v>350</v>
      </c>
      <c r="K581" s="620" t="s">
        <v>350</v>
      </c>
      <c r="L581" s="620" t="s">
        <v>338</v>
      </c>
      <c r="M581" s="526" t="s">
        <v>343</v>
      </c>
      <c r="N581" s="128"/>
      <c r="O581" s="128"/>
    </row>
    <row r="582" spans="1:15" s="22" customFormat="1" ht="15">
      <c r="A582" s="755" t="s">
        <v>149</v>
      </c>
      <c r="B582" s="682" t="s">
        <v>208</v>
      </c>
      <c r="C582" s="629" t="str">
        <f>C553</f>
        <v>01-04-2017</v>
      </c>
      <c r="D582" s="631">
        <v>2.23</v>
      </c>
      <c r="E582" s="9"/>
      <c r="F582" s="38"/>
      <c r="G582" s="40"/>
      <c r="H582" s="133"/>
      <c r="J582" s="78">
        <v>140.1</v>
      </c>
      <c r="K582" s="78">
        <v>208.87689932800004</v>
      </c>
      <c r="L582" s="2"/>
      <c r="M582" s="2"/>
      <c r="N582" s="128"/>
      <c r="O582" s="381"/>
    </row>
    <row r="583" spans="1:13" s="22" customFormat="1" ht="15">
      <c r="A583" s="755"/>
      <c r="B583" s="682" t="s">
        <v>82</v>
      </c>
      <c r="C583" s="629" t="str">
        <f>C554</f>
        <v>27-04-2017</v>
      </c>
      <c r="D583" s="632">
        <v>71.57</v>
      </c>
      <c r="E583" s="9"/>
      <c r="F583" s="38"/>
      <c r="G583" s="40"/>
      <c r="H583" s="133"/>
      <c r="J583" s="2">
        <v>146.19</v>
      </c>
      <c r="K583" s="78">
        <v>216.88207385599998</v>
      </c>
      <c r="L583" s="2"/>
      <c r="M583" s="2"/>
    </row>
    <row r="584" spans="1:15" s="22" customFormat="1" ht="15">
      <c r="A584" s="755"/>
      <c r="B584" s="683" t="s">
        <v>28</v>
      </c>
      <c r="C584" s="629" t="str">
        <f>C555</f>
        <v>25-07-2017</v>
      </c>
      <c r="D584" s="632">
        <v>80.99</v>
      </c>
      <c r="E584" s="9"/>
      <c r="F584" s="38"/>
      <c r="G584" s="40"/>
      <c r="H584" s="133"/>
      <c r="J584" s="2">
        <f>J582+J583</f>
        <v>286.28999999999996</v>
      </c>
      <c r="K584" s="78">
        <f>K582+K583</f>
        <v>425.758973184</v>
      </c>
      <c r="L584" s="2">
        <v>2.23</v>
      </c>
      <c r="M584" s="78">
        <f>K584-L584</f>
        <v>423.528973184</v>
      </c>
      <c r="O584" s="28"/>
    </row>
    <row r="585" spans="1:8" s="22" customFormat="1" ht="30">
      <c r="A585" s="755"/>
      <c r="B585" s="635" t="s">
        <v>29</v>
      </c>
      <c r="C585" s="629" t="str">
        <f>C556</f>
        <v>13-12-2017 &amp;  24-01-2018</v>
      </c>
      <c r="D585" s="632">
        <f>103.2+167.77</f>
        <v>270.97</v>
      </c>
      <c r="E585" s="9"/>
      <c r="F585" s="39"/>
      <c r="G585" s="40"/>
      <c r="H585" s="133"/>
    </row>
    <row r="586" spans="1:8" s="22" customFormat="1" ht="15">
      <c r="A586" s="755" t="s">
        <v>86</v>
      </c>
      <c r="B586" s="755"/>
      <c r="C586" s="755"/>
      <c r="D586" s="457">
        <f>D585+D584+D583</f>
        <v>423.53000000000003</v>
      </c>
      <c r="E586" s="9"/>
      <c r="F586" s="51"/>
      <c r="G586" s="28"/>
      <c r="H586" s="133"/>
    </row>
    <row r="587" spans="1:10" ht="15">
      <c r="A587" s="712" t="s">
        <v>30</v>
      </c>
      <c r="B587" s="712"/>
      <c r="C587" s="712"/>
      <c r="D587" s="295">
        <f>SUM(D582:D585)</f>
        <v>425.76</v>
      </c>
      <c r="E587" s="161"/>
      <c r="F587" s="22"/>
      <c r="J587" s="522"/>
    </row>
    <row r="588" spans="1:8" s="114" customFormat="1" ht="18" customHeight="1">
      <c r="A588" s="413"/>
      <c r="B588" s="128"/>
      <c r="C588" s="1"/>
      <c r="D588" s="128"/>
      <c r="E588" s="9"/>
      <c r="F588" s="1"/>
      <c r="G588" s="40"/>
      <c r="H588" s="431"/>
    </row>
    <row r="589" spans="1:8" s="267" customFormat="1" ht="15">
      <c r="A589" s="259" t="s">
        <v>293</v>
      </c>
      <c r="B589" s="128"/>
      <c r="C589" s="223"/>
      <c r="D589" s="223"/>
      <c r="E589" s="224"/>
      <c r="F589" s="223"/>
      <c r="G589" s="238"/>
      <c r="H589" s="431"/>
    </row>
    <row r="590" spans="1:8" s="22" customFormat="1" ht="27">
      <c r="A590" s="116" t="s">
        <v>2</v>
      </c>
      <c r="B590" s="116" t="s">
        <v>156</v>
      </c>
      <c r="C590" s="116" t="s">
        <v>3</v>
      </c>
      <c r="D590" s="116" t="s">
        <v>4</v>
      </c>
      <c r="E590" s="172" t="s">
        <v>5</v>
      </c>
      <c r="F590" s="116" t="s">
        <v>6</v>
      </c>
      <c r="G590" s="40"/>
      <c r="H590" s="133"/>
    </row>
    <row r="591" spans="1:8" s="22" customFormat="1" ht="15">
      <c r="A591" s="117">
        <v>1</v>
      </c>
      <c r="B591" s="117">
        <v>2</v>
      </c>
      <c r="C591" s="117">
        <v>3</v>
      </c>
      <c r="D591" s="148">
        <v>4</v>
      </c>
      <c r="E591" s="165" t="s">
        <v>7</v>
      </c>
      <c r="F591" s="117">
        <v>6</v>
      </c>
      <c r="G591" s="40"/>
      <c r="H591" s="133"/>
    </row>
    <row r="592" spans="1:16" s="22" customFormat="1" ht="30">
      <c r="A592" s="18">
        <v>1</v>
      </c>
      <c r="B592" s="291" t="s">
        <v>322</v>
      </c>
      <c r="C592" s="299">
        <v>2.23</v>
      </c>
      <c r="D592" s="299">
        <v>2.23</v>
      </c>
      <c r="E592" s="466">
        <f>D592-C592</f>
        <v>0</v>
      </c>
      <c r="F592" s="467">
        <f>E592/C592</f>
        <v>0</v>
      </c>
      <c r="G592" s="40"/>
      <c r="K592" s="133">
        <v>122.83</v>
      </c>
      <c r="L592" s="390"/>
      <c r="M592" s="390"/>
      <c r="N592" s="390"/>
      <c r="O592" s="390"/>
      <c r="P592" s="390"/>
    </row>
    <row r="593" spans="1:16" s="22" customFormat="1" ht="15">
      <c r="A593" s="18">
        <v>2</v>
      </c>
      <c r="B593" s="291" t="s">
        <v>274</v>
      </c>
      <c r="C593" s="459">
        <v>425.7452170215385</v>
      </c>
      <c r="D593" s="459">
        <v>425.7452170215385</v>
      </c>
      <c r="E593" s="468">
        <f>D593-C593</f>
        <v>0</v>
      </c>
      <c r="F593" s="467">
        <f>E593/C593</f>
        <v>0</v>
      </c>
      <c r="G593" s="40"/>
      <c r="K593" s="133">
        <v>131.37</v>
      </c>
      <c r="L593" s="390"/>
      <c r="M593" s="390"/>
      <c r="N593" s="390"/>
      <c r="O593" s="390"/>
      <c r="P593" s="390"/>
    </row>
    <row r="594" spans="1:16" s="300" customFormat="1" ht="27.75" customHeight="1">
      <c r="A594" s="283">
        <v>3</v>
      </c>
      <c r="B594" s="108" t="s">
        <v>290</v>
      </c>
      <c r="C594" s="301">
        <v>423.5154194951572</v>
      </c>
      <c r="D594" s="301">
        <v>423.5154194951572</v>
      </c>
      <c r="E594" s="468">
        <f>D594-C594</f>
        <v>0</v>
      </c>
      <c r="F594" s="467">
        <f>E594/C594</f>
        <v>0</v>
      </c>
      <c r="G594" s="276"/>
      <c r="K594" s="575">
        <f>K592+K593</f>
        <v>254.2</v>
      </c>
      <c r="L594" s="390"/>
      <c r="M594" s="390"/>
      <c r="N594" s="390"/>
      <c r="O594" s="390"/>
      <c r="P594" s="390"/>
    </row>
    <row r="595" spans="1:16" s="22" customFormat="1" ht="15">
      <c r="A595" s="18">
        <v>4</v>
      </c>
      <c r="B595" s="36" t="s">
        <v>33</v>
      </c>
      <c r="C595" s="295">
        <f>C594+C592</f>
        <v>425.7454194951572</v>
      </c>
      <c r="D595" s="295">
        <f>D594+D592</f>
        <v>425.7454194951572</v>
      </c>
      <c r="E595" s="468">
        <f>D595-C595</f>
        <v>0</v>
      </c>
      <c r="F595" s="467">
        <f>E595/C595</f>
        <v>0</v>
      </c>
      <c r="G595" s="40"/>
      <c r="H595" s="133"/>
      <c r="L595" s="133"/>
      <c r="M595" s="133"/>
      <c r="N595" s="133"/>
      <c r="O595" s="133"/>
      <c r="P595" s="133"/>
    </row>
    <row r="596" spans="1:16" s="22" customFormat="1" ht="30" customHeight="1">
      <c r="A596" s="418"/>
      <c r="B596" s="422"/>
      <c r="C596" s="403"/>
      <c r="D596" s="422"/>
      <c r="E596" s="423"/>
      <c r="F596" s="403"/>
      <c r="G596" s="40"/>
      <c r="H596" s="133"/>
      <c r="L596" s="133"/>
      <c r="M596" s="133"/>
      <c r="N596" s="133"/>
      <c r="O596" s="133"/>
      <c r="P596" s="133"/>
    </row>
    <row r="597" spans="1:16" s="236" customFormat="1" ht="17.25" customHeight="1">
      <c r="A597" s="259" t="s">
        <v>294</v>
      </c>
      <c r="B597" s="128"/>
      <c r="C597" s="223"/>
      <c r="D597" s="223"/>
      <c r="E597" s="224"/>
      <c r="F597" s="260"/>
      <c r="G597" s="238"/>
      <c r="H597" s="133"/>
      <c r="L597" s="133"/>
      <c r="M597" s="133"/>
      <c r="N597" s="133"/>
      <c r="O597" s="133"/>
      <c r="P597" s="133"/>
    </row>
    <row r="598" spans="1:8" s="22" customFormat="1" ht="15">
      <c r="A598" s="748" t="s">
        <v>295</v>
      </c>
      <c r="B598" s="748"/>
      <c r="C598" s="120"/>
      <c r="D598" s="128" t="s">
        <v>31</v>
      </c>
      <c r="E598" s="9"/>
      <c r="F598" s="747" t="s">
        <v>326</v>
      </c>
      <c r="G598" s="747"/>
      <c r="H598" s="133"/>
    </row>
    <row r="599" spans="1:19" s="300" customFormat="1" ht="51">
      <c r="A599" s="117" t="s">
        <v>44</v>
      </c>
      <c r="B599" s="117" t="s">
        <v>45</v>
      </c>
      <c r="C599" s="117" t="s">
        <v>46</v>
      </c>
      <c r="D599" s="117" t="s">
        <v>363</v>
      </c>
      <c r="E599" s="165" t="s">
        <v>5</v>
      </c>
      <c r="F599" s="117" t="s">
        <v>41</v>
      </c>
      <c r="G599" s="289" t="s">
        <v>42</v>
      </c>
      <c r="H599" s="390"/>
      <c r="J599" s="63"/>
      <c r="K599" s="63"/>
      <c r="L599" s="63"/>
      <c r="M599" s="63"/>
      <c r="N599" s="63"/>
      <c r="O599" s="63"/>
      <c r="P599" s="63"/>
      <c r="Q599" s="63"/>
      <c r="R599" s="63"/>
      <c r="S599" s="63"/>
    </row>
    <row r="600" spans="1:19" s="22" customFormat="1" ht="15">
      <c r="A600" s="36">
        <v>1</v>
      </c>
      <c r="B600" s="36">
        <v>2</v>
      </c>
      <c r="C600" s="36">
        <v>3</v>
      </c>
      <c r="D600" s="18">
        <v>4</v>
      </c>
      <c r="E600" s="143" t="s">
        <v>66</v>
      </c>
      <c r="F600" s="36">
        <v>6</v>
      </c>
      <c r="G600" s="194" t="s">
        <v>67</v>
      </c>
      <c r="H600" s="133"/>
      <c r="J600" s="53"/>
      <c r="K600" s="53"/>
      <c r="L600" s="53"/>
      <c r="M600" s="53"/>
      <c r="N600" s="53"/>
      <c r="O600" s="53"/>
      <c r="P600" s="53"/>
      <c r="Q600" s="53"/>
      <c r="R600" s="53"/>
      <c r="S600" s="53"/>
    </row>
    <row r="601" spans="1:19" s="22" customFormat="1" ht="15">
      <c r="A601" s="194">
        <f>D595</f>
        <v>425.7454194951572</v>
      </c>
      <c r="B601" s="194">
        <f>C252</f>
        <v>16913.24</v>
      </c>
      <c r="C601" s="295">
        <f>B601*2516.48/100000</f>
        <v>425.618301952</v>
      </c>
      <c r="D601" s="295">
        <v>350.40361735</v>
      </c>
      <c r="E601" s="445">
        <f>C601-D601</f>
        <v>75.21468460200003</v>
      </c>
      <c r="F601" s="316">
        <f>D601/A601</f>
        <v>0.823035554358996</v>
      </c>
      <c r="G601" s="339">
        <f>A601-D601</f>
        <v>75.3418021451572</v>
      </c>
      <c r="H601" s="133"/>
      <c r="J601" s="53"/>
      <c r="K601" s="53"/>
      <c r="L601" s="53"/>
      <c r="M601" s="53"/>
      <c r="N601" s="541"/>
      <c r="O601" s="53"/>
      <c r="P601" s="542"/>
      <c r="Q601" s="543"/>
      <c r="R601" s="544"/>
      <c r="S601" s="53"/>
    </row>
    <row r="602" spans="1:19" s="22" customFormat="1" ht="15">
      <c r="A602" s="418"/>
      <c r="B602" s="422"/>
      <c r="C602" s="403"/>
      <c r="D602" s="128"/>
      <c r="E602" s="9"/>
      <c r="F602" s="1"/>
      <c r="G602" s="28"/>
      <c r="H602" s="133"/>
      <c r="J602" s="53"/>
      <c r="K602" s="53"/>
      <c r="L602" s="53"/>
      <c r="M602" s="53"/>
      <c r="N602" s="53"/>
      <c r="O602" s="53"/>
      <c r="P602" s="53"/>
      <c r="Q602" s="53"/>
      <c r="R602" s="53"/>
      <c r="S602" s="53"/>
    </row>
    <row r="603" spans="1:19" s="22" customFormat="1" ht="15">
      <c r="A603" s="128"/>
      <c r="B603" s="128"/>
      <c r="C603" s="1"/>
      <c r="D603" s="128"/>
      <c r="E603" s="9"/>
      <c r="F603" s="1"/>
      <c r="G603" s="28"/>
      <c r="H603" s="133"/>
      <c r="J603" s="53"/>
      <c r="K603" s="53"/>
      <c r="L603" s="53"/>
      <c r="M603" s="53"/>
      <c r="N603" s="53"/>
      <c r="O603" s="53"/>
      <c r="P603" s="53"/>
      <c r="Q603" s="53"/>
      <c r="R603" s="53"/>
      <c r="S603" s="53"/>
    </row>
    <row r="604" spans="1:19" s="22" customFormat="1" ht="15.75">
      <c r="A604" s="733" t="s">
        <v>296</v>
      </c>
      <c r="B604" s="733"/>
      <c r="C604" s="733"/>
      <c r="D604" s="733"/>
      <c r="E604" s="733"/>
      <c r="G604" s="28"/>
      <c r="H604" s="133"/>
      <c r="J604" s="53"/>
      <c r="K604" s="53"/>
      <c r="L604" s="53"/>
      <c r="M604" s="53"/>
      <c r="N604" s="53"/>
      <c r="O604" s="53"/>
      <c r="P604" s="53"/>
      <c r="Q604" s="53"/>
      <c r="R604" s="53"/>
      <c r="S604" s="53"/>
    </row>
    <row r="605" spans="1:19" s="236" customFormat="1" ht="27" customHeight="1">
      <c r="A605" s="261" t="s">
        <v>155</v>
      </c>
      <c r="B605" s="133"/>
      <c r="E605" s="237"/>
      <c r="G605" s="254"/>
      <c r="H605" s="133"/>
      <c r="J605" s="545"/>
      <c r="K605" s="545"/>
      <c r="L605" s="545"/>
      <c r="M605" s="545"/>
      <c r="N605" s="545"/>
      <c r="O605" s="545"/>
      <c r="P605" s="545"/>
      <c r="Q605" s="545"/>
      <c r="R605" s="545"/>
      <c r="S605" s="545"/>
    </row>
    <row r="606" spans="1:19" s="236" customFormat="1" ht="15">
      <c r="A606" s="262" t="s">
        <v>133</v>
      </c>
      <c r="B606" s="52"/>
      <c r="C606" s="263"/>
      <c r="D606" s="263"/>
      <c r="E606" s="264"/>
      <c r="F606" s="263"/>
      <c r="G606" s="265"/>
      <c r="H606" s="133"/>
      <c r="J606" s="545"/>
      <c r="K606" s="545"/>
      <c r="L606" s="545"/>
      <c r="M606" s="545"/>
      <c r="N606" s="545"/>
      <c r="O606" s="545"/>
      <c r="P606" s="545"/>
      <c r="Q606" s="545"/>
      <c r="R606" s="545"/>
      <c r="S606" s="545"/>
    </row>
    <row r="607" spans="1:19" s="22" customFormat="1" ht="15">
      <c r="A607" s="715" t="s">
        <v>330</v>
      </c>
      <c r="B607" s="715"/>
      <c r="C607" s="715"/>
      <c r="D607" s="715"/>
      <c r="E607" s="715"/>
      <c r="G607" s="49"/>
      <c r="H607" s="133"/>
      <c r="J607" s="53"/>
      <c r="K607" s="751"/>
      <c r="L607" s="751"/>
      <c r="M607" s="751"/>
      <c r="N607" s="751"/>
      <c r="O607" s="751"/>
      <c r="P607" s="53"/>
      <c r="Q607" s="53"/>
      <c r="R607" s="53"/>
      <c r="S607" s="53"/>
    </row>
    <row r="608" spans="1:19" s="22" customFormat="1" ht="27">
      <c r="A608" s="116" t="s">
        <v>23</v>
      </c>
      <c r="B608" s="117" t="s">
        <v>154</v>
      </c>
      <c r="C608" s="117" t="s">
        <v>25</v>
      </c>
      <c r="D608" s="117" t="s">
        <v>48</v>
      </c>
      <c r="E608" s="172" t="s">
        <v>49</v>
      </c>
      <c r="G608" s="49"/>
      <c r="H608" s="133"/>
      <c r="J608" s="53"/>
      <c r="K608" s="546"/>
      <c r="L608" s="504"/>
      <c r="M608" s="504"/>
      <c r="N608" s="504"/>
      <c r="O608" s="547"/>
      <c r="P608" s="53"/>
      <c r="Q608" s="53"/>
      <c r="R608" s="53"/>
      <c r="S608" s="53"/>
    </row>
    <row r="609" spans="1:19" s="22" customFormat="1" ht="15">
      <c r="A609" s="753" t="s">
        <v>99</v>
      </c>
      <c r="B609" s="14" t="s">
        <v>83</v>
      </c>
      <c r="C609" s="368"/>
      <c r="D609" s="635">
        <v>0</v>
      </c>
      <c r="E609" s="636">
        <v>0</v>
      </c>
      <c r="G609" s="49"/>
      <c r="H609" s="133"/>
      <c r="J609" s="53"/>
      <c r="K609" s="752"/>
      <c r="L609" s="113"/>
      <c r="M609" s="281"/>
      <c r="N609" s="55"/>
      <c r="O609" s="53"/>
      <c r="P609" s="53"/>
      <c r="Q609" s="53"/>
      <c r="R609" s="53"/>
      <c r="S609" s="53"/>
    </row>
    <row r="610" spans="1:19" s="22" customFormat="1" ht="15">
      <c r="A610" s="753"/>
      <c r="B610" s="14" t="s">
        <v>84</v>
      </c>
      <c r="C610" s="368"/>
      <c r="D610" s="635">
        <v>4163</v>
      </c>
      <c r="E610" s="636">
        <v>2497.8</v>
      </c>
      <c r="G610" s="50"/>
      <c r="H610" s="133"/>
      <c r="J610" s="53"/>
      <c r="K610" s="752"/>
      <c r="L610" s="113"/>
      <c r="M610" s="281"/>
      <c r="N610" s="55"/>
      <c r="O610" s="53"/>
      <c r="P610" s="53"/>
      <c r="Q610" s="53"/>
      <c r="R610" s="53"/>
      <c r="S610" s="53"/>
    </row>
    <row r="611" spans="1:19" s="22" customFormat="1" ht="15">
      <c r="A611" s="753"/>
      <c r="B611" s="14" t="s">
        <v>85</v>
      </c>
      <c r="C611" s="369"/>
      <c r="D611" s="635">
        <v>809</v>
      </c>
      <c r="E611" s="636">
        <v>485.4</v>
      </c>
      <c r="G611" s="50"/>
      <c r="H611" s="133"/>
      <c r="J611" s="53"/>
      <c r="K611" s="752"/>
      <c r="L611" s="113"/>
      <c r="M611" s="548"/>
      <c r="N611" s="55"/>
      <c r="O611" s="53"/>
      <c r="P611" s="53"/>
      <c r="Q611" s="53"/>
      <c r="R611" s="53"/>
      <c r="S611" s="53"/>
    </row>
    <row r="612" spans="1:19" s="22" customFormat="1" ht="15">
      <c r="A612" s="753"/>
      <c r="B612" s="14" t="s">
        <v>87</v>
      </c>
      <c r="C612" s="368"/>
      <c r="D612" s="635">
        <v>0</v>
      </c>
      <c r="E612" s="636">
        <v>0</v>
      </c>
      <c r="G612" s="50"/>
      <c r="H612" s="133"/>
      <c r="J612" s="53"/>
      <c r="K612" s="752"/>
      <c r="L612" s="113"/>
      <c r="M612" s="281"/>
      <c r="N612" s="55"/>
      <c r="O612" s="53"/>
      <c r="P612" s="53"/>
      <c r="Q612" s="53"/>
      <c r="R612" s="53"/>
      <c r="S612" s="53"/>
    </row>
    <row r="613" spans="1:19" s="22" customFormat="1" ht="15">
      <c r="A613" s="753"/>
      <c r="B613" s="14" t="s">
        <v>143</v>
      </c>
      <c r="C613" s="368"/>
      <c r="D613" s="635">
        <v>3800</v>
      </c>
      <c r="E613" s="636">
        <v>3913.35</v>
      </c>
      <c r="G613" s="50"/>
      <c r="H613" s="133"/>
      <c r="J613" s="53"/>
      <c r="K613" s="752"/>
      <c r="L613" s="113"/>
      <c r="M613" s="281"/>
      <c r="N613" s="55"/>
      <c r="O613" s="53"/>
      <c r="P613" s="53"/>
      <c r="Q613" s="53"/>
      <c r="R613" s="53"/>
      <c r="S613" s="53"/>
    </row>
    <row r="614" spans="1:19" s="22" customFormat="1" ht="15">
      <c r="A614" s="753"/>
      <c r="B614" s="14" t="s">
        <v>152</v>
      </c>
      <c r="C614" s="368"/>
      <c r="D614" s="635">
        <v>4855</v>
      </c>
      <c r="E614" s="636">
        <v>4767.27</v>
      </c>
      <c r="G614" s="50"/>
      <c r="H614" s="133"/>
      <c r="J614" s="53"/>
      <c r="K614" s="752"/>
      <c r="L614" s="113"/>
      <c r="M614" s="281"/>
      <c r="N614" s="55"/>
      <c r="O614" s="53"/>
      <c r="P614" s="53"/>
      <c r="Q614" s="53"/>
      <c r="R614" s="53"/>
      <c r="S614" s="53"/>
    </row>
    <row r="615" spans="1:19" s="22" customFormat="1" ht="15">
      <c r="A615" s="753"/>
      <c r="B615" s="14" t="s">
        <v>182</v>
      </c>
      <c r="C615" s="368"/>
      <c r="D615" s="635">
        <v>2267</v>
      </c>
      <c r="E615" s="636">
        <v>3285.92</v>
      </c>
      <c r="G615" s="50"/>
      <c r="H615" s="133"/>
      <c r="J615" s="53"/>
      <c r="K615" s="752"/>
      <c r="L615" s="113"/>
      <c r="M615" s="281"/>
      <c r="N615" s="55"/>
      <c r="O615" s="53"/>
      <c r="P615" s="53"/>
      <c r="Q615" s="53"/>
      <c r="R615" s="281"/>
      <c r="S615" s="53"/>
    </row>
    <row r="616" spans="1:19" s="22" customFormat="1" ht="15">
      <c r="A616" s="753"/>
      <c r="B616" s="14" t="s">
        <v>191</v>
      </c>
      <c r="C616" s="368"/>
      <c r="D616" s="635">
        <v>39</v>
      </c>
      <c r="E616" s="636">
        <v>50.14</v>
      </c>
      <c r="G616" s="50"/>
      <c r="H616" s="133"/>
      <c r="J616" s="53"/>
      <c r="K616" s="752"/>
      <c r="L616" s="113"/>
      <c r="M616" s="281"/>
      <c r="N616" s="55"/>
      <c r="O616" s="53"/>
      <c r="P616" s="53"/>
      <c r="Q616" s="53"/>
      <c r="R616" s="53"/>
      <c r="S616" s="53"/>
    </row>
    <row r="617" spans="1:19" s="22" customFormat="1" ht="15">
      <c r="A617" s="753"/>
      <c r="B617" s="14" t="s">
        <v>194</v>
      </c>
      <c r="C617" s="368"/>
      <c r="D617" s="635">
        <v>0</v>
      </c>
      <c r="E617" s="636">
        <v>0</v>
      </c>
      <c r="G617" s="50"/>
      <c r="H617" s="133"/>
      <c r="J617" s="53"/>
      <c r="K617" s="752"/>
      <c r="L617" s="113"/>
      <c r="M617" s="281"/>
      <c r="N617" s="55"/>
      <c r="O617" s="53"/>
      <c r="P617" s="53"/>
      <c r="Q617" s="53"/>
      <c r="R617" s="53"/>
      <c r="S617" s="53"/>
    </row>
    <row r="618" spans="1:19" s="22" customFormat="1" ht="15">
      <c r="A618" s="754"/>
      <c r="B618" s="14" t="s">
        <v>236</v>
      </c>
      <c r="C618" s="368"/>
      <c r="D618" s="635">
        <v>0</v>
      </c>
      <c r="E618" s="636">
        <v>0</v>
      </c>
      <c r="G618" s="50"/>
      <c r="H618" s="133"/>
      <c r="J618" s="53"/>
      <c r="K618" s="752"/>
      <c r="L618" s="113"/>
      <c r="M618" s="281"/>
      <c r="N618" s="55"/>
      <c r="O618" s="53"/>
      <c r="P618" s="53"/>
      <c r="Q618" s="53"/>
      <c r="R618" s="53"/>
      <c r="S618" s="53"/>
    </row>
    <row r="619" spans="1:19" s="22" customFormat="1" ht="15">
      <c r="A619" s="754"/>
      <c r="B619" s="415" t="s">
        <v>331</v>
      </c>
      <c r="C619" s="416"/>
      <c r="D619" s="637">
        <v>0</v>
      </c>
      <c r="E619" s="638">
        <v>0</v>
      </c>
      <c r="G619" s="50"/>
      <c r="H619" s="133"/>
      <c r="J619" s="53"/>
      <c r="K619" s="752"/>
      <c r="L619" s="113"/>
      <c r="M619" s="281"/>
      <c r="N619" s="55"/>
      <c r="O619" s="53"/>
      <c r="P619" s="53"/>
      <c r="Q619" s="53"/>
      <c r="R619" s="53"/>
      <c r="S619" s="53"/>
    </row>
    <row r="620" spans="1:19" s="22" customFormat="1" ht="15">
      <c r="A620" s="754"/>
      <c r="B620" s="415" t="s">
        <v>297</v>
      </c>
      <c r="C620" s="416"/>
      <c r="D620" s="637">
        <v>0</v>
      </c>
      <c r="E620" s="638">
        <v>0</v>
      </c>
      <c r="G620" s="50"/>
      <c r="H620" s="133"/>
      <c r="J620" s="53"/>
      <c r="K620" s="752"/>
      <c r="L620" s="113"/>
      <c r="M620" s="281"/>
      <c r="N620" s="55"/>
      <c r="O620" s="53"/>
      <c r="P620" s="53"/>
      <c r="Q620" s="53"/>
      <c r="R620" s="53"/>
      <c r="S620" s="53"/>
    </row>
    <row r="621" spans="1:19" s="22" customFormat="1" ht="15">
      <c r="A621" s="754"/>
      <c r="B621" s="684" t="s">
        <v>19</v>
      </c>
      <c r="C621" s="391"/>
      <c r="D621" s="639">
        <f>SUM(D609:D620)</f>
        <v>15933</v>
      </c>
      <c r="E621" s="640">
        <f>SUM(E609:E620)</f>
        <v>14999.88</v>
      </c>
      <c r="G621" s="50"/>
      <c r="H621" s="133"/>
      <c r="J621" s="53"/>
      <c r="K621" s="752"/>
      <c r="L621" s="549"/>
      <c r="M621" s="53"/>
      <c r="N621" s="550"/>
      <c r="O621" s="550"/>
      <c r="P621" s="53"/>
      <c r="Q621" s="53"/>
      <c r="R621" s="53"/>
      <c r="S621" s="53"/>
    </row>
    <row r="622" spans="1:19" s="22" customFormat="1" ht="29.25" customHeight="1">
      <c r="A622" s="758" t="s">
        <v>201</v>
      </c>
      <c r="B622" s="758"/>
      <c r="C622" s="758"/>
      <c r="D622" s="758"/>
      <c r="E622" s="758"/>
      <c r="F622" s="758"/>
      <c r="G622" s="758"/>
      <c r="H622" s="133"/>
      <c r="J622" s="53"/>
      <c r="K622" s="757"/>
      <c r="L622" s="757"/>
      <c r="M622" s="757"/>
      <c r="N622" s="757"/>
      <c r="O622" s="757"/>
      <c r="P622" s="53"/>
      <c r="Q622" s="53"/>
      <c r="R622" s="53"/>
      <c r="S622" s="53"/>
    </row>
    <row r="623" spans="1:19" s="22" customFormat="1" ht="31.5" customHeight="1">
      <c r="A623" s="758" t="s">
        <v>202</v>
      </c>
      <c r="B623" s="758"/>
      <c r="C623" s="758"/>
      <c r="D623" s="758"/>
      <c r="E623" s="758"/>
      <c r="F623" s="758"/>
      <c r="G623" s="758"/>
      <c r="H623" s="133"/>
      <c r="J623" s="53"/>
      <c r="K623" s="417"/>
      <c r="L623" s="417"/>
      <c r="M623" s="417"/>
      <c r="N623" s="417"/>
      <c r="O623" s="417"/>
      <c r="P623" s="53"/>
      <c r="Q623" s="53"/>
      <c r="R623" s="53"/>
      <c r="S623" s="53"/>
    </row>
    <row r="624" spans="1:19" s="22" customFormat="1" ht="21" customHeight="1">
      <c r="A624" s="384"/>
      <c r="B624" s="685"/>
      <c r="C624" s="384"/>
      <c r="D624" s="384"/>
      <c r="E624" s="384"/>
      <c r="F624" s="384"/>
      <c r="G624" s="384"/>
      <c r="H624" s="133"/>
      <c r="J624" s="53"/>
      <c r="K624" s="417"/>
      <c r="L624" s="417"/>
      <c r="M624" s="417"/>
      <c r="N624" s="417"/>
      <c r="O624" s="417"/>
      <c r="P624" s="53"/>
      <c r="Q624" s="53"/>
      <c r="R624" s="53"/>
      <c r="S624" s="53"/>
    </row>
    <row r="625" spans="1:19" s="236" customFormat="1" ht="12.75" customHeight="1">
      <c r="A625" s="235" t="s">
        <v>259</v>
      </c>
      <c r="B625" s="133"/>
      <c r="E625" s="237"/>
      <c r="G625" s="254"/>
      <c r="H625" s="133"/>
      <c r="J625" s="545"/>
      <c r="K625" s="545"/>
      <c r="L625" s="545"/>
      <c r="M625" s="545"/>
      <c r="N625" s="545"/>
      <c r="O625" s="545"/>
      <c r="P625" s="545"/>
      <c r="Q625" s="545"/>
      <c r="R625" s="545"/>
      <c r="S625" s="545"/>
    </row>
    <row r="626" spans="1:19" s="22" customFormat="1" ht="15">
      <c r="A626" s="717" t="s">
        <v>50</v>
      </c>
      <c r="B626" s="718" t="s">
        <v>51</v>
      </c>
      <c r="C626" s="718"/>
      <c r="D626" s="718" t="s">
        <v>52</v>
      </c>
      <c r="E626" s="718"/>
      <c r="F626" s="119" t="s">
        <v>53</v>
      </c>
      <c r="G626" s="317"/>
      <c r="H626" s="133"/>
      <c r="J626" s="53"/>
      <c r="K626" s="53"/>
      <c r="L626" s="53"/>
      <c r="M626" s="53"/>
      <c r="N626" s="53"/>
      <c r="O626" s="53"/>
      <c r="P626" s="53"/>
      <c r="Q626" s="53"/>
      <c r="R626" s="53"/>
      <c r="S626" s="53"/>
    </row>
    <row r="627" spans="1:19" s="22" customFormat="1" ht="24.75" customHeight="1">
      <c r="A627" s="717"/>
      <c r="B627" s="408" t="s">
        <v>54</v>
      </c>
      <c r="C627" s="408" t="s">
        <v>55</v>
      </c>
      <c r="D627" s="408" t="s">
        <v>54</v>
      </c>
      <c r="E627" s="458" t="s">
        <v>55</v>
      </c>
      <c r="F627" s="408" t="s">
        <v>54</v>
      </c>
      <c r="G627" s="340" t="s">
        <v>55</v>
      </c>
      <c r="H627" s="133"/>
      <c r="J627" s="53"/>
      <c r="K627" s="53"/>
      <c r="L627" s="53"/>
      <c r="M627" s="53"/>
      <c r="N627" s="53"/>
      <c r="O627" s="53"/>
      <c r="P627" s="53"/>
      <c r="Q627" s="53"/>
      <c r="R627" s="53"/>
      <c r="S627" s="53"/>
    </row>
    <row r="628" spans="1:19" s="22" customFormat="1" ht="45" customHeight="1">
      <c r="A628" s="370" t="s">
        <v>298</v>
      </c>
      <c r="B628" s="635">
        <f>D621</f>
        <v>15933</v>
      </c>
      <c r="C628" s="635">
        <f>E621</f>
        <v>14999.88</v>
      </c>
      <c r="D628" s="57">
        <f>D621</f>
        <v>15933</v>
      </c>
      <c r="E628" s="460">
        <f>E621</f>
        <v>14999.88</v>
      </c>
      <c r="F628" s="349">
        <v>0</v>
      </c>
      <c r="G628" s="349">
        <v>0</v>
      </c>
      <c r="H628" s="133"/>
      <c r="J628" s="53"/>
      <c r="K628" s="53"/>
      <c r="L628" s="53"/>
      <c r="M628" s="53"/>
      <c r="N628" s="53"/>
      <c r="O628" s="53"/>
      <c r="P628" s="53"/>
      <c r="Q628" s="53"/>
      <c r="R628" s="53"/>
      <c r="S628" s="53"/>
    </row>
    <row r="629" spans="1:19" s="22" customFormat="1" ht="15">
      <c r="A629" s="424"/>
      <c r="B629" s="424"/>
      <c r="C629" s="425"/>
      <c r="D629" s="424"/>
      <c r="E629" s="402"/>
      <c r="F629" s="308"/>
      <c r="G629" s="28"/>
      <c r="H629" s="133"/>
      <c r="J629" s="53"/>
      <c r="K629" s="53"/>
      <c r="L629" s="53"/>
      <c r="M629" s="53"/>
      <c r="N629" s="53"/>
      <c r="O629" s="53"/>
      <c r="P629" s="53"/>
      <c r="Q629" s="53"/>
      <c r="R629" s="53"/>
      <c r="S629" s="53"/>
    </row>
    <row r="630" spans="1:19" s="236" customFormat="1" ht="15">
      <c r="A630" s="235" t="s">
        <v>183</v>
      </c>
      <c r="B630" s="133"/>
      <c r="E630" s="237"/>
      <c r="G630" s="254"/>
      <c r="H630" s="133"/>
      <c r="J630" s="545"/>
      <c r="K630" s="545"/>
      <c r="L630" s="545"/>
      <c r="M630" s="545"/>
      <c r="N630" s="545"/>
      <c r="O630" s="545"/>
      <c r="P630" s="545"/>
      <c r="Q630" s="545"/>
      <c r="R630" s="545"/>
      <c r="S630" s="545"/>
    </row>
    <row r="631" spans="1:19" ht="25.5" customHeight="1">
      <c r="A631" s="719" t="s">
        <v>299</v>
      </c>
      <c r="B631" s="719"/>
      <c r="C631" s="719" t="s">
        <v>327</v>
      </c>
      <c r="D631" s="719"/>
      <c r="E631" s="719" t="s">
        <v>56</v>
      </c>
      <c r="F631" s="719"/>
      <c r="G631" s="28"/>
      <c r="J631" s="15"/>
      <c r="K631" s="15"/>
      <c r="L631" s="15"/>
      <c r="M631" s="15"/>
      <c r="N631" s="15"/>
      <c r="O631" s="15"/>
      <c r="P631" s="15"/>
      <c r="Q631" s="15"/>
      <c r="R631" s="15"/>
      <c r="S631" s="15"/>
    </row>
    <row r="632" spans="1:20" ht="15">
      <c r="A632" s="29" t="s">
        <v>54</v>
      </c>
      <c r="B632" s="29" t="s">
        <v>57</v>
      </c>
      <c r="C632" s="29" t="s">
        <v>54</v>
      </c>
      <c r="D632" s="29" t="s">
        <v>57</v>
      </c>
      <c r="E632" s="461" t="s">
        <v>54</v>
      </c>
      <c r="F632" s="29" t="s">
        <v>58</v>
      </c>
      <c r="G632" s="28"/>
      <c r="J632" s="15"/>
      <c r="K632" s="15"/>
      <c r="L632" s="551"/>
      <c r="M632" s="551"/>
      <c r="N632" s="551"/>
      <c r="O632" s="551"/>
      <c r="P632" s="551"/>
      <c r="Q632" s="551"/>
      <c r="R632" s="15"/>
      <c r="S632" s="551"/>
      <c r="T632" s="540"/>
    </row>
    <row r="633" spans="1:19" ht="15">
      <c r="A633" s="462" t="s">
        <v>175</v>
      </c>
      <c r="B633" s="462" t="s">
        <v>176</v>
      </c>
      <c r="C633" s="462" t="s">
        <v>177</v>
      </c>
      <c r="D633" s="462" t="s">
        <v>178</v>
      </c>
      <c r="E633" s="462" t="s">
        <v>179</v>
      </c>
      <c r="F633" s="462" t="s">
        <v>180</v>
      </c>
      <c r="G633" s="28"/>
      <c r="J633" s="15"/>
      <c r="K633" s="15"/>
      <c r="L633" s="15"/>
      <c r="M633" s="15"/>
      <c r="N633" s="15"/>
      <c r="O633" s="15"/>
      <c r="P633" s="15"/>
      <c r="Q633" s="15"/>
      <c r="R633" s="15"/>
      <c r="S633" s="15"/>
    </row>
    <row r="634" spans="1:19" ht="15">
      <c r="A634" s="57">
        <f>B628</f>
        <v>15933</v>
      </c>
      <c r="B634" s="459">
        <f>C628</f>
        <v>14999.88</v>
      </c>
      <c r="C634" s="57">
        <f>15611+63</f>
        <v>15674</v>
      </c>
      <c r="D634" s="459">
        <f>14537.95+77.0475</f>
        <v>14614.997500000001</v>
      </c>
      <c r="E634" s="349">
        <f>C634/A634</f>
        <v>0.9837444297997866</v>
      </c>
      <c r="F634" s="349">
        <f>D634/B634</f>
        <v>0.974340961394358</v>
      </c>
      <c r="G634" s="28"/>
      <c r="J634" s="15">
        <v>15453</v>
      </c>
      <c r="K634" s="15">
        <v>14405.11</v>
      </c>
      <c r="L634" s="15">
        <v>244</v>
      </c>
      <c r="M634" s="15">
        <v>246.35000000000002</v>
      </c>
      <c r="N634" s="15"/>
      <c r="O634" s="15"/>
      <c r="P634" s="15"/>
      <c r="Q634" s="15"/>
      <c r="R634" s="15"/>
      <c r="S634" s="15"/>
    </row>
    <row r="635" spans="1:20" ht="16.5">
      <c r="A635" s="55"/>
      <c r="B635" s="56"/>
      <c r="C635" s="63"/>
      <c r="D635" s="56"/>
      <c r="E635" s="65"/>
      <c r="F635" s="65"/>
      <c r="G635" s="28"/>
      <c r="J635" s="15"/>
      <c r="K635" s="15"/>
      <c r="L635" s="51">
        <f>J634+L634</f>
        <v>15697</v>
      </c>
      <c r="M635" s="51">
        <f>K634+M634</f>
        <v>14651.460000000001</v>
      </c>
      <c r="N635" s="15"/>
      <c r="O635" s="382"/>
      <c r="P635" s="552"/>
      <c r="Q635" s="552"/>
      <c r="R635" s="15"/>
      <c r="S635" s="382"/>
      <c r="T635" s="9"/>
    </row>
    <row r="636" spans="1:19" s="223" customFormat="1" ht="16.5">
      <c r="A636" s="266" t="s">
        <v>134</v>
      </c>
      <c r="B636" s="686"/>
      <c r="C636" s="236"/>
      <c r="D636" s="236"/>
      <c r="E636" s="237"/>
      <c r="F636" s="236"/>
      <c r="G636" s="254"/>
      <c r="H636" s="128"/>
      <c r="J636" s="505"/>
      <c r="K636" s="505"/>
      <c r="L636" s="505"/>
      <c r="M636" s="505"/>
      <c r="N636" s="505"/>
      <c r="O636" s="505"/>
      <c r="P636" s="505"/>
      <c r="Q636" s="505"/>
      <c r="R636" s="505"/>
      <c r="S636" s="505"/>
    </row>
    <row r="637" spans="1:19" s="223" customFormat="1" ht="15">
      <c r="A637" s="262" t="s">
        <v>135</v>
      </c>
      <c r="B637" s="133"/>
      <c r="C637" s="236"/>
      <c r="D637" s="236"/>
      <c r="E637" s="237"/>
      <c r="F637" s="236"/>
      <c r="G637" s="254"/>
      <c r="H637" s="128"/>
      <c r="J637" s="505"/>
      <c r="K637" s="505"/>
      <c r="L637" s="505"/>
      <c r="M637" s="505"/>
      <c r="N637" s="505"/>
      <c r="O637" s="505"/>
      <c r="P637" s="505"/>
      <c r="Q637" s="505"/>
      <c r="R637" s="505"/>
      <c r="S637" s="505"/>
    </row>
    <row r="638" spans="1:19" ht="15">
      <c r="A638" s="55"/>
      <c r="B638" s="56"/>
      <c r="C638" s="52"/>
      <c r="D638" s="52"/>
      <c r="E638" s="176"/>
      <c r="F638" s="52"/>
      <c r="G638" s="88"/>
      <c r="J638" s="15"/>
      <c r="K638" s="15"/>
      <c r="L638" s="15"/>
      <c r="M638" s="15"/>
      <c r="N638" s="15"/>
      <c r="O638" s="15"/>
      <c r="P638" s="15"/>
      <c r="Q638" s="15"/>
      <c r="R638" s="15"/>
      <c r="S638" s="15"/>
    </row>
    <row r="639" spans="1:19" ht="15">
      <c r="A639" s="715" t="s">
        <v>336</v>
      </c>
      <c r="B639" s="715"/>
      <c r="C639" s="715"/>
      <c r="D639" s="715"/>
      <c r="E639" s="715"/>
      <c r="F639" s="715"/>
      <c r="G639" s="715"/>
      <c r="J639" s="15"/>
      <c r="K639" s="15"/>
      <c r="L639" s="751"/>
      <c r="M639" s="751"/>
      <c r="N639" s="751"/>
      <c r="O639" s="751"/>
      <c r="P639" s="751"/>
      <c r="Q639" s="751"/>
      <c r="R639" s="15"/>
      <c r="S639" s="15"/>
    </row>
    <row r="640" spans="1:19" ht="27">
      <c r="A640" s="116" t="s">
        <v>23</v>
      </c>
      <c r="B640" s="116" t="s">
        <v>24</v>
      </c>
      <c r="C640" s="116" t="s">
        <v>25</v>
      </c>
      <c r="D640" s="116" t="s">
        <v>48</v>
      </c>
      <c r="E640" s="172" t="s">
        <v>49</v>
      </c>
      <c r="F640" s="116" t="s">
        <v>185</v>
      </c>
      <c r="G640" s="172" t="s">
        <v>49</v>
      </c>
      <c r="J640" s="15"/>
      <c r="K640" s="15"/>
      <c r="L640" s="546"/>
      <c r="M640" s="546"/>
      <c r="N640" s="546"/>
      <c r="O640" s="546"/>
      <c r="P640" s="546"/>
      <c r="Q640" s="547"/>
      <c r="R640" s="15"/>
      <c r="S640" s="15"/>
    </row>
    <row r="641" spans="1:19" ht="15.75">
      <c r="A641" s="756" t="s">
        <v>100</v>
      </c>
      <c r="B641" s="683" t="s">
        <v>83</v>
      </c>
      <c r="C641" s="635"/>
      <c r="D641" s="687">
        <v>8440</v>
      </c>
      <c r="E641" s="581">
        <f aca="true" t="shared" si="77" ref="E641:E649">D641*5000/100000</f>
        <v>422</v>
      </c>
      <c r="F641" s="688">
        <v>0</v>
      </c>
      <c r="G641" s="581">
        <f>F641*5000/100000</f>
        <v>0</v>
      </c>
      <c r="J641" s="15"/>
      <c r="K641" s="15"/>
      <c r="L641" s="763"/>
      <c r="M641" s="113"/>
      <c r="N641" s="55"/>
      <c r="O641" s="553"/>
      <c r="P641" s="554"/>
      <c r="Q641" s="553"/>
      <c r="R641" s="15"/>
      <c r="S641" s="15"/>
    </row>
    <row r="642" spans="1:19" ht="15.75">
      <c r="A642" s="756"/>
      <c r="B642" s="683" t="s">
        <v>84</v>
      </c>
      <c r="C642" s="635"/>
      <c r="D642" s="689">
        <v>809</v>
      </c>
      <c r="E642" s="581">
        <f t="shared" si="77"/>
        <v>40.45</v>
      </c>
      <c r="F642" s="688">
        <v>0</v>
      </c>
      <c r="G642" s="581">
        <f aca="true" t="shared" si="78" ref="G642:G649">F642*5000/100000</f>
        <v>0</v>
      </c>
      <c r="J642" s="15"/>
      <c r="K642" s="15"/>
      <c r="L642" s="763"/>
      <c r="M642" s="113"/>
      <c r="N642" s="55"/>
      <c r="O642" s="555"/>
      <c r="P642" s="554"/>
      <c r="Q642" s="555"/>
      <c r="R642" s="15"/>
      <c r="S642" s="15"/>
    </row>
    <row r="643" spans="1:19" ht="15.75">
      <c r="A643" s="756"/>
      <c r="B643" s="683" t="s">
        <v>85</v>
      </c>
      <c r="C643" s="635"/>
      <c r="D643" s="689">
        <v>6127</v>
      </c>
      <c r="E643" s="581">
        <f t="shared" si="77"/>
        <v>306.35</v>
      </c>
      <c r="F643" s="688">
        <v>0</v>
      </c>
      <c r="G643" s="581">
        <f t="shared" si="78"/>
        <v>0</v>
      </c>
      <c r="J643" s="15"/>
      <c r="K643" s="15"/>
      <c r="L643" s="763"/>
      <c r="M643" s="113"/>
      <c r="N643" s="55"/>
      <c r="O643" s="555"/>
      <c r="P643" s="554"/>
      <c r="Q643" s="555"/>
      <c r="R643" s="15"/>
      <c r="S643" s="15"/>
    </row>
    <row r="644" spans="1:19" ht="15.75">
      <c r="A644" s="756"/>
      <c r="B644" s="683" t="s">
        <v>87</v>
      </c>
      <c r="C644" s="635"/>
      <c r="D644" s="689">
        <v>1907</v>
      </c>
      <c r="E644" s="581">
        <f t="shared" si="77"/>
        <v>95.35</v>
      </c>
      <c r="F644" s="688">
        <v>0</v>
      </c>
      <c r="G644" s="581">
        <f t="shared" si="78"/>
        <v>0</v>
      </c>
      <c r="J644" s="15"/>
      <c r="K644" s="15"/>
      <c r="L644" s="763"/>
      <c r="M644" s="113"/>
      <c r="N644" s="55"/>
      <c r="O644" s="555"/>
      <c r="P644" s="554"/>
      <c r="Q644" s="555"/>
      <c r="R644" s="15"/>
      <c r="S644" s="15"/>
    </row>
    <row r="645" spans="1:19" ht="15.75">
      <c r="A645" s="756"/>
      <c r="B645" s="683" t="s">
        <v>143</v>
      </c>
      <c r="C645" s="690"/>
      <c r="D645" s="689">
        <v>0</v>
      </c>
      <c r="E645" s="581">
        <f t="shared" si="77"/>
        <v>0</v>
      </c>
      <c r="F645" s="688">
        <v>0</v>
      </c>
      <c r="G645" s="581">
        <f t="shared" si="78"/>
        <v>0</v>
      </c>
      <c r="J645" s="15"/>
      <c r="K645" s="15"/>
      <c r="L645" s="763"/>
      <c r="M645" s="113"/>
      <c r="N645" s="53"/>
      <c r="O645" s="555"/>
      <c r="P645" s="554"/>
      <c r="Q645" s="555"/>
      <c r="R645" s="15"/>
      <c r="S645" s="15"/>
    </row>
    <row r="646" spans="1:19" ht="15.75">
      <c r="A646" s="756"/>
      <c r="B646" s="683" t="s">
        <v>144</v>
      </c>
      <c r="C646" s="635"/>
      <c r="D646" s="689">
        <v>0</v>
      </c>
      <c r="E646" s="581">
        <f t="shared" si="77"/>
        <v>0</v>
      </c>
      <c r="F646" s="688">
        <v>0</v>
      </c>
      <c r="G646" s="581">
        <f t="shared" si="78"/>
        <v>0</v>
      </c>
      <c r="H646" s="588"/>
      <c r="J646" s="15"/>
      <c r="K646" s="15"/>
      <c r="L646" s="763"/>
      <c r="M646" s="113"/>
      <c r="N646" s="55"/>
      <c r="O646" s="555"/>
      <c r="P646" s="554"/>
      <c r="Q646" s="555"/>
      <c r="R646" s="15"/>
      <c r="S646" s="15"/>
    </row>
    <row r="647" spans="1:19" ht="15.75">
      <c r="A647" s="756"/>
      <c r="B647" s="683" t="s">
        <v>184</v>
      </c>
      <c r="C647" s="635"/>
      <c r="D647" s="689">
        <f>695</f>
        <v>695</v>
      </c>
      <c r="E647" s="581">
        <f t="shared" si="77"/>
        <v>34.75</v>
      </c>
      <c r="F647" s="688">
        <v>1800</v>
      </c>
      <c r="G647" s="581">
        <f t="shared" si="78"/>
        <v>90</v>
      </c>
      <c r="J647" s="15"/>
      <c r="K647" s="15"/>
      <c r="L647" s="763"/>
      <c r="M647" s="113"/>
      <c r="N647" s="55"/>
      <c r="O647" s="555"/>
      <c r="P647" s="554"/>
      <c r="Q647" s="555"/>
      <c r="R647" s="15"/>
      <c r="S647" s="15"/>
    </row>
    <row r="648" spans="1:19" ht="15.75">
      <c r="A648" s="756"/>
      <c r="B648" s="683" t="s">
        <v>191</v>
      </c>
      <c r="C648" s="635"/>
      <c r="D648" s="689">
        <v>0</v>
      </c>
      <c r="E648" s="581">
        <f t="shared" si="77"/>
        <v>0</v>
      </c>
      <c r="F648" s="688">
        <v>7899</v>
      </c>
      <c r="G648" s="581">
        <f t="shared" si="78"/>
        <v>394.95</v>
      </c>
      <c r="J648" s="15"/>
      <c r="K648" s="15"/>
      <c r="L648" s="763"/>
      <c r="M648" s="113"/>
      <c r="N648" s="55"/>
      <c r="O648" s="555"/>
      <c r="P648" s="554"/>
      <c r="Q648" s="555"/>
      <c r="R648" s="15"/>
      <c r="S648" s="15"/>
    </row>
    <row r="649" spans="1:19" ht="15.75">
      <c r="A649" s="756"/>
      <c r="B649" s="683" t="s">
        <v>194</v>
      </c>
      <c r="C649" s="635"/>
      <c r="D649" s="689">
        <v>0</v>
      </c>
      <c r="E649" s="581">
        <f t="shared" si="77"/>
        <v>0</v>
      </c>
      <c r="F649" s="688">
        <v>5677</v>
      </c>
      <c r="G649" s="581">
        <f t="shared" si="78"/>
        <v>283.85</v>
      </c>
      <c r="J649" s="15"/>
      <c r="K649" s="15"/>
      <c r="L649" s="763"/>
      <c r="M649" s="113"/>
      <c r="N649" s="55"/>
      <c r="O649" s="555"/>
      <c r="P649" s="554"/>
      <c r="Q649" s="555"/>
      <c r="R649" s="15"/>
      <c r="S649" s="15"/>
    </row>
    <row r="650" spans="1:19" ht="15.75">
      <c r="A650" s="756"/>
      <c r="B650" s="683" t="s">
        <v>236</v>
      </c>
      <c r="C650" s="635"/>
      <c r="D650" s="689">
        <v>173</v>
      </c>
      <c r="E650" s="581">
        <f>D650*5000/100000</f>
        <v>8.65</v>
      </c>
      <c r="F650" s="688">
        <v>1907</v>
      </c>
      <c r="G650" s="581">
        <f>F650*5000/100000</f>
        <v>95.35</v>
      </c>
      <c r="J650" s="15"/>
      <c r="K650" s="15"/>
      <c r="L650" s="763"/>
      <c r="M650" s="113"/>
      <c r="N650" s="55"/>
      <c r="O650" s="555"/>
      <c r="P650" s="554"/>
      <c r="Q650" s="555"/>
      <c r="R650" s="15"/>
      <c r="S650" s="15"/>
    </row>
    <row r="651" spans="1:19" ht="15.75">
      <c r="A651" s="756"/>
      <c r="B651" s="683" t="s">
        <v>331</v>
      </c>
      <c r="C651" s="635"/>
      <c r="D651" s="689">
        <v>48</v>
      </c>
      <c r="E651" s="581">
        <f>D651*5000/100000</f>
        <v>2.4</v>
      </c>
      <c r="F651" s="691">
        <v>0</v>
      </c>
      <c r="G651" s="581">
        <f>F651*5000/100000</f>
        <v>0</v>
      </c>
      <c r="J651" s="15"/>
      <c r="K651" s="15"/>
      <c r="L651" s="763"/>
      <c r="M651" s="113"/>
      <c r="N651" s="55"/>
      <c r="O651" s="555"/>
      <c r="P651" s="554"/>
      <c r="Q651" s="555"/>
      <c r="R651" s="15"/>
      <c r="S651" s="15"/>
    </row>
    <row r="652" spans="1:19" ht="15.75">
      <c r="A652" s="756"/>
      <c r="B652" s="683" t="s">
        <v>297</v>
      </c>
      <c r="C652" s="635"/>
      <c r="D652" s="689">
        <v>0</v>
      </c>
      <c r="E652" s="581">
        <f>D652*5000/100000</f>
        <v>0</v>
      </c>
      <c r="F652" s="683">
        <v>0</v>
      </c>
      <c r="G652" s="692">
        <f>F652*5000/100000</f>
        <v>0</v>
      </c>
      <c r="J652" s="15"/>
      <c r="K652" s="15"/>
      <c r="L652" s="763"/>
      <c r="M652" s="113"/>
      <c r="N652" s="55"/>
      <c r="O652" s="555"/>
      <c r="P652" s="554"/>
      <c r="Q652" s="555"/>
      <c r="R652" s="15"/>
      <c r="S652" s="15"/>
    </row>
    <row r="653" spans="1:19" ht="15">
      <c r="A653" s="756"/>
      <c r="B653" s="693" t="s">
        <v>19</v>
      </c>
      <c r="C653" s="693"/>
      <c r="D653" s="694">
        <f>SUM(D641:D652)</f>
        <v>18199</v>
      </c>
      <c r="E653" s="582">
        <f>SUM(E641:E652)</f>
        <v>909.9499999999999</v>
      </c>
      <c r="F653" s="694">
        <f>SUM(F641:F652)</f>
        <v>17283</v>
      </c>
      <c r="G653" s="582">
        <f>SUM(G641:G652)</f>
        <v>864.15</v>
      </c>
      <c r="J653" s="15"/>
      <c r="K653" s="15"/>
      <c r="L653" s="763"/>
      <c r="M653" s="431"/>
      <c r="N653" s="431"/>
      <c r="O653" s="431"/>
      <c r="P653" s="556"/>
      <c r="Q653" s="431"/>
      <c r="R653" s="15"/>
      <c r="S653" s="15"/>
    </row>
    <row r="654" spans="1:19" ht="15">
      <c r="A654" s="235"/>
      <c r="B654" s="133"/>
      <c r="C654" s="22"/>
      <c r="D654" s="140"/>
      <c r="E654" s="161"/>
      <c r="F654" s="22"/>
      <c r="G654" s="28"/>
      <c r="J654" s="15"/>
      <c r="K654" s="15"/>
      <c r="L654" s="267"/>
      <c r="M654" s="53"/>
      <c r="N654" s="53"/>
      <c r="O654" s="557"/>
      <c r="P654" s="58"/>
      <c r="Q654" s="53"/>
      <c r="R654" s="15"/>
      <c r="S654" s="15"/>
    </row>
    <row r="655" spans="1:19" s="223" customFormat="1" ht="15.75">
      <c r="A655" s="231" t="s">
        <v>260</v>
      </c>
      <c r="B655" s="132"/>
      <c r="C655" s="232"/>
      <c r="D655" s="232"/>
      <c r="E655" s="233"/>
      <c r="F655" s="236"/>
      <c r="G655" s="254"/>
      <c r="H655" s="128"/>
      <c r="J655" s="505"/>
      <c r="K655" s="505"/>
      <c r="L655" s="505"/>
      <c r="M655" s="505"/>
      <c r="N655" s="505"/>
      <c r="O655" s="505"/>
      <c r="P655" s="505"/>
      <c r="Q655" s="505"/>
      <c r="R655" s="505"/>
      <c r="S655" s="505"/>
    </row>
    <row r="656" spans="1:19" ht="15">
      <c r="A656" s="717" t="s">
        <v>50</v>
      </c>
      <c r="B656" s="718" t="s">
        <v>51</v>
      </c>
      <c r="C656" s="718"/>
      <c r="D656" s="718" t="s">
        <v>52</v>
      </c>
      <c r="E656" s="718"/>
      <c r="F656" s="718" t="s">
        <v>53</v>
      </c>
      <c r="G656" s="718"/>
      <c r="J656" s="15"/>
      <c r="K656" s="15"/>
      <c r="L656" s="15"/>
      <c r="M656" s="15"/>
      <c r="N656" s="15"/>
      <c r="O656" s="15"/>
      <c r="P656" s="15"/>
      <c r="Q656" s="15"/>
      <c r="R656" s="15"/>
      <c r="S656" s="15"/>
    </row>
    <row r="657" spans="1:19" ht="15">
      <c r="A657" s="717"/>
      <c r="B657" s="119" t="s">
        <v>54</v>
      </c>
      <c r="C657" s="119" t="s">
        <v>55</v>
      </c>
      <c r="D657" s="119" t="s">
        <v>54</v>
      </c>
      <c r="E657" s="69" t="s">
        <v>55</v>
      </c>
      <c r="F657" s="119" t="s">
        <v>54</v>
      </c>
      <c r="G657" s="318" t="s">
        <v>55</v>
      </c>
      <c r="J657" s="15"/>
      <c r="K657" s="15"/>
      <c r="L657" s="15"/>
      <c r="M657" s="15"/>
      <c r="N657" s="15"/>
      <c r="O657" s="15"/>
      <c r="P657" s="15"/>
      <c r="Q657" s="15"/>
      <c r="R657" s="15"/>
      <c r="S657" s="15"/>
    </row>
    <row r="658" spans="1:19" ht="37.5" customHeight="1">
      <c r="A658" s="370" t="s">
        <v>298</v>
      </c>
      <c r="B658" s="695">
        <v>18199</v>
      </c>
      <c r="C658" s="696">
        <v>909.9499999999999</v>
      </c>
      <c r="D658" s="697">
        <v>18199</v>
      </c>
      <c r="E658" s="698">
        <v>909.9499999999999</v>
      </c>
      <c r="F658" s="349">
        <v>0</v>
      </c>
      <c r="G658" s="349">
        <v>0</v>
      </c>
      <c r="J658" s="15"/>
      <c r="K658" s="15"/>
      <c r="L658" s="15"/>
      <c r="M658" s="15"/>
      <c r="N658" s="15"/>
      <c r="O658" s="15"/>
      <c r="P658" s="15"/>
      <c r="Q658" s="15"/>
      <c r="R658" s="15"/>
      <c r="S658" s="15"/>
    </row>
    <row r="659" spans="1:19" ht="18.75" customHeight="1">
      <c r="A659" s="463"/>
      <c r="B659" s="464"/>
      <c r="C659" s="464"/>
      <c r="D659" s="464"/>
      <c r="E659" s="464"/>
      <c r="F659" s="465"/>
      <c r="G659" s="465"/>
      <c r="J659" s="15"/>
      <c r="K659" s="15"/>
      <c r="L659" s="15"/>
      <c r="M659" s="15"/>
      <c r="N659" s="15"/>
      <c r="O659" s="15"/>
      <c r="P659" s="15"/>
      <c r="Q659" s="15"/>
      <c r="R659" s="15"/>
      <c r="S659" s="15"/>
    </row>
    <row r="660" spans="1:19" s="223" customFormat="1" ht="15.75">
      <c r="A660" s="231" t="s">
        <v>261</v>
      </c>
      <c r="B660" s="132"/>
      <c r="C660" s="232"/>
      <c r="D660" s="232"/>
      <c r="E660" s="233"/>
      <c r="F660" s="236"/>
      <c r="G660" s="254"/>
      <c r="H660" s="128"/>
      <c r="J660" s="505"/>
      <c r="K660" s="505"/>
      <c r="L660" s="505"/>
      <c r="M660" s="505"/>
      <c r="N660" s="505"/>
      <c r="O660" s="505"/>
      <c r="P660" s="505"/>
      <c r="Q660" s="505"/>
      <c r="R660" s="505"/>
      <c r="S660" s="505"/>
    </row>
    <row r="661" spans="1:19" ht="15">
      <c r="A661" s="717" t="s">
        <v>50</v>
      </c>
      <c r="B661" s="718" t="s">
        <v>51</v>
      </c>
      <c r="C661" s="718"/>
      <c r="D661" s="718" t="s">
        <v>52</v>
      </c>
      <c r="E661" s="718"/>
      <c r="F661" s="718" t="s">
        <v>53</v>
      </c>
      <c r="G661" s="718"/>
      <c r="J661" s="15"/>
      <c r="K661" s="15"/>
      <c r="L661" s="15"/>
      <c r="M661" s="15"/>
      <c r="N661" s="15"/>
      <c r="O661" s="15"/>
      <c r="P661" s="15"/>
      <c r="Q661" s="15"/>
      <c r="R661" s="15"/>
      <c r="S661" s="15"/>
    </row>
    <row r="662" spans="1:19" ht="15">
      <c r="A662" s="717"/>
      <c r="B662" s="119" t="s">
        <v>54</v>
      </c>
      <c r="C662" s="119" t="s">
        <v>55</v>
      </c>
      <c r="D662" s="119" t="s">
        <v>54</v>
      </c>
      <c r="E662" s="69" t="s">
        <v>55</v>
      </c>
      <c r="F662" s="119" t="s">
        <v>54</v>
      </c>
      <c r="G662" s="318" t="s">
        <v>55</v>
      </c>
      <c r="J662" s="15"/>
      <c r="K662" s="15"/>
      <c r="L662" s="15"/>
      <c r="M662" s="15"/>
      <c r="N662" s="15"/>
      <c r="O662" s="15"/>
      <c r="P662" s="15"/>
      <c r="Q662" s="15"/>
      <c r="R662" s="15"/>
      <c r="S662" s="15"/>
    </row>
    <row r="663" spans="1:19" ht="37.5" customHeight="1">
      <c r="A663" s="370" t="s">
        <v>298</v>
      </c>
      <c r="B663" s="697">
        <f>F653</f>
        <v>17283</v>
      </c>
      <c r="C663" s="698">
        <f>G653</f>
        <v>864.15</v>
      </c>
      <c r="D663" s="697">
        <v>17283</v>
      </c>
      <c r="E663" s="698">
        <v>864.15</v>
      </c>
      <c r="F663" s="349">
        <v>0</v>
      </c>
      <c r="G663" s="349">
        <v>0</v>
      </c>
      <c r="J663" s="15"/>
      <c r="K663" s="15"/>
      <c r="L663" s="15"/>
      <c r="M663" s="15"/>
      <c r="N663" s="15"/>
      <c r="O663" s="15"/>
      <c r="P663" s="15"/>
      <c r="Q663" s="15"/>
      <c r="R663" s="15"/>
      <c r="S663" s="15"/>
    </row>
    <row r="664" spans="1:19" ht="26.25" customHeight="1">
      <c r="A664" s="133"/>
      <c r="B664" s="133"/>
      <c r="C664" s="22"/>
      <c r="D664" s="133"/>
      <c r="E664" s="161"/>
      <c r="F664" s="22"/>
      <c r="G664" s="28"/>
      <c r="J664" s="15"/>
      <c r="K664" s="15"/>
      <c r="L664" s="15"/>
      <c r="M664" s="15"/>
      <c r="N664" s="15"/>
      <c r="O664" s="15"/>
      <c r="P664" s="15"/>
      <c r="Q664" s="15"/>
      <c r="R664" s="15"/>
      <c r="S664" s="15"/>
    </row>
    <row r="665" spans="1:19" s="223" customFormat="1" ht="15.75">
      <c r="A665" s="231" t="s">
        <v>262</v>
      </c>
      <c r="B665" s="132"/>
      <c r="C665" s="232"/>
      <c r="D665" s="232"/>
      <c r="E665" s="237"/>
      <c r="F665" s="236"/>
      <c r="G665" s="254"/>
      <c r="H665" s="128"/>
      <c r="J665" s="505"/>
      <c r="K665" s="505"/>
      <c r="L665" s="505"/>
      <c r="M665" s="505"/>
      <c r="N665" s="505"/>
      <c r="O665" s="505"/>
      <c r="P665" s="505"/>
      <c r="Q665" s="505"/>
      <c r="R665" s="505"/>
      <c r="S665" s="505"/>
    </row>
    <row r="666" spans="1:19" ht="30" customHeight="1">
      <c r="A666" s="719" t="s">
        <v>300</v>
      </c>
      <c r="B666" s="719"/>
      <c r="C666" s="719" t="s">
        <v>328</v>
      </c>
      <c r="D666" s="719"/>
      <c r="E666" s="719" t="s">
        <v>56</v>
      </c>
      <c r="F666" s="719"/>
      <c r="G666" s="28"/>
      <c r="J666" s="15"/>
      <c r="K666" s="15"/>
      <c r="L666" s="15"/>
      <c r="M666" s="15"/>
      <c r="N666" s="15"/>
      <c r="O666" s="15"/>
      <c r="P666" s="15"/>
      <c r="Q666" s="15"/>
      <c r="R666" s="15"/>
      <c r="S666" s="15"/>
    </row>
    <row r="667" spans="1:21" ht="15">
      <c r="A667" s="116" t="s">
        <v>54</v>
      </c>
      <c r="B667" s="116" t="s">
        <v>57</v>
      </c>
      <c r="C667" s="116" t="s">
        <v>54</v>
      </c>
      <c r="D667" s="116" t="s">
        <v>57</v>
      </c>
      <c r="E667" s="172" t="s">
        <v>54</v>
      </c>
      <c r="F667" s="116" t="s">
        <v>58</v>
      </c>
      <c r="G667" s="28"/>
      <c r="J667" s="15"/>
      <c r="K667" s="15"/>
      <c r="L667" s="15"/>
      <c r="M667" s="15"/>
      <c r="N667" s="15"/>
      <c r="O667" s="15"/>
      <c r="P667" s="15"/>
      <c r="Q667" s="15"/>
      <c r="R667" s="15"/>
      <c r="S667" s="15"/>
      <c r="U667" s="78"/>
    </row>
    <row r="668" spans="1:19" ht="15">
      <c r="A668" s="54">
        <v>1</v>
      </c>
      <c r="B668" s="54">
        <v>2</v>
      </c>
      <c r="C668" s="54">
        <v>3</v>
      </c>
      <c r="D668" s="14">
        <v>4</v>
      </c>
      <c r="E668" s="177"/>
      <c r="F668" s="54">
        <v>6</v>
      </c>
      <c r="G668" s="28"/>
      <c r="J668" s="15"/>
      <c r="K668" s="15"/>
      <c r="L668" s="15"/>
      <c r="M668" s="15"/>
      <c r="N668" s="15"/>
      <c r="O668" s="15"/>
      <c r="P668" s="15"/>
      <c r="Q668" s="15"/>
      <c r="R668" s="15"/>
      <c r="S668" s="15"/>
    </row>
    <row r="669" spans="1:19" ht="15.75">
      <c r="A669" s="699">
        <v>18199</v>
      </c>
      <c r="B669" s="699">
        <v>909.95</v>
      </c>
      <c r="C669" s="699">
        <v>18184</v>
      </c>
      <c r="D669" s="700">
        <v>909.1999999999999</v>
      </c>
      <c r="E669" s="701">
        <f>C669/A669</f>
        <v>0.9991757788889499</v>
      </c>
      <c r="F669" s="701">
        <f>D669/B669</f>
        <v>0.9991757788889498</v>
      </c>
      <c r="G669" s="89"/>
      <c r="J669" s="15"/>
      <c r="K669" s="15"/>
      <c r="L669" s="15"/>
      <c r="M669" s="15"/>
      <c r="N669" s="526"/>
      <c r="O669" s="15"/>
      <c r="P669" s="15"/>
      <c r="Q669" s="15"/>
      <c r="R669" s="15"/>
      <c r="S669" s="15"/>
    </row>
    <row r="670" spans="1:19" ht="15">
      <c r="A670" s="55"/>
      <c r="B670" s="56"/>
      <c r="C670" s="53"/>
      <c r="D670" s="113"/>
      <c r="E670" s="58"/>
      <c r="F670" s="58"/>
      <c r="J670" s="15"/>
      <c r="K670" s="15"/>
      <c r="L670" s="15"/>
      <c r="M670" s="15"/>
      <c r="N670" s="15"/>
      <c r="O670" s="15"/>
      <c r="P670" s="15"/>
      <c r="Q670" s="15"/>
      <c r="R670" s="15"/>
      <c r="S670" s="15"/>
    </row>
    <row r="671" spans="1:19" ht="15.75">
      <c r="A671" s="231" t="s">
        <v>263</v>
      </c>
      <c r="B671" s="132"/>
      <c r="C671" s="232"/>
      <c r="D671" s="232"/>
      <c r="E671" s="237"/>
      <c r="F671" s="236"/>
      <c r="G671" s="254"/>
      <c r="J671" s="15"/>
      <c r="K671" s="15"/>
      <c r="L671" s="15"/>
      <c r="M671" s="15"/>
      <c r="N671" s="15"/>
      <c r="O671" s="15"/>
      <c r="P671" s="15"/>
      <c r="Q671" s="15"/>
      <c r="R671" s="15"/>
      <c r="S671" s="15"/>
    </row>
    <row r="672" spans="1:19" ht="29.25" customHeight="1">
      <c r="A672" s="719" t="s">
        <v>300</v>
      </c>
      <c r="B672" s="719"/>
      <c r="C672" s="719" t="s">
        <v>328</v>
      </c>
      <c r="D672" s="719"/>
      <c r="E672" s="719" t="s">
        <v>56</v>
      </c>
      <c r="F672" s="719"/>
      <c r="G672" s="28"/>
      <c r="J672" s="15"/>
      <c r="K672" s="15"/>
      <c r="L672" s="15"/>
      <c r="M672" s="15"/>
      <c r="N672" s="15"/>
      <c r="O672" s="15"/>
      <c r="P672" s="15"/>
      <c r="Q672" s="15"/>
      <c r="R672" s="15"/>
      <c r="S672" s="15"/>
    </row>
    <row r="673" spans="1:19" ht="15">
      <c r="A673" s="116" t="s">
        <v>54</v>
      </c>
      <c r="B673" s="116" t="s">
        <v>57</v>
      </c>
      <c r="C673" s="116" t="s">
        <v>54</v>
      </c>
      <c r="D673" s="116" t="s">
        <v>57</v>
      </c>
      <c r="E673" s="172" t="s">
        <v>54</v>
      </c>
      <c r="F673" s="116" t="s">
        <v>58</v>
      </c>
      <c r="G673" s="28"/>
      <c r="J673" s="15"/>
      <c r="K673" s="15"/>
      <c r="L673" s="15"/>
      <c r="M673" s="15"/>
      <c r="N673" s="15"/>
      <c r="O673" s="15"/>
      <c r="P673" s="15"/>
      <c r="Q673" s="15"/>
      <c r="R673" s="15"/>
      <c r="S673" s="15"/>
    </row>
    <row r="674" spans="1:19" ht="15">
      <c r="A674" s="54">
        <v>1</v>
      </c>
      <c r="B674" s="54">
        <v>2</v>
      </c>
      <c r="C674" s="54">
        <v>3</v>
      </c>
      <c r="D674" s="14">
        <v>4</v>
      </c>
      <c r="E674" s="177"/>
      <c r="F674" s="54">
        <v>6</v>
      </c>
      <c r="G674" s="28"/>
      <c r="J674" s="15"/>
      <c r="K674" s="15"/>
      <c r="L674" s="15"/>
      <c r="M674" s="15"/>
      <c r="N674" s="15"/>
      <c r="O674" s="15"/>
      <c r="P674" s="15"/>
      <c r="Q674" s="15"/>
      <c r="R674" s="15"/>
      <c r="S674" s="15"/>
    </row>
    <row r="675" spans="1:19" ht="15.75">
      <c r="A675" s="702">
        <f>F653</f>
        <v>17283</v>
      </c>
      <c r="B675" s="700">
        <f>G653</f>
        <v>864.15</v>
      </c>
      <c r="C675" s="699">
        <v>17283</v>
      </c>
      <c r="D675" s="699">
        <v>864.15</v>
      </c>
      <c r="E675" s="703">
        <f>C675/A675</f>
        <v>1</v>
      </c>
      <c r="F675" s="703">
        <f>D675/B675</f>
        <v>1</v>
      </c>
      <c r="G675" s="89"/>
      <c r="J675" s="15"/>
      <c r="K675" s="15"/>
      <c r="L675" s="15"/>
      <c r="M675" s="15"/>
      <c r="N675" s="15"/>
      <c r="O675" s="15"/>
      <c r="P675" s="15"/>
      <c r="Q675" s="15"/>
      <c r="R675" s="15"/>
      <c r="S675" s="15"/>
    </row>
    <row r="676" spans="1:19" ht="15.75">
      <c r="A676" s="476"/>
      <c r="B676" s="477"/>
      <c r="C676" s="478"/>
      <c r="D676" s="478"/>
      <c r="E676" s="479"/>
      <c r="F676" s="479"/>
      <c r="G676" s="89"/>
      <c r="J676" s="15"/>
      <c r="K676" s="15"/>
      <c r="L676" s="15"/>
      <c r="M676" s="15"/>
      <c r="N676" s="15"/>
      <c r="O676" s="15"/>
      <c r="P676" s="15"/>
      <c r="Q676" s="15"/>
      <c r="R676" s="15"/>
      <c r="S676" s="15"/>
    </row>
    <row r="677" spans="3:19" ht="23.25">
      <c r="C677" s="716" t="s">
        <v>204</v>
      </c>
      <c r="D677" s="716"/>
      <c r="J677" s="15"/>
      <c r="K677" s="15"/>
      <c r="L677" s="15"/>
      <c r="M677" s="15"/>
      <c r="N677" s="15"/>
      <c r="O677" s="15"/>
      <c r="P677" s="15"/>
      <c r="Q677" s="15"/>
      <c r="R677" s="15"/>
      <c r="S677" s="15"/>
    </row>
    <row r="678" spans="10:19" ht="15">
      <c r="J678" s="15"/>
      <c r="K678" s="15"/>
      <c r="L678" s="15"/>
      <c r="M678" s="15"/>
      <c r="N678" s="15"/>
      <c r="O678" s="15"/>
      <c r="P678" s="15"/>
      <c r="Q678" s="15"/>
      <c r="R678" s="15"/>
      <c r="S678" s="15"/>
    </row>
  </sheetData>
  <sheetProtection/>
  <mergeCells count="110">
    <mergeCell ref="O213:Q213"/>
    <mergeCell ref="R213:T213"/>
    <mergeCell ref="A78:F78"/>
    <mergeCell ref="P473:R473"/>
    <mergeCell ref="T473:V473"/>
    <mergeCell ref="I516:K516"/>
    <mergeCell ref="M516:O516"/>
    <mergeCell ref="J370:L370"/>
    <mergeCell ref="M370:O370"/>
    <mergeCell ref="J393:L393"/>
    <mergeCell ref="L639:Q639"/>
    <mergeCell ref="L641:L653"/>
    <mergeCell ref="A468:B468"/>
    <mergeCell ref="A549:E549"/>
    <mergeCell ref="L498:N498"/>
    <mergeCell ref="O498:Q498"/>
    <mergeCell ref="L473:N473"/>
    <mergeCell ref="I498:K498"/>
    <mergeCell ref="K622:O622"/>
    <mergeCell ref="C631:D631"/>
    <mergeCell ref="A623:G623"/>
    <mergeCell ref="U213:W213"/>
    <mergeCell ref="J352:L352"/>
    <mergeCell ref="M352:O352"/>
    <mergeCell ref="B626:C626"/>
    <mergeCell ref="A622:G622"/>
    <mergeCell ref="I213:K213"/>
    <mergeCell ref="L213:N213"/>
    <mergeCell ref="A578:F578"/>
    <mergeCell ref="E570:F570"/>
    <mergeCell ref="A553:A556"/>
    <mergeCell ref="A557:C557"/>
    <mergeCell ref="A586:C586"/>
    <mergeCell ref="E666:F666"/>
    <mergeCell ref="A641:A653"/>
    <mergeCell ref="A656:A657"/>
    <mergeCell ref="F656:G656"/>
    <mergeCell ref="E631:F631"/>
    <mergeCell ref="A631:B631"/>
    <mergeCell ref="X212:Y212"/>
    <mergeCell ref="A558:C558"/>
    <mergeCell ref="A341:D341"/>
    <mergeCell ref="K607:O607"/>
    <mergeCell ref="K609:K621"/>
    <mergeCell ref="A609:A621"/>
    <mergeCell ref="B338:C338"/>
    <mergeCell ref="A582:A585"/>
    <mergeCell ref="B656:C656"/>
    <mergeCell ref="E472:F472"/>
    <mergeCell ref="F598:G598"/>
    <mergeCell ref="A604:E604"/>
    <mergeCell ref="A607:E607"/>
    <mergeCell ref="A598:B598"/>
    <mergeCell ref="A626:A627"/>
    <mergeCell ref="D626:E626"/>
    <mergeCell ref="D656:E656"/>
    <mergeCell ref="A487:B487"/>
    <mergeCell ref="A146:G146"/>
    <mergeCell ref="A199:F199"/>
    <mergeCell ref="A575:B575"/>
    <mergeCell ref="A62:G62"/>
    <mergeCell ref="A97:G97"/>
    <mergeCell ref="A334:A338"/>
    <mergeCell ref="A551:D551"/>
    <mergeCell ref="A450:B450"/>
    <mergeCell ref="A414:E414"/>
    <mergeCell ref="A580:D580"/>
    <mergeCell ref="C41:D41"/>
    <mergeCell ref="C40:D40"/>
    <mergeCell ref="A330:E330"/>
    <mergeCell ref="A332:D332"/>
    <mergeCell ref="D312:G312"/>
    <mergeCell ref="A44:C44"/>
    <mergeCell ref="A45:G45"/>
    <mergeCell ref="A408:B408"/>
    <mergeCell ref="A113:G113"/>
    <mergeCell ref="A31:D31"/>
    <mergeCell ref="A38:G38"/>
    <mergeCell ref="A3:F3"/>
    <mergeCell ref="A4:F4"/>
    <mergeCell ref="A5:F5"/>
    <mergeCell ref="A11:D11"/>
    <mergeCell ref="A1:F1"/>
    <mergeCell ref="A2:F2"/>
    <mergeCell ref="A7:F7"/>
    <mergeCell ref="A30:D30"/>
    <mergeCell ref="A13:A14"/>
    <mergeCell ref="B13:E13"/>
    <mergeCell ref="A24:C24"/>
    <mergeCell ref="D24:E24"/>
    <mergeCell ref="C677:D677"/>
    <mergeCell ref="A661:A662"/>
    <mergeCell ref="B661:C661"/>
    <mergeCell ref="D661:E661"/>
    <mergeCell ref="F661:G661"/>
    <mergeCell ref="A672:B672"/>
    <mergeCell ref="C672:D672"/>
    <mergeCell ref="E672:F672"/>
    <mergeCell ref="A666:B666"/>
    <mergeCell ref="C666:D666"/>
    <mergeCell ref="A490:D490"/>
    <mergeCell ref="A492:A496"/>
    <mergeCell ref="B496:C496"/>
    <mergeCell ref="A587:C587"/>
    <mergeCell ref="C39:D39"/>
    <mergeCell ref="A639:G639"/>
    <mergeCell ref="A130:G130"/>
    <mergeCell ref="A80:G80"/>
    <mergeCell ref="C42:D42"/>
    <mergeCell ref="A253:C253"/>
  </mergeCells>
  <printOptions horizontalCentered="1"/>
  <pageMargins left="0.511811023622047" right="0.196850393700787" top="0.196850393700787" bottom="0.196850393700787" header="0.14" footer="0.511811023622047"/>
  <pageSetup horizontalDpi="600" verticalDpi="600" orientation="portrait" scale="67" r:id="rId2"/>
  <rowBreaks count="13" manualBreakCount="13">
    <brk id="43" max="7" man="1"/>
    <brk id="96" max="7" man="1"/>
    <brk id="145" max="7" man="1"/>
    <brk id="198" max="7" man="1"/>
    <brk id="248" max="7" man="1"/>
    <brk id="297" max="7" man="1"/>
    <brk id="347" max="7" man="1"/>
    <brk id="390" max="7" man="1"/>
    <brk id="431" max="7" man="1"/>
    <brk id="469" max="7" man="1"/>
    <brk id="531" max="7" man="1"/>
    <brk id="576" max="7" man="1"/>
    <brk id="635" max="7" man="1"/>
  </rowBreaks>
  <drawing r:id="rId1"/>
</worksheet>
</file>

<file path=xl/worksheets/sheet2.xml><?xml version="1.0" encoding="utf-8"?>
<worksheet xmlns="http://schemas.openxmlformats.org/spreadsheetml/2006/main" xmlns:r="http://schemas.openxmlformats.org/officeDocument/2006/relationships">
  <dimension ref="A2:F35"/>
  <sheetViews>
    <sheetView zoomScalePageLayoutView="0" workbookViewId="0" topLeftCell="A12">
      <selection activeCell="H28" sqref="H28"/>
    </sheetView>
  </sheetViews>
  <sheetFormatPr defaultColWidth="9.140625" defaultRowHeight="12.75"/>
  <cols>
    <col min="1" max="1" width="8.00390625" style="0" customWidth="1"/>
    <col min="2" max="2" width="14.7109375" style="0" customWidth="1"/>
    <col min="3" max="3" width="18.421875" style="0" customWidth="1"/>
    <col min="4" max="4" width="14.00390625" style="0" customWidth="1"/>
    <col min="5" max="5" width="10.140625" style="0" customWidth="1"/>
  </cols>
  <sheetData>
    <row r="2" ht="12.75">
      <c r="A2" t="s">
        <v>205</v>
      </c>
    </row>
    <row r="3" spans="1:6" ht="58.5" customHeight="1">
      <c r="A3" s="272" t="s">
        <v>2</v>
      </c>
      <c r="B3" s="272" t="s">
        <v>69</v>
      </c>
      <c r="C3" s="272" t="s">
        <v>207</v>
      </c>
      <c r="D3" s="272" t="s">
        <v>105</v>
      </c>
      <c r="E3" s="273" t="s">
        <v>5</v>
      </c>
      <c r="F3" s="272" t="s">
        <v>6</v>
      </c>
    </row>
    <row r="4" spans="1:6" ht="12.75">
      <c r="A4" s="583">
        <v>1</v>
      </c>
      <c r="B4" s="583" t="s">
        <v>165</v>
      </c>
      <c r="C4" s="583">
        <v>103643</v>
      </c>
      <c r="D4" s="583">
        <v>69680</v>
      </c>
      <c r="E4" s="583">
        <v>33963</v>
      </c>
      <c r="F4" s="584">
        <v>0.3276921740976236</v>
      </c>
    </row>
    <row r="5" spans="1:6" ht="12.75">
      <c r="A5" s="583">
        <v>2</v>
      </c>
      <c r="B5" s="583" t="s">
        <v>171</v>
      </c>
      <c r="C5" s="583">
        <v>76475</v>
      </c>
      <c r="D5" s="583">
        <v>58801</v>
      </c>
      <c r="E5" s="583">
        <v>17674</v>
      </c>
      <c r="F5" s="584">
        <v>0.23110820529584833</v>
      </c>
    </row>
    <row r="6" spans="1:6" ht="12.75">
      <c r="A6" s="583">
        <v>3</v>
      </c>
      <c r="B6" s="583" t="s">
        <v>164</v>
      </c>
      <c r="C6" s="583">
        <v>44412</v>
      </c>
      <c r="D6" s="583">
        <v>35990</v>
      </c>
      <c r="E6" s="583">
        <v>8422</v>
      </c>
      <c r="F6" s="584">
        <v>0.18963343240565614</v>
      </c>
    </row>
    <row r="7" spans="1:6" ht="12.75">
      <c r="A7" s="583">
        <v>4</v>
      </c>
      <c r="B7" s="583" t="s">
        <v>166</v>
      </c>
      <c r="C7" s="583">
        <v>37043</v>
      </c>
      <c r="D7" s="583">
        <v>30679</v>
      </c>
      <c r="E7" s="583">
        <v>6364</v>
      </c>
      <c r="F7" s="584">
        <v>0.17180034014523662</v>
      </c>
    </row>
    <row r="8" spans="1:6" ht="12.75">
      <c r="A8" s="583">
        <v>5</v>
      </c>
      <c r="B8" s="583" t="s">
        <v>163</v>
      </c>
      <c r="C8" s="583">
        <v>14414</v>
      </c>
      <c r="D8" s="583">
        <v>11982</v>
      </c>
      <c r="E8" s="583">
        <v>2432</v>
      </c>
      <c r="F8" s="584">
        <v>0.16872485083946162</v>
      </c>
    </row>
    <row r="9" spans="1:6" ht="12.75">
      <c r="A9" s="583">
        <v>6</v>
      </c>
      <c r="B9" s="583" t="s">
        <v>170</v>
      </c>
      <c r="C9" s="583">
        <v>33755</v>
      </c>
      <c r="D9" s="583">
        <v>30578</v>
      </c>
      <c r="E9" s="583">
        <v>3177</v>
      </c>
      <c r="F9" s="584">
        <v>0.09411938972004147</v>
      </c>
    </row>
    <row r="10" spans="1:6" ht="12.75">
      <c r="A10" s="583">
        <v>7</v>
      </c>
      <c r="B10" s="583" t="s">
        <v>168</v>
      </c>
      <c r="C10" s="583">
        <v>21724</v>
      </c>
      <c r="D10" s="583">
        <v>19681</v>
      </c>
      <c r="E10" s="583">
        <v>2043</v>
      </c>
      <c r="F10" s="584">
        <v>0.09404345424415393</v>
      </c>
    </row>
    <row r="11" spans="1:6" ht="12.75">
      <c r="A11" s="583">
        <v>8</v>
      </c>
      <c r="B11" s="583" t="s">
        <v>161</v>
      </c>
      <c r="C11" s="583">
        <v>14118</v>
      </c>
      <c r="D11" s="583">
        <v>12892</v>
      </c>
      <c r="E11" s="583">
        <v>1226</v>
      </c>
      <c r="F11" s="584">
        <v>0.08683949567927468</v>
      </c>
    </row>
    <row r="12" spans="1:6" ht="12.75">
      <c r="A12" s="583">
        <v>9</v>
      </c>
      <c r="B12" s="583" t="s">
        <v>172</v>
      </c>
      <c r="C12" s="583">
        <v>19955</v>
      </c>
      <c r="D12" s="583">
        <v>18245</v>
      </c>
      <c r="E12" s="583">
        <v>1710</v>
      </c>
      <c r="F12" s="584">
        <v>0.08569280881984465</v>
      </c>
    </row>
    <row r="13" spans="1:6" ht="12.75">
      <c r="A13" s="583">
        <v>10</v>
      </c>
      <c r="B13" s="583" t="s">
        <v>167</v>
      </c>
      <c r="C13" s="583">
        <v>28050</v>
      </c>
      <c r="D13" s="583">
        <v>25708</v>
      </c>
      <c r="E13" s="583">
        <v>2342</v>
      </c>
      <c r="F13" s="584">
        <v>0.08349376114081997</v>
      </c>
    </row>
    <row r="14" spans="1:6" ht="12.75">
      <c r="A14" s="583">
        <v>11</v>
      </c>
      <c r="B14" s="583" t="s">
        <v>160</v>
      </c>
      <c r="C14" s="583">
        <v>27255</v>
      </c>
      <c r="D14" s="583">
        <v>25141</v>
      </c>
      <c r="E14" s="583">
        <v>2114</v>
      </c>
      <c r="F14" s="584">
        <v>0.07756374977068428</v>
      </c>
    </row>
    <row r="15" spans="1:6" ht="12.75">
      <c r="A15" s="583">
        <v>12</v>
      </c>
      <c r="B15" s="583" t="s">
        <v>162</v>
      </c>
      <c r="C15" s="583">
        <v>21426</v>
      </c>
      <c r="D15" s="583">
        <v>19952</v>
      </c>
      <c r="E15" s="583">
        <v>1474</v>
      </c>
      <c r="F15" s="584">
        <v>0.06879492205731355</v>
      </c>
    </row>
    <row r="16" spans="1:6" ht="12.75">
      <c r="A16" s="583">
        <v>13</v>
      </c>
      <c r="B16" s="583" t="s">
        <v>169</v>
      </c>
      <c r="C16" s="583">
        <v>13745</v>
      </c>
      <c r="D16" s="583">
        <v>12812</v>
      </c>
      <c r="E16" s="583">
        <v>933</v>
      </c>
      <c r="F16" s="584">
        <v>0.06787922881047653</v>
      </c>
    </row>
    <row r="17" spans="1:6" s="587" customFormat="1" ht="12.75">
      <c r="A17" s="585"/>
      <c r="B17" s="585" t="s">
        <v>10</v>
      </c>
      <c r="C17" s="585">
        <v>456015</v>
      </c>
      <c r="D17" s="585">
        <v>372141</v>
      </c>
      <c r="E17" s="585">
        <v>83874</v>
      </c>
      <c r="F17" s="586">
        <v>0.18392816025788625</v>
      </c>
    </row>
    <row r="20" ht="12.75" customHeight="1">
      <c r="A20" t="s">
        <v>206</v>
      </c>
    </row>
    <row r="21" spans="1:6" ht="84" customHeight="1">
      <c r="A21" s="272" t="s">
        <v>2</v>
      </c>
      <c r="B21" s="272" t="s">
        <v>69</v>
      </c>
      <c r="C21" s="272" t="s">
        <v>207</v>
      </c>
      <c r="D21" s="272" t="s">
        <v>105</v>
      </c>
      <c r="E21" s="273" t="s">
        <v>5</v>
      </c>
      <c r="F21" s="272" t="s">
        <v>6</v>
      </c>
    </row>
    <row r="22" spans="1:6" ht="12.75">
      <c r="A22" s="583">
        <v>1</v>
      </c>
      <c r="B22" s="583" t="s">
        <v>165</v>
      </c>
      <c r="C22" s="583">
        <v>48739</v>
      </c>
      <c r="D22" s="583">
        <v>33206</v>
      </c>
      <c r="E22" s="583">
        <v>15533</v>
      </c>
      <c r="F22" s="584">
        <v>0.3186975522682041</v>
      </c>
    </row>
    <row r="23" spans="1:6" ht="12.75">
      <c r="A23" s="583">
        <v>2</v>
      </c>
      <c r="B23" s="583" t="s">
        <v>171</v>
      </c>
      <c r="C23" s="583">
        <v>47694</v>
      </c>
      <c r="D23" s="583">
        <v>35974</v>
      </c>
      <c r="E23" s="583">
        <v>11720</v>
      </c>
      <c r="F23" s="584">
        <v>0.24573321591814484</v>
      </c>
    </row>
    <row r="24" spans="1:6" ht="12.75">
      <c r="A24" s="583">
        <v>3</v>
      </c>
      <c r="B24" s="583" t="s">
        <v>166</v>
      </c>
      <c r="C24" s="583">
        <v>29448</v>
      </c>
      <c r="D24" s="583">
        <v>23874</v>
      </c>
      <c r="E24" s="583">
        <v>5574</v>
      </c>
      <c r="F24" s="584">
        <v>0.18928280358598207</v>
      </c>
    </row>
    <row r="25" spans="1:6" ht="12.75">
      <c r="A25" s="583">
        <v>4</v>
      </c>
      <c r="B25" s="583" t="s">
        <v>164</v>
      </c>
      <c r="C25" s="583">
        <v>32896</v>
      </c>
      <c r="D25" s="583">
        <v>26844</v>
      </c>
      <c r="E25" s="583">
        <v>6052</v>
      </c>
      <c r="F25" s="584">
        <v>0.18397373540856032</v>
      </c>
    </row>
    <row r="26" spans="1:6" ht="12.75">
      <c r="A26" s="583">
        <v>5</v>
      </c>
      <c r="B26" s="583" t="s">
        <v>163</v>
      </c>
      <c r="C26" s="583">
        <v>11692</v>
      </c>
      <c r="D26" s="583">
        <v>9716</v>
      </c>
      <c r="E26" s="583">
        <v>1976</v>
      </c>
      <c r="F26" s="584">
        <v>0.16900444748546015</v>
      </c>
    </row>
    <row r="27" spans="1:6" ht="12.75">
      <c r="A27" s="583">
        <v>6</v>
      </c>
      <c r="B27" s="583" t="s">
        <v>160</v>
      </c>
      <c r="C27" s="583">
        <v>26014</v>
      </c>
      <c r="D27" s="583">
        <v>23203</v>
      </c>
      <c r="E27" s="583">
        <v>2811</v>
      </c>
      <c r="F27" s="584">
        <v>0.10805719996924733</v>
      </c>
    </row>
    <row r="28" spans="1:6" ht="12.75">
      <c r="A28" s="583">
        <v>7</v>
      </c>
      <c r="B28" s="583" t="s">
        <v>168</v>
      </c>
      <c r="C28" s="583">
        <v>17625</v>
      </c>
      <c r="D28" s="583">
        <v>15752</v>
      </c>
      <c r="E28" s="583">
        <v>1873</v>
      </c>
      <c r="F28" s="584">
        <v>0.10626950354609929</v>
      </c>
    </row>
    <row r="29" spans="1:6" ht="12.75">
      <c r="A29" s="583">
        <v>8</v>
      </c>
      <c r="B29" s="583" t="s">
        <v>161</v>
      </c>
      <c r="C29" s="583">
        <v>11292</v>
      </c>
      <c r="D29" s="583">
        <v>10100</v>
      </c>
      <c r="E29" s="583">
        <v>1192</v>
      </c>
      <c r="F29" s="584">
        <v>0.10556145944031173</v>
      </c>
    </row>
    <row r="30" spans="1:6" ht="12.75">
      <c r="A30" s="583">
        <v>9</v>
      </c>
      <c r="B30" s="583" t="s">
        <v>167</v>
      </c>
      <c r="C30" s="583">
        <v>26290</v>
      </c>
      <c r="D30" s="583">
        <v>23530</v>
      </c>
      <c r="E30" s="583">
        <v>2760</v>
      </c>
      <c r="F30" s="584">
        <v>0.10498288322556106</v>
      </c>
    </row>
    <row r="31" spans="1:6" ht="12.75">
      <c r="A31" s="583">
        <v>10</v>
      </c>
      <c r="B31" s="583" t="s">
        <v>172</v>
      </c>
      <c r="C31" s="583">
        <v>12906</v>
      </c>
      <c r="D31" s="583">
        <v>11563</v>
      </c>
      <c r="E31" s="583">
        <v>1343</v>
      </c>
      <c r="F31" s="584">
        <v>0.10406012707267938</v>
      </c>
    </row>
    <row r="32" spans="1:6" ht="12.75">
      <c r="A32" s="583">
        <v>11</v>
      </c>
      <c r="B32" s="583" t="s">
        <v>170</v>
      </c>
      <c r="C32" s="583">
        <v>28069</v>
      </c>
      <c r="D32" s="583">
        <v>25657</v>
      </c>
      <c r="E32" s="583">
        <v>2412</v>
      </c>
      <c r="F32" s="584">
        <v>0.08593109836474402</v>
      </c>
    </row>
    <row r="33" spans="1:6" ht="12.75">
      <c r="A33" s="583">
        <v>12</v>
      </c>
      <c r="B33" s="583" t="s">
        <v>162</v>
      </c>
      <c r="C33" s="583">
        <v>16708</v>
      </c>
      <c r="D33" s="583">
        <v>15473</v>
      </c>
      <c r="E33" s="583">
        <v>1235</v>
      </c>
      <c r="F33" s="584">
        <v>0.07391668661718936</v>
      </c>
    </row>
    <row r="34" spans="1:6" ht="12.75">
      <c r="A34" s="583">
        <v>13</v>
      </c>
      <c r="B34" s="583" t="s">
        <v>169</v>
      </c>
      <c r="C34" s="583">
        <v>11663</v>
      </c>
      <c r="D34" s="583">
        <v>10837</v>
      </c>
      <c r="E34" s="583">
        <v>826</v>
      </c>
      <c r="F34" s="584">
        <v>0.07082225842407613</v>
      </c>
    </row>
    <row r="35" spans="1:6" s="587" customFormat="1" ht="12.75">
      <c r="A35" s="585"/>
      <c r="B35" s="585" t="s">
        <v>10</v>
      </c>
      <c r="C35" s="585">
        <v>321036</v>
      </c>
      <c r="D35" s="585">
        <v>265729</v>
      </c>
      <c r="E35" s="585">
        <v>55307</v>
      </c>
      <c r="F35" s="586">
        <v>0.17227662941227775</v>
      </c>
    </row>
    <row r="36" ht="12.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`Q</cp:keywords>
  <dc:description/>
  <cp:lastModifiedBy>s.k sinha</cp:lastModifiedBy>
  <cp:lastPrinted>2018-05-14T15:29:18Z</cp:lastPrinted>
  <dcterms:created xsi:type="dcterms:W3CDTF">2009-02-28T10:02:12Z</dcterms:created>
  <dcterms:modified xsi:type="dcterms:W3CDTF">2018-05-24T10:21:55Z</dcterms:modified>
  <cp:category/>
  <cp:version/>
  <cp:contentType/>
  <cp:contentStatus/>
</cp:coreProperties>
</file>