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Andhra Pr" sheetId="1" r:id="rId1"/>
    <sheet name="Sheet1" sheetId="2" r:id="rId2"/>
  </sheets>
  <definedNames>
    <definedName name="_xlnm.Print_Area" localSheetId="0">'Andhra Pr'!$A$1:$H$605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56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<sst xmlns="http://schemas.openxmlformats.org/spreadsheetml/2006/main" count="764" uniqueCount="234">
  <si>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</si>
  <si>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</si>
  <si>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</si>
  <si>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</si>
  <si>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</si>
  <si>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</si>
  <si>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</si>
  <si>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</si>
  <si>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</si>
  <si>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</si>
  <si>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</si>
  <si>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</si>
  <si>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</si>
  <si>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</si>
  <si>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</si>
  <si>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</si>
  <si>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</si>
  <si>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</si>
  <si>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</si>
  <si>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</si>
  <si>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</si>
  <si>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</si>
  <si>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</si>
  <si>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</si>
  <si>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</si>
  <si>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</si>
  <si>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</si>
  <si>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</si>
  <si>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</si>
  <si>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</si>
  <si>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</si>
  <si>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</si>
  <si>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</si>
  <si>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</si>
  <si>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</si>
  <si>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</si>
  <si>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</si>
  <si>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</si>
  <si>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</si>
  <si>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</si>
  <si>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</si>
  <si>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</si>
  <si>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</si>
  <si>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</si>
  <si>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</si>
  <si>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</si>
  <si>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</si>
  <si>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</si>
  <si>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</si>
  <si>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</si>
  <si>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</si>
  <si>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</si>
  <si>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</si>
  <si>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</si>
  <si>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</si>
  <si>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</si>
  <si>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</si>
  <si>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</si>
  <si>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</si>
  <si>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</si>
  <si>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</si>
  <si>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</si>
  <si>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</si>
  <si>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</si>
  <si>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</si>
  <si>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</si>
  <si>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</si>
  <si>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</si>
  <si>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</si>
  <si>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</si>
  <si>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</si>
  <si>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</si>
  <si>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</si>
  <si>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</si>
  <si>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</si>
  <si>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</si>
  <si>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</si>
  <si>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</si>
  <si>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</si>
  <si>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</si>
  <si>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</si>
  <si>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</si>
  <si>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</si>
  <si>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</si>
  <si>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</si>
  <si>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</si>
  <si>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</si>
  <si>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</si>
  <si>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</si>
  <si>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</si>
  <si>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</si>
  <si>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</si>
  <si>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</si>
  <si>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</si>
  <si>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</si>
  <si>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</si>
  <si>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</si>
  <si>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</si>
  <si>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</si>
  <si>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</si>
  <si>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</si>
  <si>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</si>
  <si>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</si>
  <si>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</si>
  <si>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</si>
  <si>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</si>
  <si>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</si>
  <si>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</si>
  <si>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</si>
  <si>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</si>
  <si>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</si>
  <si>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</si>
  <si>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</si>
  <si>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</si>
  <si>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</si>
  <si>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</si>
  <si>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</si>
  <si>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</si>
  <si>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</si>
  <si>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</si>
  <si>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</si>
  <si>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</si>
  <si>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</si>
  <si>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</si>
  <si>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</si>
  <si>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</si>
  <si>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</si>
  <si>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</si>
  <si>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</si>
  <si>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</si>
  <si>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</si>
  <si>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</si>
  <si>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</si>
  <si>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</si>
  <si>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</si>
  <si>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</si>
  <si>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>Lifting upto 31.03.18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</si>
  <si>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</si>
  <si>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</si>
  <si>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</si>
  <si>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</si>
  <si>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</si>
  <si>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</si>
  <si>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</si>
  <si>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</si>
  <si>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</si>
  <si>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</si>
  <si>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</si>
  <si>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</si>
  <si>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</si>
  <si>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</si>
  <si>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9.1.1) Releasing details</t>
  </si>
  <si>
    <t>Amount  (Rs in lakh)</t>
  </si>
  <si>
    <t>Primary + Upper-Primary</t>
  </si>
  <si>
    <t xml:space="preserve">Achievement (Procured+IP)                                  </t>
  </si>
  <si>
    <t>2006-18</t>
  </si>
  <si>
    <t>Annual Work Plan &amp; Budget  (AWP&amp;B) 2019-20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</si>
  <si>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</si>
  <si>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</si>
  <si>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</si>
  <si>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</si>
  <si>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2.5  No. of children  ( Primary) (Source data : Table AT-5  of AWP&amp;B 2019-20)</t>
  </si>
  <si>
    <t>2.6  No. of children  ( Upper Primary) (Source data : Table AT-5-A of AWP&amp;B 2019-20)</t>
  </si>
  <si>
    <t>Source: Table AT-6 &amp; 6A of AWP&amp;B 2019-20</t>
  </si>
  <si>
    <t>3.7)  District-wise Utilisation of foodgrains (Source data: Table AT-6 &amp; 6A of AWP&amp;B 2019-20)</t>
  </si>
  <si>
    <t>4.3)  District-wise Cooking Cost availability (Source data: Table AT-7 &amp; 7A of AWP&amp;B 2019-20)</t>
  </si>
  <si>
    <t>4.5)  District-wise Utilisation of Cooking cost (Source data: Table AT-7 &amp; 7A of AWP&amp;B 2019-20)</t>
  </si>
  <si>
    <t>(Refer table AT_8 and AT-8A,AWP&amp;B, 2019-20)</t>
  </si>
  <si>
    <t>(Refer table AT_8 and AT-8A, AWP&amp;B, 2019-20)</t>
  </si>
  <si>
    <t>9.3) Achievement ( under MDM Funds) (Source data: Table AT-10 of AWP&amp;B 2019-20)</t>
  </si>
  <si>
    <t>10.2) Achievement ( under MDM Funds) (Source data: Table AT-11 of AWP&amp;B 2019-20)</t>
  </si>
  <si>
    <t>Section-A : REVIEW OF IMPLEMENTATION OF MDM SCHEME DURING 2018-19</t>
  </si>
  <si>
    <t>MDM PAB Approval for 2018-19</t>
  </si>
  <si>
    <t>Average number of children availed MDM during 2018-19</t>
  </si>
  <si>
    <t>1.3) Number of meals served vis-à-vis PAB approval during 2018-19</t>
  </si>
  <si>
    <t>No. of children as per PAB Approval for  2018-19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</si>
  <si>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</si>
  <si>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</si>
  <si>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</si>
  <si>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Allocation for 2018-19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</si>
  <si>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</si>
  <si>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</si>
  <si>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</si>
  <si>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</si>
  <si>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Released during 2018-19.</t>
  </si>
  <si>
    <t>7.2) Utilisation of MME during 2018-19 (Source data: Table AT-10 of AWP&amp;B 2019-20)</t>
  </si>
  <si>
    <t>8.2) Utilisation of TA during 2018-19 (Source data: Table AT-9 of AWP&amp;B 2019-20)</t>
  </si>
  <si>
    <t>9. INFRASTRUCTURE DEVELOPMENT DURING 2018-19 (Primary + Upper primary)</t>
  </si>
  <si>
    <t>Sanctioned by GoI during 2006-07 to 2018-19</t>
  </si>
  <si>
    <t>2012-13 to 2018-19 (Replacement)</t>
  </si>
  <si>
    <t>2012-13 -2018-19(Replacement)</t>
  </si>
  <si>
    <t>Opening Stock as on 1.4.2018</t>
  </si>
  <si>
    <t xml:space="preserve">Opening Stock as on 01.04.2018                                                </t>
  </si>
  <si>
    <t>Opening balance as on 01.4.18</t>
  </si>
  <si>
    <t>OB as on 01.04.2018</t>
  </si>
  <si>
    <t xml:space="preserve"> 4.1.1) District-wise opening balance as on 01.04.2018 (Source data: Table AT-7 &amp; 7A of AWP&amp;B 2019-20)</t>
  </si>
  <si>
    <t xml:space="preserve">Opening Balance as on 01.04.2018                                               </t>
  </si>
  <si>
    <t xml:space="preserve">Opening Balance as on 01.04.2018                                                         </t>
  </si>
  <si>
    <t>Opening Balance as on 01.04.2018</t>
  </si>
  <si>
    <t xml:space="preserve"> 3.3) District-wise unspent balance as on 31.03.2019 (Source data: Table AT-6 &amp; 6A of AWP&amp;B 2019-20)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</si>
  <si>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</si>
  <si>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       </t>
  </si>
  <si>
    <t>Unspent balance as on 31.03.2019</t>
  </si>
  <si>
    <t>Cosntructed upto 31.03.2019</t>
  </si>
  <si>
    <t>Allocated for 2018-19</t>
  </si>
  <si>
    <t>Releases for Kitchen sheds by GoI as on 31.3.2019</t>
  </si>
  <si>
    <t>Sanctioned during 2006-07 to 2018-19</t>
  </si>
  <si>
    <t>(As on 31.03.19)</t>
  </si>
  <si>
    <t>OB as on 01.4.18</t>
  </si>
  <si>
    <t>Enrolment as on 30.9.2018</t>
  </si>
  <si>
    <t xml:space="preserve">Unspent Balance as on 31.03.2019                                           </t>
  </si>
  <si>
    <t>2.4  Coverage Chidlren vs. Enrolment  ( Up Pry) (Source : Table AT- 4A &amp; 5-A of AWP&amp;B 2019-20)</t>
  </si>
  <si>
    <t xml:space="preserve"> 3.2) District-wise opening balance as on 1.4.2018 (Source data: Table AT-6 &amp; 6A of AWP&amp;B 2019-20)</t>
  </si>
  <si>
    <t>3.5) District-wise Foodgrains availability  as on 31.03.19 (Source data: Table AT-6 &amp; 6A of AWP&amp;B 2019-20)</t>
  </si>
  <si>
    <t>2011-12</t>
  </si>
  <si>
    <t>Grand Total</t>
  </si>
  <si>
    <t>Physical</t>
  </si>
  <si>
    <t>Financial (Rs in Lakh)</t>
  </si>
  <si>
    <t>State : Andhra Pradesh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</si>
  <si>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</si>
  <si>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</si>
  <si>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</si>
  <si>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</si>
  <si>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</si>
  <si>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</si>
  <si>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</si>
  <si>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</si>
  <si>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</si>
  <si>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</si>
  <si>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</si>
  <si>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Ananthapur</t>
  </si>
  <si>
    <t>Kurnool</t>
  </si>
  <si>
    <t>2006-07 &amp; 2007-08</t>
  </si>
  <si>
    <t>2018-19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</si>
</sst>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8"/>
      <name val="Verdana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9"/>
      <color indexed="63"/>
      <name val="&amp;quo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sz val="9"/>
      <color rgb="FF333333"/>
      <name val="&amp;quot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5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3" applyFont="1" applyBorder="1" applyAlignment="1">
      <alignment/>
    </xf>
    <xf numFmtId="9" fontId="2" fillId="0" borderId="10" xfId="123" applyFont="1" applyBorder="1" applyAlignment="1">
      <alignment horizontal="center"/>
    </xf>
    <xf numFmtId="9" fontId="2" fillId="0" borderId="10" xfId="12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3" applyFont="1" applyBorder="1" applyAlignment="1">
      <alignment/>
    </xf>
    <xf numFmtId="9" fontId="2" fillId="0" borderId="10" xfId="12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5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3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3" applyNumberFormat="1" applyFont="1" applyBorder="1" applyAlignment="1">
      <alignment horizontal="right" vertical="center" wrapText="1"/>
    </xf>
    <xf numFmtId="2" fontId="3" fillId="0" borderId="10" xfId="12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3" applyFont="1" applyBorder="1" applyAlignment="1" quotePrefix="1">
      <alignment horizontal="right"/>
    </xf>
    <xf numFmtId="9" fontId="3" fillId="0" borderId="0" xfId="123" applyFont="1" applyBorder="1" applyAlignment="1" quotePrefix="1">
      <alignment horizontal="right"/>
    </xf>
    <xf numFmtId="0" fontId="5" fillId="0" borderId="0" xfId="105" applyFont="1">
      <alignment/>
      <protection/>
    </xf>
    <xf numFmtId="0" fontId="4" fillId="0" borderId="0" xfId="105" applyFont="1">
      <alignment/>
      <protection/>
    </xf>
    <xf numFmtId="0" fontId="14" fillId="0" borderId="10" xfId="105" applyFont="1" applyFill="1" applyBorder="1" applyAlignment="1">
      <alignment horizontal="center" wrapText="1"/>
      <protection/>
    </xf>
    <xf numFmtId="2" fontId="5" fillId="0" borderId="0" xfId="105" applyNumberFormat="1" applyFont="1" applyBorder="1" applyAlignment="1">
      <alignment wrapText="1"/>
      <protection/>
    </xf>
    <xf numFmtId="0" fontId="5" fillId="0" borderId="0" xfId="105" applyFont="1" applyBorder="1">
      <alignment/>
      <protection/>
    </xf>
    <xf numFmtId="2" fontId="5" fillId="0" borderId="0" xfId="105" applyNumberFormat="1" applyFont="1" applyBorder="1">
      <alignment/>
      <protection/>
    </xf>
    <xf numFmtId="2" fontId="15" fillId="0" borderId="0" xfId="105" applyNumberFormat="1" applyFont="1">
      <alignment/>
      <protection/>
    </xf>
    <xf numFmtId="0" fontId="15" fillId="0" borderId="0" xfId="105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9" fontId="2" fillId="0" borderId="10" xfId="123" applyFont="1" applyBorder="1" applyAlignment="1">
      <alignment horizontal="center" vertical="center"/>
    </xf>
    <xf numFmtId="2" fontId="8" fillId="0" borderId="10" xfId="105" applyNumberFormat="1" applyFont="1" applyBorder="1" applyAlignment="1">
      <alignment horizontal="center" vertical="center"/>
      <protection/>
    </xf>
    <xf numFmtId="2" fontId="4" fillId="0" borderId="0" xfId="105" applyNumberFormat="1" applyFont="1" applyBorder="1" applyAlignment="1">
      <alignment vertical="center" wrapText="1"/>
      <protection/>
    </xf>
    <xf numFmtId="0" fontId="4" fillId="0" borderId="0" xfId="105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125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2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5" applyNumberFormat="1" applyFont="1" applyBorder="1" applyAlignment="1">
      <alignment horizontal="center" vertical="center"/>
      <protection/>
    </xf>
    <xf numFmtId="0" fontId="4" fillId="0" borderId="0" xfId="105" applyFont="1" applyBorder="1" applyAlignment="1">
      <alignment horizontal="center" vertical="center" wrapText="1"/>
      <protection/>
    </xf>
    <xf numFmtId="2" fontId="4" fillId="0" borderId="0" xfId="105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3" applyFont="1" applyBorder="1" applyAlignment="1">
      <alignment horizontal="center" vertical="center"/>
    </xf>
    <xf numFmtId="9" fontId="2" fillId="0" borderId="10" xfId="123" applyFont="1" applyBorder="1" applyAlignment="1">
      <alignment horizontal="center" vertical="center" wrapText="1"/>
    </xf>
    <xf numFmtId="9" fontId="3" fillId="0" borderId="10" xfId="123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right" vertical="center" wrapText="1"/>
    </xf>
    <xf numFmtId="9" fontId="23" fillId="0" borderId="10" xfId="123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9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9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12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/>
    </xf>
    <xf numFmtId="9" fontId="0" fillId="0" borderId="10" xfId="123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3" applyFont="1" applyBorder="1" applyAlignment="1">
      <alignment/>
    </xf>
    <xf numFmtId="9" fontId="23" fillId="0" borderId="10" xfId="123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105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105" applyFont="1" applyFill="1" applyBorder="1" applyAlignment="1">
      <alignment horizontal="center" wrapText="1"/>
      <protection/>
    </xf>
    <xf numFmtId="9" fontId="0" fillId="0" borderId="0" xfId="123" applyFont="1" applyBorder="1" applyAlignment="1">
      <alignment/>
    </xf>
    <xf numFmtId="9" fontId="23" fillId="0" borderId="0" xfId="123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5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 quotePrefix="1">
      <alignment horizontal="center"/>
    </xf>
    <xf numFmtId="9" fontId="2" fillId="33" borderId="10" xfId="12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5" applyNumberFormat="1" applyFont="1" applyFill="1" applyBorder="1" applyAlignment="1">
      <alignment horizontal="right"/>
      <protection/>
    </xf>
    <xf numFmtId="9" fontId="3" fillId="33" borderId="10" xfId="12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3" applyFont="1" applyFill="1" applyBorder="1" applyAlignment="1">
      <alignment horizontal="center" vertical="center" wrapText="1"/>
    </xf>
    <xf numFmtId="9" fontId="0" fillId="33" borderId="10" xfId="123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5" applyFont="1" applyFill="1" applyBorder="1">
      <alignment/>
      <protection/>
    </xf>
    <xf numFmtId="0" fontId="17" fillId="33" borderId="0" xfId="105" applyFont="1" applyFill="1" applyBorder="1">
      <alignment/>
      <protection/>
    </xf>
    <xf numFmtId="0" fontId="17" fillId="33" borderId="18" xfId="105" applyFont="1" applyFill="1" applyBorder="1">
      <alignment/>
      <protection/>
    </xf>
    <xf numFmtId="0" fontId="17" fillId="33" borderId="10" xfId="105" applyFont="1" applyFill="1" applyBorder="1">
      <alignment/>
      <protection/>
    </xf>
    <xf numFmtId="9" fontId="16" fillId="33" borderId="10" xfId="125" applyFont="1" applyFill="1" applyBorder="1" applyAlignment="1">
      <alignment/>
    </xf>
    <xf numFmtId="0" fontId="17" fillId="33" borderId="17" xfId="105" applyFont="1" applyFill="1" applyBorder="1">
      <alignment/>
      <protection/>
    </xf>
    <xf numFmtId="0" fontId="19" fillId="33" borderId="10" xfId="105" applyFont="1" applyFill="1" applyBorder="1" applyAlignment="1">
      <alignment horizontal="center"/>
      <protection/>
    </xf>
    <xf numFmtId="0" fontId="19" fillId="33" borderId="0" xfId="105" applyFont="1" applyFill="1" applyBorder="1">
      <alignment/>
      <protection/>
    </xf>
    <xf numFmtId="0" fontId="19" fillId="33" borderId="18" xfId="105" applyFont="1" applyFill="1" applyBorder="1">
      <alignment/>
      <protection/>
    </xf>
    <xf numFmtId="9" fontId="17" fillId="33" borderId="10" xfId="125" applyFont="1" applyFill="1" applyBorder="1" applyAlignment="1">
      <alignment vertical="center"/>
    </xf>
    <xf numFmtId="0" fontId="19" fillId="33" borderId="17" xfId="105" applyFont="1" applyFill="1" applyBorder="1" applyAlignment="1">
      <alignment horizontal="left"/>
      <protection/>
    </xf>
    <xf numFmtId="0" fontId="16" fillId="33" borderId="0" xfId="105" applyFont="1" applyFill="1" applyBorder="1" applyAlignment="1">
      <alignment horizontal="right"/>
      <protection/>
    </xf>
    <xf numFmtId="2" fontId="20" fillId="33" borderId="0" xfId="105" applyNumberFormat="1" applyFont="1" applyFill="1" applyBorder="1" applyAlignment="1">
      <alignment horizontal="center" vertical="top" wrapText="1"/>
      <protection/>
    </xf>
    <xf numFmtId="9" fontId="20" fillId="33" borderId="0" xfId="125" applyFont="1" applyFill="1" applyBorder="1" applyAlignment="1">
      <alignment horizontal="center" vertical="top" wrapText="1"/>
    </xf>
    <xf numFmtId="2" fontId="16" fillId="33" borderId="0" xfId="105" applyNumberFormat="1" applyFont="1" applyFill="1" applyBorder="1" applyAlignment="1">
      <alignment vertical="center"/>
      <protection/>
    </xf>
    <xf numFmtId="9" fontId="16" fillId="33" borderId="0" xfId="125" applyFont="1" applyFill="1" applyBorder="1" applyAlignment="1">
      <alignment vertical="center"/>
    </xf>
    <xf numFmtId="0" fontId="18" fillId="33" borderId="17" xfId="105" applyFont="1" applyFill="1" applyBorder="1">
      <alignment/>
      <protection/>
    </xf>
    <xf numFmtId="0" fontId="17" fillId="33" borderId="10" xfId="105" applyFont="1" applyFill="1" applyBorder="1" applyAlignment="1">
      <alignment horizontal="left"/>
      <protection/>
    </xf>
    <xf numFmtId="1" fontId="17" fillId="33" borderId="10" xfId="105" applyNumberFormat="1" applyFont="1" applyFill="1" applyBorder="1" applyAlignment="1">
      <alignment horizontal="right"/>
      <protection/>
    </xf>
    <xf numFmtId="2" fontId="17" fillId="33" borderId="10" xfId="105" applyNumberFormat="1" applyFont="1" applyFill="1" applyBorder="1" applyAlignment="1">
      <alignment horizontal="right"/>
      <protection/>
    </xf>
    <xf numFmtId="0" fontId="17" fillId="0" borderId="0" xfId="105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3" fillId="33" borderId="0" xfId="123" applyFont="1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5" applyFont="1" applyFill="1" applyBorder="1" applyAlignment="1">
      <alignment horizontal="center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123" applyFont="1" applyFill="1" applyBorder="1" applyAlignment="1">
      <alignment horizontal="center" vertical="center" wrapText="1"/>
    </xf>
    <xf numFmtId="0" fontId="17" fillId="33" borderId="10" xfId="105" applyFont="1" applyFill="1" applyBorder="1" applyAlignment="1">
      <alignment horizontal="center" vertical="top" wrapText="1"/>
      <protection/>
    </xf>
    <xf numFmtId="0" fontId="16" fillId="33" borderId="2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67" fillId="0" borderId="0" xfId="0" applyFont="1" applyAlignment="1">
      <alignment/>
    </xf>
    <xf numFmtId="2" fontId="23" fillId="0" borderId="10" xfId="109" applyNumberFormat="1" applyFont="1" applyBorder="1" applyAlignment="1">
      <alignment vertical="top"/>
      <protection/>
    </xf>
    <xf numFmtId="0" fontId="17" fillId="33" borderId="10" xfId="0" applyFont="1" applyFill="1" applyBorder="1" applyAlignment="1">
      <alignment/>
    </xf>
    <xf numFmtId="0" fontId="24" fillId="0" borderId="10" xfId="11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3" applyFont="1" applyBorder="1" applyAlignment="1">
      <alignment horizontal="right" vertical="center" wrapText="1"/>
    </xf>
    <xf numFmtId="9" fontId="3" fillId="0" borderId="10" xfId="123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7" fillId="33" borderId="10" xfId="105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7" fillId="33" borderId="23" xfId="70" applyFont="1" applyFill="1" applyBorder="1" applyAlignment="1">
      <alignment horizontal="center"/>
      <protection/>
    </xf>
    <xf numFmtId="0" fontId="16" fillId="33" borderId="23" xfId="70" applyFont="1" applyFill="1" applyBorder="1" applyAlignment="1">
      <alignment horizontal="right"/>
      <protection/>
    </xf>
    <xf numFmtId="1" fontId="0" fillId="33" borderId="10" xfId="70" applyNumberFormat="1" applyFill="1" applyBorder="1">
      <alignment/>
      <protection/>
    </xf>
    <xf numFmtId="2" fontId="0" fillId="33" borderId="10" xfId="70" applyNumberFormat="1" applyFill="1" applyBorder="1">
      <alignment/>
      <protection/>
    </xf>
    <xf numFmtId="2" fontId="3" fillId="0" borderId="0" xfId="0" applyNumberFormat="1" applyFont="1" applyAlignment="1">
      <alignment/>
    </xf>
    <xf numFmtId="2" fontId="4" fillId="33" borderId="10" xfId="105" applyNumberFormat="1" applyFont="1" applyFill="1" applyBorder="1" applyAlignment="1">
      <alignment horizontal="center" vertical="center"/>
      <protection/>
    </xf>
    <xf numFmtId="0" fontId="4" fillId="33" borderId="10" xfId="105" applyFont="1" applyFill="1" applyBorder="1" applyAlignment="1">
      <alignment horizontal="center" vertical="center"/>
      <protection/>
    </xf>
    <xf numFmtId="0" fontId="68" fillId="36" borderId="24" xfId="0" applyFont="1" applyFill="1" applyBorder="1" applyAlignment="1">
      <alignment horizontal="right" vertical="top" wrapText="1"/>
    </xf>
    <xf numFmtId="2" fontId="13" fillId="33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 vertical="center" wrapText="1"/>
    </xf>
    <xf numFmtId="9" fontId="3" fillId="33" borderId="0" xfId="123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top" wrapText="1"/>
    </xf>
    <xf numFmtId="1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9" fontId="3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 horizontal="center" vertical="top" wrapText="1"/>
    </xf>
    <xf numFmtId="9" fontId="13" fillId="33" borderId="0" xfId="123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vertical="center"/>
    </xf>
    <xf numFmtId="9" fontId="2" fillId="33" borderId="0" xfId="123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top" wrapText="1"/>
    </xf>
    <xf numFmtId="2" fontId="6" fillId="33" borderId="0" xfId="120" applyNumberFormat="1" applyFont="1" applyFill="1" applyBorder="1">
      <alignment/>
      <protection/>
    </xf>
    <xf numFmtId="0" fontId="25" fillId="33" borderId="23" xfId="70" applyFont="1" applyFill="1" applyBorder="1">
      <alignment/>
      <protection/>
    </xf>
    <xf numFmtId="0" fontId="17" fillId="33" borderId="23" xfId="70" applyFont="1" applyFill="1" applyBorder="1" applyAlignment="1">
      <alignment horizontal="right" vertical="center"/>
      <protection/>
    </xf>
    <xf numFmtId="0" fontId="17" fillId="33" borderId="23" xfId="70" applyFont="1" applyFill="1" applyBorder="1">
      <alignment/>
      <protection/>
    </xf>
    <xf numFmtId="0" fontId="16" fillId="33" borderId="23" xfId="70" applyFont="1" applyFill="1" applyBorder="1">
      <alignment/>
      <protection/>
    </xf>
    <xf numFmtId="0" fontId="26" fillId="33" borderId="23" xfId="70" applyFont="1" applyFill="1" applyBorder="1">
      <alignment/>
      <protection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7" fillId="33" borderId="15" xfId="105" applyFont="1" applyFill="1" applyBorder="1" applyAlignment="1">
      <alignment horizontal="center" vertical="center"/>
      <protection/>
    </xf>
    <xf numFmtId="0" fontId="17" fillId="33" borderId="28" xfId="105" applyFont="1" applyFill="1" applyBorder="1" applyAlignment="1">
      <alignment horizontal="center" vertical="center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/>
      <protection/>
    </xf>
    <xf numFmtId="0" fontId="16" fillId="33" borderId="29" xfId="0" applyFont="1" applyFill="1" applyBorder="1" applyAlignment="1">
      <alignment horizontal="left" wrapText="1"/>
    </xf>
    <xf numFmtId="0" fontId="16" fillId="33" borderId="27" xfId="0" applyFont="1" applyFill="1" applyBorder="1" applyAlignment="1">
      <alignment horizontal="left" wrapText="1"/>
    </xf>
    <xf numFmtId="0" fontId="16" fillId="33" borderId="30" xfId="0" applyFont="1" applyFill="1" applyBorder="1" applyAlignment="1">
      <alignment horizontal="left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19" xfId="105" applyFont="1" applyFill="1" applyBorder="1" applyAlignment="1">
      <alignment horizontal="center" vertical="top" wrapText="1"/>
      <protection/>
    </xf>
    <xf numFmtId="0" fontId="17" fillId="33" borderId="16" xfId="105" applyFont="1" applyFill="1" applyBorder="1" applyAlignment="1">
      <alignment horizontal="center" vertical="top" wrapText="1"/>
      <protection/>
    </xf>
    <xf numFmtId="0" fontId="17" fillId="33" borderId="10" xfId="105" applyFont="1" applyFill="1" applyBorder="1" applyAlignment="1">
      <alignment horizontal="center" vertical="top" wrapText="1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10" xfId="66"/>
    <cellStyle name="Normal 2 10 2" xfId="67"/>
    <cellStyle name="Normal 2 11" xfId="68"/>
    <cellStyle name="Normal 2 2" xfId="69"/>
    <cellStyle name="Normal 2 2 2" xfId="70"/>
    <cellStyle name="Normal 2 2 3" xfId="71"/>
    <cellStyle name="Normal 2 2 3 2" xfId="72"/>
    <cellStyle name="Normal 2 2 3 2 2" xfId="73"/>
    <cellStyle name="Normal 2 2 3 3" xfId="74"/>
    <cellStyle name="Normal 2 2 3 3 2" xfId="75"/>
    <cellStyle name="Normal 2 2 3 4" xfId="76"/>
    <cellStyle name="Normal 2 2 4" xfId="77"/>
    <cellStyle name="Normal 2 2 4 2" xfId="78"/>
    <cellStyle name="Normal 2 2 5" xfId="79"/>
    <cellStyle name="Normal 2 2 5 2" xfId="80"/>
    <cellStyle name="Normal 2 2 6" xfId="81"/>
    <cellStyle name="Normal 2 3" xfId="82"/>
    <cellStyle name="Normal 2 3 2" xfId="83"/>
    <cellStyle name="Normal 2 4" xfId="84"/>
    <cellStyle name="Normal 2 4 2" xfId="85"/>
    <cellStyle name="Normal 2 4 2 2" xfId="86"/>
    <cellStyle name="Normal 2 4 3" xfId="87"/>
    <cellStyle name="Normal 2 4 3 2" xfId="88"/>
    <cellStyle name="Normal 2 4 4" xfId="89"/>
    <cellStyle name="Normal 2 5" xfId="90"/>
    <cellStyle name="Normal 2 5 2" xfId="91"/>
    <cellStyle name="Normal 2 6" xfId="92"/>
    <cellStyle name="Normal 2 6 2" xfId="93"/>
    <cellStyle name="Normal 2 7" xfId="94"/>
    <cellStyle name="Normal 2 7 2" xfId="95"/>
    <cellStyle name="Normal 2 7 2 2" xfId="96"/>
    <cellStyle name="Normal 2 7 3" xfId="97"/>
    <cellStyle name="Normal 2 7 4" xfId="98"/>
    <cellStyle name="Normal 2 8" xfId="99"/>
    <cellStyle name="Normal 2 8 2" xfId="100"/>
    <cellStyle name="Normal 2 8 2 2" xfId="101"/>
    <cellStyle name="Normal 2 8 3" xfId="102"/>
    <cellStyle name="Normal 2 9" xfId="103"/>
    <cellStyle name="Normal 2 9 2" xfId="104"/>
    <cellStyle name="Normal 3" xfId="105"/>
    <cellStyle name="Normal 3 2" xfId="106"/>
    <cellStyle name="Normal 3 2 2" xfId="107"/>
    <cellStyle name="Normal 3 3" xfId="108"/>
    <cellStyle name="Normal 4" xfId="109"/>
    <cellStyle name="Normal 4 2" xfId="110"/>
    <cellStyle name="Normal 5" xfId="111"/>
    <cellStyle name="Normal 5 2" xfId="112"/>
    <cellStyle name="Normal 5 3" xfId="113"/>
    <cellStyle name="Normal 6" xfId="114"/>
    <cellStyle name="Normal 6 2" xfId="115"/>
    <cellStyle name="Normal 7" xfId="116"/>
    <cellStyle name="Normal 7 2" xfId="117"/>
    <cellStyle name="Normal 8" xfId="118"/>
    <cellStyle name="Normal 9" xfId="119"/>
    <cellStyle name="Normal_calculation -utt" xfId="120"/>
    <cellStyle name="Note" xfId="121"/>
    <cellStyle name="Output" xfId="122"/>
    <cellStyle name="Percent" xfId="123"/>
    <cellStyle name="Percent 2" xfId="124"/>
    <cellStyle name="Percent 2 2" xfId="125"/>
    <cellStyle name="Percent 2 2 2" xfId="126"/>
    <cellStyle name="Percent 2 3" xfId="127"/>
    <cellStyle name="Percent 2 3 2" xfId="128"/>
    <cellStyle name="Percent 6" xfId="129"/>
    <cellStyle name="Percent 6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236</xdr:row>
      <xdr:rowOff>0</xdr:rowOff>
    </xdr:from>
    <xdr:to>
      <xdr:col>6</xdr:col>
      <xdr:colOff>542925</xdr:colOff>
      <xdr:row>236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14975" y="46529625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236</xdr:row>
      <xdr:rowOff>0</xdr:rowOff>
    </xdr:from>
    <xdr:to>
      <xdr:col>3</xdr:col>
      <xdr:colOff>314325</xdr:colOff>
      <xdr:row>236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714625" y="465296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236</xdr:row>
      <xdr:rowOff>0</xdr:rowOff>
    </xdr:from>
    <xdr:to>
      <xdr:col>5</xdr:col>
      <xdr:colOff>295275</xdr:colOff>
      <xdr:row>236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153025" y="4652962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7"/>
  <sheetViews>
    <sheetView tabSelected="1" view="pageBreakPreview" zoomScale="90" zoomScaleNormal="106" zoomScaleSheetLayoutView="90" zoomScalePageLayoutView="0" workbookViewId="0" topLeftCell="A551">
      <selection activeCell="C557" sqref="C557:D557"/>
    </sheetView>
  </sheetViews>
  <sheetFormatPr defaultColWidth="9.140625" defaultRowHeight="12.75"/>
  <cols>
    <col min="1" max="1" width="11.28125" style="9" customWidth="1"/>
    <col min="2" max="2" width="20.00390625" style="9" customWidth="1"/>
    <col min="3" max="3" width="17.7109375" style="9" customWidth="1"/>
    <col min="4" max="4" width="16.57421875" style="9" customWidth="1"/>
    <col min="5" max="5" width="16.140625" style="9" customWidth="1"/>
    <col min="6" max="6" width="17.00390625" style="9" customWidth="1"/>
    <col min="7" max="7" width="13.421875" style="9" customWidth="1"/>
    <col min="8" max="8" width="15.57421875" style="9" customWidth="1"/>
    <col min="9" max="16384" width="9.140625" style="9" customWidth="1"/>
  </cols>
  <sheetData>
    <row r="1" spans="1:8" ht="14.25">
      <c r="A1" s="307" t="s">
        <v>0</v>
      </c>
      <c r="B1" s="308"/>
      <c r="C1" s="308"/>
      <c r="D1" s="308"/>
      <c r="E1" s="308"/>
      <c r="F1" s="308"/>
      <c r="G1" s="308"/>
      <c r="H1" s="309"/>
    </row>
    <row r="2" spans="1:8" ht="14.25">
      <c r="A2" s="310" t="s">
        <v>1</v>
      </c>
      <c r="B2" s="311"/>
      <c r="C2" s="311"/>
      <c r="D2" s="311"/>
      <c r="E2" s="311"/>
      <c r="F2" s="311"/>
      <c r="G2" s="311"/>
      <c r="H2" s="312"/>
    </row>
    <row r="3" spans="1:8" ht="14.25">
      <c r="A3" s="310" t="s">
        <v>156</v>
      </c>
      <c r="B3" s="311"/>
      <c r="C3" s="311"/>
      <c r="D3" s="311"/>
      <c r="E3" s="311"/>
      <c r="F3" s="311"/>
      <c r="G3" s="311"/>
      <c r="H3" s="312"/>
    </row>
    <row r="4" spans="1:8" ht="5.25" customHeight="1">
      <c r="A4" s="4"/>
      <c r="B4" s="5"/>
      <c r="C4" s="5"/>
      <c r="D4" s="5"/>
      <c r="E4" s="5"/>
      <c r="F4" s="5"/>
      <c r="G4" s="6"/>
      <c r="H4" s="7"/>
    </row>
    <row r="5" spans="1:8" ht="14.25">
      <c r="A5" s="313" t="s">
        <v>218</v>
      </c>
      <c r="B5" s="314"/>
      <c r="C5" s="314"/>
      <c r="D5" s="314"/>
      <c r="E5" s="314"/>
      <c r="F5" s="314"/>
      <c r="G5" s="314"/>
      <c r="H5" s="315"/>
    </row>
    <row r="6" spans="1:6" ht="5.25" customHeight="1">
      <c r="A6" s="8"/>
      <c r="B6" s="8"/>
      <c r="C6" s="8"/>
      <c r="D6" s="8"/>
      <c r="E6" s="8"/>
      <c r="F6" s="8"/>
    </row>
    <row r="7" spans="1:8" ht="14.25">
      <c r="A7" s="316" t="s">
        <v>2</v>
      </c>
      <c r="B7" s="316"/>
      <c r="C7" s="316"/>
      <c r="D7" s="316"/>
      <c r="E7" s="316"/>
      <c r="F7" s="316"/>
      <c r="G7" s="316"/>
      <c r="H7" s="316"/>
    </row>
    <row r="8" ht="4.5" customHeight="1"/>
    <row r="9" spans="1:8" ht="14.25">
      <c r="A9" s="316" t="s">
        <v>171</v>
      </c>
      <c r="B9" s="316"/>
      <c r="C9" s="316"/>
      <c r="D9" s="316"/>
      <c r="E9" s="316"/>
      <c r="F9" s="316"/>
      <c r="G9" s="316"/>
      <c r="H9" s="316"/>
    </row>
    <row r="10" ht="6.75" customHeight="1"/>
    <row r="11" spans="1:8" ht="14.25">
      <c r="A11" s="10" t="s">
        <v>3</v>
      </c>
      <c r="B11" s="10"/>
      <c r="C11" s="10"/>
      <c r="D11" s="10"/>
      <c r="E11" s="10"/>
      <c r="F11" s="10"/>
      <c r="G11" s="10"/>
      <c r="H11" s="10"/>
    </row>
    <row r="12" spans="1:8" ht="14.25">
      <c r="A12" s="10"/>
      <c r="B12" s="10"/>
      <c r="C12" s="10"/>
      <c r="D12" s="10"/>
      <c r="E12" s="10"/>
      <c r="F12" s="10"/>
      <c r="G12" s="10"/>
      <c r="H12" s="10"/>
    </row>
    <row r="13" spans="1:8" ht="12.75" customHeight="1">
      <c r="A13" s="317" t="s">
        <v>4</v>
      </c>
      <c r="B13" s="317"/>
      <c r="C13" s="11"/>
      <c r="D13" s="12"/>
      <c r="E13" s="12"/>
      <c r="F13" s="10"/>
      <c r="G13" s="10"/>
      <c r="H13" s="10"/>
    </row>
    <row r="14" spans="1:8" ht="6.75" customHeight="1">
      <c r="A14" s="13"/>
      <c r="B14" s="13"/>
      <c r="C14" s="11"/>
      <c r="D14" s="12"/>
      <c r="E14" s="12"/>
      <c r="F14" s="10"/>
      <c r="G14" s="10"/>
      <c r="H14" s="10"/>
    </row>
    <row r="15" spans="1:8" ht="66.75" customHeight="1">
      <c r="A15" s="14" t="s">
        <v>5</v>
      </c>
      <c r="B15" s="15" t="s">
        <v>172</v>
      </c>
      <c r="C15" s="15" t="s">
        <v>173</v>
      </c>
      <c r="D15" s="15" t="s">
        <v>6</v>
      </c>
      <c r="E15" s="14" t="s">
        <v>7</v>
      </c>
      <c r="F15" s="10"/>
      <c r="G15" s="10"/>
      <c r="H15" s="10"/>
    </row>
    <row r="16" spans="1:5" ht="14.25">
      <c r="A16" s="18" t="s">
        <v>8</v>
      </c>
      <c r="B16" s="271">
        <v>1680000</v>
      </c>
      <c r="C16" s="197">
        <v>1540018</v>
      </c>
      <c r="D16" s="207">
        <f>C16-B16</f>
        <v>-139982</v>
      </c>
      <c r="E16" s="20">
        <f>D16/B16</f>
        <v>-0.08332261904761905</v>
      </c>
    </row>
    <row r="17" spans="1:8" ht="17.25" customHeight="1">
      <c r="A17" s="18" t="s">
        <v>9</v>
      </c>
      <c r="B17" s="271">
        <v>970000</v>
      </c>
      <c r="C17" s="198">
        <v>923636</v>
      </c>
      <c r="D17" s="207">
        <f>C17-B17</f>
        <v>-46364</v>
      </c>
      <c r="E17" s="20">
        <f>D17/B17</f>
        <v>-0.0477979381443299</v>
      </c>
      <c r="F17" s="10"/>
      <c r="G17" s="12"/>
      <c r="H17" s="12"/>
    </row>
    <row r="18" spans="1:8" ht="14.25">
      <c r="A18" s="18" t="s">
        <v>127</v>
      </c>
      <c r="B18" s="271">
        <v>3955</v>
      </c>
      <c r="C18" s="198">
        <v>3566</v>
      </c>
      <c r="D18" s="207">
        <f>C18-B18</f>
        <v>-389</v>
      </c>
      <c r="E18" s="20">
        <v>0</v>
      </c>
      <c r="F18" s="10"/>
      <c r="G18" s="12"/>
      <c r="H18" s="12"/>
    </row>
    <row r="19" spans="1:8" ht="14.25">
      <c r="A19" s="18" t="s">
        <v>10</v>
      </c>
      <c r="B19" s="272">
        <f>SUM(B16:B18)</f>
        <v>2653955</v>
      </c>
      <c r="C19" s="166">
        <f>SUM(C16:C18)</f>
        <v>2467220</v>
      </c>
      <c r="D19" s="207">
        <f>C19-B19</f>
        <v>-186735</v>
      </c>
      <c r="E19" s="20">
        <f>D19/B19</f>
        <v>-0.07036102722163715</v>
      </c>
      <c r="G19" s="121" t="s">
        <v>12</v>
      </c>
      <c r="H19" s="9" t="s">
        <v>12</v>
      </c>
    </row>
    <row r="20" spans="7:8" ht="13.5" customHeight="1">
      <c r="G20" s="30"/>
      <c r="H20" s="30"/>
    </row>
    <row r="21" spans="1:4" ht="15.75" customHeight="1">
      <c r="A21" s="317" t="s">
        <v>11</v>
      </c>
      <c r="B21" s="317"/>
      <c r="C21" s="317"/>
      <c r="D21" s="317"/>
    </row>
    <row r="22" spans="1:4" ht="13.5" customHeight="1">
      <c r="A22" s="21"/>
      <c r="B22" s="21"/>
      <c r="C22" s="21"/>
      <c r="D22" s="21"/>
    </row>
    <row r="23" spans="1:7" ht="15" customHeight="1">
      <c r="A23" s="22" t="s">
        <v>13</v>
      </c>
      <c r="B23" s="23">
        <v>220</v>
      </c>
      <c r="C23" s="23">
        <v>220</v>
      </c>
      <c r="D23" s="19">
        <f>C23-B23</f>
        <v>0</v>
      </c>
      <c r="E23" s="20">
        <f>D23/B23</f>
        <v>0</v>
      </c>
      <c r="G23" s="9" t="s">
        <v>12</v>
      </c>
    </row>
    <row r="24" spans="1:7" ht="15" customHeight="1">
      <c r="A24" s="22" t="s">
        <v>14</v>
      </c>
      <c r="B24" s="23">
        <v>220</v>
      </c>
      <c r="C24" s="23">
        <v>220</v>
      </c>
      <c r="D24" s="19">
        <f>C24-B24</f>
        <v>0</v>
      </c>
      <c r="E24" s="20">
        <f>D24/B24</f>
        <v>0</v>
      </c>
      <c r="G24" s="9" t="s">
        <v>12</v>
      </c>
    </row>
    <row r="25" spans="1:5" ht="15" customHeight="1">
      <c r="A25" s="22" t="s">
        <v>127</v>
      </c>
      <c r="B25" s="23">
        <v>302</v>
      </c>
      <c r="C25" s="23">
        <v>302</v>
      </c>
      <c r="D25" s="19">
        <f>C25-B25</f>
        <v>0</v>
      </c>
      <c r="E25" s="20">
        <v>0</v>
      </c>
    </row>
    <row r="26" spans="1:5" ht="15" customHeight="1">
      <c r="A26" s="317"/>
      <c r="B26" s="317"/>
      <c r="C26" s="317"/>
      <c r="D26" s="317"/>
      <c r="E26" s="26"/>
    </row>
    <row r="27" spans="1:8" ht="20.25" customHeight="1">
      <c r="A27" s="319" t="s">
        <v>174</v>
      </c>
      <c r="B27" s="319"/>
      <c r="C27" s="319"/>
      <c r="D27" s="319"/>
      <c r="E27" s="319"/>
      <c r="H27" s="9" t="s">
        <v>12</v>
      </c>
    </row>
    <row r="28" spans="1:7" ht="57.75" customHeight="1">
      <c r="A28" s="15" t="s">
        <v>5</v>
      </c>
      <c r="B28" s="15" t="s">
        <v>15</v>
      </c>
      <c r="C28" s="15" t="s">
        <v>16</v>
      </c>
      <c r="D28" s="15" t="s">
        <v>17</v>
      </c>
      <c r="E28" s="111" t="s">
        <v>7</v>
      </c>
      <c r="G28" s="9" t="s">
        <v>12</v>
      </c>
    </row>
    <row r="29" spans="1:8" ht="14.25">
      <c r="A29" s="18" t="s">
        <v>13</v>
      </c>
      <c r="B29" s="273">
        <f>B16*B23</f>
        <v>369600000</v>
      </c>
      <c r="C29" s="23">
        <v>338803960</v>
      </c>
      <c r="D29" s="19">
        <f>C29-B29</f>
        <v>-30796040</v>
      </c>
      <c r="E29" s="20">
        <f>D29/B29</f>
        <v>-0.08332261904761905</v>
      </c>
      <c r="G29" s="9" t="s">
        <v>12</v>
      </c>
      <c r="H29" s="9" t="s">
        <v>12</v>
      </c>
    </row>
    <row r="30" spans="1:8" ht="14.25">
      <c r="A30" s="18" t="s">
        <v>18</v>
      </c>
      <c r="B30" s="273">
        <f>B17*B24</f>
        <v>213400000</v>
      </c>
      <c r="C30" s="23">
        <v>203199920</v>
      </c>
      <c r="D30" s="19">
        <f>C30-B30</f>
        <v>-10200080</v>
      </c>
      <c r="E30" s="20">
        <f>D30/B30</f>
        <v>-0.0477979381443299</v>
      </c>
      <c r="G30" s="9" t="s">
        <v>12</v>
      </c>
      <c r="H30" s="9" t="s">
        <v>12</v>
      </c>
    </row>
    <row r="31" spans="1:7" ht="14.25">
      <c r="A31" s="18" t="s">
        <v>127</v>
      </c>
      <c r="B31" s="273">
        <f>B18*B25</f>
        <v>1194410</v>
      </c>
      <c r="C31" s="23">
        <v>1076932</v>
      </c>
      <c r="D31" s="19">
        <f>C31-B31</f>
        <v>-117478</v>
      </c>
      <c r="E31" s="20">
        <v>0</v>
      </c>
      <c r="G31" s="9" t="s">
        <v>12</v>
      </c>
    </row>
    <row r="32" spans="1:7" ht="17.25" customHeight="1">
      <c r="A32" s="18" t="s">
        <v>10</v>
      </c>
      <c r="B32" s="273">
        <f>SUM(B29:B31)</f>
        <v>584194410</v>
      </c>
      <c r="C32" s="23">
        <f>SUM(C29:C31)</f>
        <v>543080812</v>
      </c>
      <c r="D32" s="19">
        <f>C32-B32</f>
        <v>-41113598</v>
      </c>
      <c r="E32" s="20">
        <f>D32/B32</f>
        <v>-0.07037656864946722</v>
      </c>
      <c r="G32" s="9" t="s">
        <v>12</v>
      </c>
    </row>
    <row r="33" spans="1:7" ht="14.25">
      <c r="A33" s="13"/>
      <c r="B33" s="13"/>
      <c r="C33" s="13"/>
      <c r="D33" s="13"/>
      <c r="E33" s="26"/>
      <c r="G33" s="9" t="s">
        <v>12</v>
      </c>
    </row>
    <row r="34" spans="1:7" ht="18" customHeight="1">
      <c r="A34" s="318" t="s">
        <v>19</v>
      </c>
      <c r="B34" s="318"/>
      <c r="C34" s="318"/>
      <c r="D34" s="31"/>
      <c r="E34" s="32"/>
      <c r="G34" s="30"/>
    </row>
    <row r="35" spans="1:7" ht="18" customHeight="1">
      <c r="A35" s="317" t="s">
        <v>157</v>
      </c>
      <c r="B35" s="317"/>
      <c r="C35" s="317"/>
      <c r="D35" s="317"/>
      <c r="E35" s="317"/>
      <c r="F35" s="317"/>
      <c r="G35" s="317"/>
    </row>
    <row r="36" spans="1:7" ht="43.5" customHeight="1">
      <c r="A36" s="15" t="s">
        <v>20</v>
      </c>
      <c r="B36" s="15" t="s">
        <v>21</v>
      </c>
      <c r="C36" s="15" t="s">
        <v>22</v>
      </c>
      <c r="D36" s="15" t="s">
        <v>23</v>
      </c>
      <c r="E36" s="28" t="s">
        <v>24</v>
      </c>
      <c r="F36" s="15" t="s">
        <v>25</v>
      </c>
      <c r="G36" s="30"/>
    </row>
    <row r="37" spans="1:7" ht="12.75" customHeight="1">
      <c r="A37" s="15">
        <v>1</v>
      </c>
      <c r="B37" s="15">
        <v>2</v>
      </c>
      <c r="C37" s="15">
        <v>3</v>
      </c>
      <c r="D37" s="15">
        <v>4</v>
      </c>
      <c r="E37" s="15" t="s">
        <v>26</v>
      </c>
      <c r="F37" s="15">
        <v>6</v>
      </c>
      <c r="G37" s="30"/>
    </row>
    <row r="38" spans="1:7" ht="12.75" customHeight="1">
      <c r="A38" s="181">
        <v>1</v>
      </c>
      <c r="B38" s="34" t="s">
        <v>219</v>
      </c>
      <c r="C38" s="181">
        <v>2341</v>
      </c>
      <c r="D38" s="181">
        <v>2341</v>
      </c>
      <c r="E38" s="181">
        <f>C38-D38</f>
        <v>0</v>
      </c>
      <c r="F38" s="199">
        <f>E38/C38</f>
        <v>0</v>
      </c>
      <c r="G38" s="30"/>
    </row>
    <row r="39" spans="1:7" ht="12.75" customHeight="1">
      <c r="A39" s="181">
        <v>2</v>
      </c>
      <c r="B39" s="34" t="s">
        <v>220</v>
      </c>
      <c r="C39" s="181">
        <v>2196</v>
      </c>
      <c r="D39" s="181">
        <v>2196</v>
      </c>
      <c r="E39" s="181">
        <f aca="true" t="shared" si="0" ref="E39:E51">C39-D39</f>
        <v>0</v>
      </c>
      <c r="F39" s="199">
        <f aca="true" t="shared" si="1" ref="F39:F51">E39/C39</f>
        <v>0</v>
      </c>
      <c r="G39" s="30"/>
    </row>
    <row r="40" spans="1:7" ht="12.75" customHeight="1">
      <c r="A40" s="181">
        <v>3</v>
      </c>
      <c r="B40" s="34" t="s">
        <v>221</v>
      </c>
      <c r="C40" s="181">
        <v>3223</v>
      </c>
      <c r="D40" s="181">
        <v>3223</v>
      </c>
      <c r="E40" s="181">
        <f t="shared" si="0"/>
        <v>0</v>
      </c>
      <c r="F40" s="199">
        <f t="shared" si="1"/>
        <v>0</v>
      </c>
      <c r="G40" s="30"/>
    </row>
    <row r="41" spans="1:7" ht="12.75" customHeight="1">
      <c r="A41" s="181">
        <v>4</v>
      </c>
      <c r="B41" s="34" t="s">
        <v>222</v>
      </c>
      <c r="C41" s="181">
        <v>3318</v>
      </c>
      <c r="D41" s="181">
        <v>3318</v>
      </c>
      <c r="E41" s="181">
        <f t="shared" si="0"/>
        <v>0</v>
      </c>
      <c r="F41" s="199">
        <f t="shared" si="1"/>
        <v>0</v>
      </c>
      <c r="G41" s="30"/>
    </row>
    <row r="42" spans="1:7" ht="12.75" customHeight="1">
      <c r="A42" s="181">
        <v>5</v>
      </c>
      <c r="B42" s="34" t="s">
        <v>223</v>
      </c>
      <c r="C42" s="181">
        <v>2552</v>
      </c>
      <c r="D42" s="181">
        <v>2552</v>
      </c>
      <c r="E42" s="181">
        <f t="shared" si="0"/>
        <v>0</v>
      </c>
      <c r="F42" s="199">
        <f t="shared" si="1"/>
        <v>0</v>
      </c>
      <c r="G42" s="30"/>
    </row>
    <row r="43" spans="1:7" ht="12.75" customHeight="1">
      <c r="A43" s="181">
        <v>6</v>
      </c>
      <c r="B43" s="34" t="s">
        <v>224</v>
      </c>
      <c r="C43" s="181">
        <v>2204</v>
      </c>
      <c r="D43" s="181">
        <v>2204</v>
      </c>
      <c r="E43" s="181">
        <f t="shared" si="0"/>
        <v>0</v>
      </c>
      <c r="F43" s="199">
        <f t="shared" si="1"/>
        <v>0</v>
      </c>
      <c r="G43" s="30"/>
    </row>
    <row r="44" spans="1:7" ht="12.75" customHeight="1">
      <c r="A44" s="181">
        <v>7</v>
      </c>
      <c r="B44" s="34" t="s">
        <v>225</v>
      </c>
      <c r="C44" s="181">
        <v>2721</v>
      </c>
      <c r="D44" s="181">
        <v>2721</v>
      </c>
      <c r="E44" s="181">
        <f t="shared" si="0"/>
        <v>0</v>
      </c>
      <c r="F44" s="199">
        <f t="shared" si="1"/>
        <v>0</v>
      </c>
      <c r="G44" s="30"/>
    </row>
    <row r="45" spans="1:7" ht="12.75" customHeight="1">
      <c r="A45" s="181">
        <v>8</v>
      </c>
      <c r="B45" s="34" t="s">
        <v>226</v>
      </c>
      <c r="C45" s="181">
        <v>2633</v>
      </c>
      <c r="D45" s="181">
        <v>2633</v>
      </c>
      <c r="E45" s="181">
        <f t="shared" si="0"/>
        <v>0</v>
      </c>
      <c r="F45" s="199">
        <f t="shared" si="1"/>
        <v>0</v>
      </c>
      <c r="G45" s="30"/>
    </row>
    <row r="46" spans="1:7" ht="12.75" customHeight="1">
      <c r="A46" s="181">
        <v>9</v>
      </c>
      <c r="B46" s="34" t="s">
        <v>227</v>
      </c>
      <c r="C46" s="181">
        <v>2689</v>
      </c>
      <c r="D46" s="181">
        <v>2689</v>
      </c>
      <c r="E46" s="181">
        <f t="shared" si="0"/>
        <v>0</v>
      </c>
      <c r="F46" s="199">
        <f t="shared" si="1"/>
        <v>0</v>
      </c>
      <c r="G46" s="30"/>
    </row>
    <row r="47" spans="1:7" ht="12.75" customHeight="1">
      <c r="A47" s="181">
        <v>10</v>
      </c>
      <c r="B47" s="34" t="s">
        <v>228</v>
      </c>
      <c r="C47" s="181">
        <v>3720</v>
      </c>
      <c r="D47" s="181">
        <v>3720</v>
      </c>
      <c r="E47" s="181">
        <f t="shared" si="0"/>
        <v>0</v>
      </c>
      <c r="F47" s="199">
        <f t="shared" si="1"/>
        <v>0</v>
      </c>
      <c r="G47" s="30"/>
    </row>
    <row r="48" spans="1:7" ht="12.75" customHeight="1">
      <c r="A48" s="181">
        <v>11</v>
      </c>
      <c r="B48" s="34" t="s">
        <v>229</v>
      </c>
      <c r="C48" s="181">
        <v>2621</v>
      </c>
      <c r="D48" s="181">
        <v>2621</v>
      </c>
      <c r="E48" s="181">
        <f t="shared" si="0"/>
        <v>0</v>
      </c>
      <c r="F48" s="199">
        <f t="shared" si="1"/>
        <v>0</v>
      </c>
      <c r="G48" s="30"/>
    </row>
    <row r="49" spans="1:7" ht="12.75" customHeight="1">
      <c r="A49" s="181">
        <v>12</v>
      </c>
      <c r="B49" s="34" t="s">
        <v>230</v>
      </c>
      <c r="C49" s="181">
        <v>2597</v>
      </c>
      <c r="D49" s="181">
        <v>2597</v>
      </c>
      <c r="E49" s="181">
        <f t="shared" si="0"/>
        <v>0</v>
      </c>
      <c r="F49" s="199">
        <f t="shared" si="1"/>
        <v>0</v>
      </c>
      <c r="G49" s="30"/>
    </row>
    <row r="50" spans="1:7" ht="12.75" customHeight="1">
      <c r="A50" s="181">
        <v>13</v>
      </c>
      <c r="B50" s="34" t="s">
        <v>231</v>
      </c>
      <c r="C50" s="181">
        <v>2025</v>
      </c>
      <c r="D50" s="181">
        <v>2025</v>
      </c>
      <c r="E50" s="181">
        <f t="shared" si="0"/>
        <v>0</v>
      </c>
      <c r="F50" s="199">
        <f t="shared" si="1"/>
        <v>0</v>
      </c>
      <c r="G50" s="30"/>
    </row>
    <row r="51" spans="1:7" ht="17.25" customHeight="1">
      <c r="A51" s="239"/>
      <c r="B51" s="240" t="s">
        <v>27</v>
      </c>
      <c r="C51" s="42">
        <v>34840</v>
      </c>
      <c r="D51" s="42">
        <v>34840</v>
      </c>
      <c r="E51" s="208">
        <f t="shared" si="0"/>
        <v>0</v>
      </c>
      <c r="F51" s="274">
        <f t="shared" si="1"/>
        <v>0</v>
      </c>
      <c r="G51" s="30"/>
    </row>
    <row r="52" spans="1:7" ht="12.75" customHeight="1">
      <c r="A52" s="24"/>
      <c r="B52" s="35"/>
      <c r="C52" s="36"/>
      <c r="D52" s="36"/>
      <c r="E52" s="36"/>
      <c r="F52" s="37"/>
      <c r="G52" s="30"/>
    </row>
    <row r="53" spans="1:8" ht="12.75" customHeight="1">
      <c r="A53" s="317" t="s">
        <v>158</v>
      </c>
      <c r="B53" s="317"/>
      <c r="C53" s="317"/>
      <c r="D53" s="317"/>
      <c r="E53" s="317"/>
      <c r="F53" s="317"/>
      <c r="G53" s="317"/>
      <c r="H53" s="317"/>
    </row>
    <row r="54" spans="1:7" ht="45.75" customHeight="1">
      <c r="A54" s="15" t="s">
        <v>20</v>
      </c>
      <c r="B54" s="15" t="s">
        <v>21</v>
      </c>
      <c r="C54" s="15" t="s">
        <v>22</v>
      </c>
      <c r="D54" s="15" t="s">
        <v>23</v>
      </c>
      <c r="E54" s="28" t="s">
        <v>24</v>
      </c>
      <c r="F54" s="15" t="s">
        <v>25</v>
      </c>
      <c r="G54" s="30"/>
    </row>
    <row r="55" spans="1:7" ht="12.75" customHeight="1">
      <c r="A55" s="15">
        <v>1</v>
      </c>
      <c r="B55" s="15">
        <v>2</v>
      </c>
      <c r="C55" s="15">
        <v>3</v>
      </c>
      <c r="D55" s="15">
        <v>4</v>
      </c>
      <c r="E55" s="15" t="s">
        <v>26</v>
      </c>
      <c r="F55" s="15">
        <v>6</v>
      </c>
      <c r="G55" s="30"/>
    </row>
    <row r="56" spans="1:7" ht="12.75" customHeight="1">
      <c r="A56" s="181">
        <v>1</v>
      </c>
      <c r="B56" s="34" t="s">
        <v>219</v>
      </c>
      <c r="C56" s="181">
        <v>415</v>
      </c>
      <c r="D56" s="181">
        <v>415</v>
      </c>
      <c r="E56" s="181">
        <f>D56-C56</f>
        <v>0</v>
      </c>
      <c r="F56" s="181">
        <v>0</v>
      </c>
      <c r="G56" s="30"/>
    </row>
    <row r="57" spans="1:7" ht="12.75" customHeight="1">
      <c r="A57" s="181">
        <v>2</v>
      </c>
      <c r="B57" s="34" t="s">
        <v>220</v>
      </c>
      <c r="C57" s="181">
        <v>233</v>
      </c>
      <c r="D57" s="181">
        <v>233</v>
      </c>
      <c r="E57" s="181">
        <f aca="true" t="shared" si="2" ref="E57:E69">D57-C57</f>
        <v>0</v>
      </c>
      <c r="F57" s="181">
        <v>0</v>
      </c>
      <c r="G57" s="30"/>
    </row>
    <row r="58" spans="1:7" ht="12.75" customHeight="1">
      <c r="A58" s="181">
        <v>3</v>
      </c>
      <c r="B58" s="34" t="s">
        <v>221</v>
      </c>
      <c r="C58" s="181">
        <v>291</v>
      </c>
      <c r="D58" s="181">
        <v>291</v>
      </c>
      <c r="E58" s="181">
        <f t="shared" si="2"/>
        <v>0</v>
      </c>
      <c r="F58" s="181">
        <v>0</v>
      </c>
      <c r="G58" s="30"/>
    </row>
    <row r="59" spans="1:7" ht="12.75" customHeight="1">
      <c r="A59" s="181">
        <v>4</v>
      </c>
      <c r="B59" s="34" t="s">
        <v>222</v>
      </c>
      <c r="C59" s="181">
        <v>313</v>
      </c>
      <c r="D59" s="181">
        <v>313</v>
      </c>
      <c r="E59" s="181">
        <f t="shared" si="2"/>
        <v>0</v>
      </c>
      <c r="F59" s="181">
        <v>0</v>
      </c>
      <c r="G59" s="30"/>
    </row>
    <row r="60" spans="1:7" ht="12.75" customHeight="1">
      <c r="A60" s="181">
        <v>5</v>
      </c>
      <c r="B60" s="34" t="s">
        <v>223</v>
      </c>
      <c r="C60" s="181">
        <v>253</v>
      </c>
      <c r="D60" s="181">
        <v>253</v>
      </c>
      <c r="E60" s="181">
        <f t="shared" si="2"/>
        <v>0</v>
      </c>
      <c r="F60" s="181">
        <v>0</v>
      </c>
      <c r="G60" s="30"/>
    </row>
    <row r="61" spans="1:7" ht="12.75" customHeight="1">
      <c r="A61" s="181">
        <v>6</v>
      </c>
      <c r="B61" s="34" t="s">
        <v>224</v>
      </c>
      <c r="C61" s="181">
        <v>472</v>
      </c>
      <c r="D61" s="181">
        <v>472</v>
      </c>
      <c r="E61" s="181">
        <f t="shared" si="2"/>
        <v>0</v>
      </c>
      <c r="F61" s="181">
        <v>0</v>
      </c>
      <c r="G61" s="30"/>
    </row>
    <row r="62" spans="1:7" ht="12.75" customHeight="1">
      <c r="A62" s="181">
        <v>7</v>
      </c>
      <c r="B62" s="34" t="s">
        <v>225</v>
      </c>
      <c r="C62" s="181">
        <v>386</v>
      </c>
      <c r="D62" s="181">
        <v>386</v>
      </c>
      <c r="E62" s="181">
        <f t="shared" si="2"/>
        <v>0</v>
      </c>
      <c r="F62" s="181">
        <v>0</v>
      </c>
      <c r="G62" s="30"/>
    </row>
    <row r="63" spans="1:7" ht="12.75" customHeight="1">
      <c r="A63" s="181">
        <v>8</v>
      </c>
      <c r="B63" s="34" t="s">
        <v>226</v>
      </c>
      <c r="C63" s="181">
        <v>314</v>
      </c>
      <c r="D63" s="181">
        <v>314</v>
      </c>
      <c r="E63" s="181">
        <f t="shared" si="2"/>
        <v>0</v>
      </c>
      <c r="F63" s="181">
        <v>0</v>
      </c>
      <c r="G63" s="30"/>
    </row>
    <row r="64" spans="1:7" ht="12.75" customHeight="1">
      <c r="A64" s="181">
        <v>9</v>
      </c>
      <c r="B64" s="34" t="s">
        <v>227</v>
      </c>
      <c r="C64" s="181">
        <v>346</v>
      </c>
      <c r="D64" s="181">
        <v>346</v>
      </c>
      <c r="E64" s="181">
        <f t="shared" si="2"/>
        <v>0</v>
      </c>
      <c r="F64" s="181">
        <v>0</v>
      </c>
      <c r="G64" s="30"/>
    </row>
    <row r="65" spans="1:7" ht="12.75" customHeight="1">
      <c r="A65" s="181">
        <v>10</v>
      </c>
      <c r="B65" s="34" t="s">
        <v>228</v>
      </c>
      <c r="C65" s="181">
        <v>457</v>
      </c>
      <c r="D65" s="181">
        <v>457</v>
      </c>
      <c r="E65" s="181">
        <f t="shared" si="2"/>
        <v>0</v>
      </c>
      <c r="F65" s="181">
        <v>0</v>
      </c>
      <c r="G65" s="30"/>
    </row>
    <row r="66" spans="1:7" ht="12.75" customHeight="1">
      <c r="A66" s="181">
        <v>11</v>
      </c>
      <c r="B66" s="34" t="s">
        <v>229</v>
      </c>
      <c r="C66" s="181">
        <v>328</v>
      </c>
      <c r="D66" s="181">
        <v>328</v>
      </c>
      <c r="E66" s="181">
        <f t="shared" si="2"/>
        <v>0</v>
      </c>
      <c r="F66" s="181">
        <v>0</v>
      </c>
      <c r="G66" s="30"/>
    </row>
    <row r="67" spans="1:7" ht="12.75" customHeight="1">
      <c r="A67" s="181">
        <v>12</v>
      </c>
      <c r="B67" s="34" t="s">
        <v>230</v>
      </c>
      <c r="C67" s="181">
        <v>612</v>
      </c>
      <c r="D67" s="181">
        <v>612</v>
      </c>
      <c r="E67" s="181">
        <f t="shared" si="2"/>
        <v>0</v>
      </c>
      <c r="F67" s="181">
        <v>0</v>
      </c>
      <c r="G67" s="30"/>
    </row>
    <row r="68" spans="1:7" ht="12.75" customHeight="1">
      <c r="A68" s="181">
        <v>13</v>
      </c>
      <c r="B68" s="34" t="s">
        <v>231</v>
      </c>
      <c r="C68" s="181">
        <v>358</v>
      </c>
      <c r="D68" s="181">
        <v>358</v>
      </c>
      <c r="E68" s="181">
        <f t="shared" si="2"/>
        <v>0</v>
      </c>
      <c r="F68" s="181">
        <v>0</v>
      </c>
      <c r="G68" s="30"/>
    </row>
    <row r="69" spans="1:7" ht="12.75" customHeight="1">
      <c r="A69" s="239"/>
      <c r="B69" s="240" t="s">
        <v>27</v>
      </c>
      <c r="C69" s="208">
        <v>4778</v>
      </c>
      <c r="D69" s="208">
        <v>4778</v>
      </c>
      <c r="E69" s="208">
        <f t="shared" si="2"/>
        <v>0</v>
      </c>
      <c r="F69" s="208">
        <v>0</v>
      </c>
      <c r="G69" s="30"/>
    </row>
    <row r="70" spans="1:7" ht="12.75" customHeight="1">
      <c r="A70" s="39"/>
      <c r="B70" s="2"/>
      <c r="C70" s="36"/>
      <c r="D70" s="36"/>
      <c r="E70" s="40"/>
      <c r="F70" s="41"/>
      <c r="G70" s="30"/>
    </row>
    <row r="71" spans="1:7" ht="12.75" customHeight="1">
      <c r="A71" s="39"/>
      <c r="B71" s="2"/>
      <c r="C71" s="36"/>
      <c r="D71" s="36"/>
      <c r="E71" s="40"/>
      <c r="F71" s="41"/>
      <c r="G71" s="30"/>
    </row>
    <row r="72" spans="1:8" ht="12.75" customHeight="1">
      <c r="A72" s="317" t="s">
        <v>159</v>
      </c>
      <c r="B72" s="317"/>
      <c r="C72" s="317"/>
      <c r="D72" s="317"/>
      <c r="E72" s="317"/>
      <c r="F72" s="317"/>
      <c r="G72" s="317"/>
      <c r="H72" s="317"/>
    </row>
    <row r="73" spans="1:7" ht="45.75" customHeight="1">
      <c r="A73" s="15" t="s">
        <v>20</v>
      </c>
      <c r="B73" s="15" t="s">
        <v>21</v>
      </c>
      <c r="C73" s="15" t="s">
        <v>22</v>
      </c>
      <c r="D73" s="15" t="s">
        <v>23</v>
      </c>
      <c r="E73" s="28" t="s">
        <v>24</v>
      </c>
      <c r="F73" s="15" t="s">
        <v>25</v>
      </c>
      <c r="G73" s="30"/>
    </row>
    <row r="74" spans="1:7" ht="15" customHeight="1">
      <c r="A74" s="15">
        <v>1</v>
      </c>
      <c r="B74" s="15">
        <v>2</v>
      </c>
      <c r="C74" s="15">
        <v>3</v>
      </c>
      <c r="D74" s="15">
        <v>4</v>
      </c>
      <c r="E74" s="15" t="s">
        <v>26</v>
      </c>
      <c r="F74" s="15">
        <v>6</v>
      </c>
      <c r="G74" s="30"/>
    </row>
    <row r="75" spans="1:7" ht="12.75" customHeight="1">
      <c r="A75" s="17">
        <v>1</v>
      </c>
      <c r="B75" s="34" t="s">
        <v>219</v>
      </c>
      <c r="C75" s="17">
        <v>385</v>
      </c>
      <c r="D75" s="17">
        <v>385</v>
      </c>
      <c r="E75" s="181">
        <f>D75-C75</f>
        <v>0</v>
      </c>
      <c r="F75" s="139">
        <f>E75/C75</f>
        <v>0</v>
      </c>
      <c r="G75" s="30"/>
    </row>
    <row r="76" spans="1:7" ht="12.75" customHeight="1">
      <c r="A76" s="17">
        <v>2</v>
      </c>
      <c r="B76" s="34" t="s">
        <v>220</v>
      </c>
      <c r="C76" s="17">
        <v>272</v>
      </c>
      <c r="D76" s="17">
        <v>272</v>
      </c>
      <c r="E76" s="181">
        <f aca="true" t="shared" si="3" ref="E76:E88">D76-C76</f>
        <v>0</v>
      </c>
      <c r="F76" s="139">
        <f>E76/C76</f>
        <v>0</v>
      </c>
      <c r="G76" s="30"/>
    </row>
    <row r="77" spans="1:7" ht="12.75" customHeight="1">
      <c r="A77" s="17">
        <v>3</v>
      </c>
      <c r="B77" s="34" t="s">
        <v>221</v>
      </c>
      <c r="C77" s="17">
        <v>342</v>
      </c>
      <c r="D77" s="17">
        <v>342</v>
      </c>
      <c r="E77" s="181">
        <f t="shared" si="3"/>
        <v>0</v>
      </c>
      <c r="F77" s="139">
        <v>0</v>
      </c>
      <c r="G77" s="30"/>
    </row>
    <row r="78" spans="1:7" ht="12.75" customHeight="1">
      <c r="A78" s="17">
        <v>4</v>
      </c>
      <c r="B78" s="34" t="s">
        <v>222</v>
      </c>
      <c r="C78" s="17">
        <v>598</v>
      </c>
      <c r="D78" s="17">
        <v>598</v>
      </c>
      <c r="E78" s="181">
        <f t="shared" si="3"/>
        <v>0</v>
      </c>
      <c r="F78" s="139">
        <f>E78/C78</f>
        <v>0</v>
      </c>
      <c r="G78" s="30"/>
    </row>
    <row r="79" spans="1:7" ht="12.75" customHeight="1">
      <c r="A79" s="17">
        <v>5</v>
      </c>
      <c r="B79" s="34" t="s">
        <v>223</v>
      </c>
      <c r="C79" s="17">
        <v>448</v>
      </c>
      <c r="D79" s="17">
        <v>448</v>
      </c>
      <c r="E79" s="181">
        <f t="shared" si="3"/>
        <v>0</v>
      </c>
      <c r="F79" s="139">
        <v>0</v>
      </c>
      <c r="G79" s="30"/>
    </row>
    <row r="80" spans="1:7" ht="12.75" customHeight="1">
      <c r="A80" s="17">
        <v>6</v>
      </c>
      <c r="B80" s="34" t="s">
        <v>224</v>
      </c>
      <c r="C80" s="17">
        <v>442</v>
      </c>
      <c r="D80" s="17">
        <v>442</v>
      </c>
      <c r="E80" s="181">
        <f t="shared" si="3"/>
        <v>0</v>
      </c>
      <c r="F80" s="139">
        <f>E80/C80</f>
        <v>0</v>
      </c>
      <c r="G80" s="30"/>
    </row>
    <row r="81" spans="1:7" ht="12.75" customHeight="1">
      <c r="A81" s="17">
        <v>7</v>
      </c>
      <c r="B81" s="34" t="s">
        <v>225</v>
      </c>
      <c r="C81" s="17">
        <v>460</v>
      </c>
      <c r="D81" s="17">
        <v>460</v>
      </c>
      <c r="E81" s="181">
        <f t="shared" si="3"/>
        <v>0</v>
      </c>
      <c r="F81" s="139">
        <v>0</v>
      </c>
      <c r="G81" s="30"/>
    </row>
    <row r="82" spans="1:7" ht="12.75" customHeight="1">
      <c r="A82" s="17">
        <v>8</v>
      </c>
      <c r="B82" s="34" t="s">
        <v>226</v>
      </c>
      <c r="C82" s="17">
        <v>430</v>
      </c>
      <c r="D82" s="17">
        <v>430</v>
      </c>
      <c r="E82" s="181">
        <f t="shared" si="3"/>
        <v>0</v>
      </c>
      <c r="F82" s="139">
        <f>E82/C82</f>
        <v>0</v>
      </c>
      <c r="G82" s="30"/>
    </row>
    <row r="83" spans="1:7" ht="12.75" customHeight="1">
      <c r="A83" s="17">
        <v>9</v>
      </c>
      <c r="B83" s="34" t="s">
        <v>227</v>
      </c>
      <c r="C83" s="17">
        <v>369</v>
      </c>
      <c r="D83" s="17">
        <v>369</v>
      </c>
      <c r="E83" s="181">
        <f t="shared" si="3"/>
        <v>0</v>
      </c>
      <c r="F83" s="139">
        <v>0</v>
      </c>
      <c r="G83" s="30"/>
    </row>
    <row r="84" spans="1:7" ht="12.75" customHeight="1">
      <c r="A84" s="17">
        <v>10</v>
      </c>
      <c r="B84" s="34" t="s">
        <v>228</v>
      </c>
      <c r="C84" s="17">
        <v>628</v>
      </c>
      <c r="D84" s="17">
        <v>628</v>
      </c>
      <c r="E84" s="181">
        <f t="shared" si="3"/>
        <v>0</v>
      </c>
      <c r="F84" s="139">
        <v>0</v>
      </c>
      <c r="G84" s="30"/>
    </row>
    <row r="85" spans="1:7" ht="12.75" customHeight="1">
      <c r="A85" s="17">
        <v>11</v>
      </c>
      <c r="B85" s="34" t="s">
        <v>229</v>
      </c>
      <c r="C85" s="17">
        <v>381</v>
      </c>
      <c r="D85" s="17">
        <v>381</v>
      </c>
      <c r="E85" s="181">
        <f t="shared" si="3"/>
        <v>0</v>
      </c>
      <c r="F85" s="139">
        <v>0</v>
      </c>
      <c r="G85" s="30"/>
    </row>
    <row r="86" spans="1:7" ht="12.75" customHeight="1">
      <c r="A86" s="17">
        <v>12</v>
      </c>
      <c r="B86" s="34" t="s">
        <v>230</v>
      </c>
      <c r="C86" s="17">
        <v>544</v>
      </c>
      <c r="D86" s="17">
        <v>544</v>
      </c>
      <c r="E86" s="181">
        <f t="shared" si="3"/>
        <v>0</v>
      </c>
      <c r="F86" s="139">
        <f>E86/C86</f>
        <v>0</v>
      </c>
      <c r="G86" s="30"/>
    </row>
    <row r="87" spans="1:7" ht="12.75" customHeight="1">
      <c r="A87" s="17">
        <v>13</v>
      </c>
      <c r="B87" s="34" t="s">
        <v>231</v>
      </c>
      <c r="C87" s="17">
        <v>506</v>
      </c>
      <c r="D87" s="17">
        <v>506</v>
      </c>
      <c r="E87" s="181">
        <f t="shared" si="3"/>
        <v>0</v>
      </c>
      <c r="F87" s="139">
        <v>0</v>
      </c>
      <c r="G87" s="30"/>
    </row>
    <row r="88" spans="1:7" ht="17.25" customHeight="1">
      <c r="A88" s="33"/>
      <c r="B88" s="1" t="s">
        <v>27</v>
      </c>
      <c r="C88" s="42">
        <v>5805</v>
      </c>
      <c r="D88" s="42">
        <v>5805</v>
      </c>
      <c r="E88" s="208">
        <f t="shared" si="3"/>
        <v>0</v>
      </c>
      <c r="F88" s="138">
        <f>E88/C88</f>
        <v>0</v>
      </c>
      <c r="G88" s="30"/>
    </row>
    <row r="89" spans="1:7" ht="12.75" customHeight="1">
      <c r="A89" s="39"/>
      <c r="B89" s="2"/>
      <c r="C89" s="36"/>
      <c r="D89" s="36"/>
      <c r="E89" s="40"/>
      <c r="F89" s="41"/>
      <c r="G89" s="30"/>
    </row>
    <row r="90" spans="1:7" ht="12.75" customHeight="1">
      <c r="A90" s="39"/>
      <c r="B90" s="2"/>
      <c r="C90" s="36"/>
      <c r="D90" s="36"/>
      <c r="E90" s="40"/>
      <c r="F90" s="41"/>
      <c r="G90" s="30"/>
    </row>
    <row r="91" spans="1:7" ht="12.75" customHeight="1">
      <c r="A91" s="320" t="s">
        <v>160</v>
      </c>
      <c r="B91" s="320"/>
      <c r="C91" s="320"/>
      <c r="D91" s="320"/>
      <c r="E91" s="320"/>
      <c r="F91" s="320"/>
      <c r="G91" s="320"/>
    </row>
    <row r="92" spans="1:7" ht="54.75" customHeight="1">
      <c r="A92" s="15" t="s">
        <v>20</v>
      </c>
      <c r="B92" s="15" t="s">
        <v>21</v>
      </c>
      <c r="C92" s="208" t="s">
        <v>209</v>
      </c>
      <c r="D92" s="127" t="s">
        <v>99</v>
      </c>
      <c r="E92" s="28" t="s">
        <v>6</v>
      </c>
      <c r="F92" s="15" t="s">
        <v>28</v>
      </c>
      <c r="G92" s="30"/>
    </row>
    <row r="93" spans="1:7" ht="12.75" customHeight="1">
      <c r="A93" s="15">
        <v>1</v>
      </c>
      <c r="B93" s="15">
        <v>2</v>
      </c>
      <c r="C93" s="15">
        <v>3</v>
      </c>
      <c r="D93" s="15">
        <v>4</v>
      </c>
      <c r="E93" s="15" t="s">
        <v>29</v>
      </c>
      <c r="F93" s="15">
        <v>6</v>
      </c>
      <c r="G93" s="30"/>
    </row>
    <row r="94" spans="1:8" ht="12.75" customHeight="1">
      <c r="A94" s="181">
        <v>1</v>
      </c>
      <c r="B94" s="34" t="s">
        <v>219</v>
      </c>
      <c r="C94" s="263">
        <v>105571</v>
      </c>
      <c r="D94" s="209">
        <v>104216</v>
      </c>
      <c r="E94" s="209">
        <f>D94-C94</f>
        <v>-1355</v>
      </c>
      <c r="F94" s="199">
        <f aca="true" t="shared" si="4" ref="F94:F107">E94/C94</f>
        <v>-0.012834964147351071</v>
      </c>
      <c r="G94" s="241"/>
      <c r="H94" s="183"/>
    </row>
    <row r="95" spans="1:8" ht="12.75" customHeight="1">
      <c r="A95" s="181">
        <v>2</v>
      </c>
      <c r="B95" s="34" t="s">
        <v>220</v>
      </c>
      <c r="C95" s="263">
        <v>86490</v>
      </c>
      <c r="D95" s="209">
        <v>75808</v>
      </c>
      <c r="E95" s="209">
        <f aca="true" t="shared" si="5" ref="E95:E107">D95-C95</f>
        <v>-10682</v>
      </c>
      <c r="F95" s="199">
        <f t="shared" si="4"/>
        <v>-0.12350560758469187</v>
      </c>
      <c r="G95" s="241"/>
      <c r="H95" s="183"/>
    </row>
    <row r="96" spans="1:8" ht="12.75" customHeight="1">
      <c r="A96" s="181">
        <v>3</v>
      </c>
      <c r="B96" s="34" t="s">
        <v>221</v>
      </c>
      <c r="C96" s="263">
        <v>132571</v>
      </c>
      <c r="D96" s="209">
        <v>110838</v>
      </c>
      <c r="E96" s="209">
        <f t="shared" si="5"/>
        <v>-21733</v>
      </c>
      <c r="F96" s="199">
        <f t="shared" si="4"/>
        <v>-0.1639347972030082</v>
      </c>
      <c r="G96" s="241"/>
      <c r="H96" s="183"/>
    </row>
    <row r="97" spans="1:8" ht="12.75" customHeight="1">
      <c r="A97" s="181">
        <v>4</v>
      </c>
      <c r="B97" s="34" t="s">
        <v>222</v>
      </c>
      <c r="C97" s="263">
        <v>170435</v>
      </c>
      <c r="D97" s="209">
        <v>141900</v>
      </c>
      <c r="E97" s="209">
        <f t="shared" si="5"/>
        <v>-28535</v>
      </c>
      <c r="F97" s="199">
        <f t="shared" si="4"/>
        <v>-0.16742453134626104</v>
      </c>
      <c r="G97" s="241"/>
      <c r="H97" s="183"/>
    </row>
    <row r="98" spans="1:8" ht="12.75" customHeight="1">
      <c r="A98" s="181">
        <v>5</v>
      </c>
      <c r="B98" s="34" t="s">
        <v>223</v>
      </c>
      <c r="C98" s="263">
        <v>130016</v>
      </c>
      <c r="D98" s="209">
        <v>116165</v>
      </c>
      <c r="E98" s="209">
        <f t="shared" si="5"/>
        <v>-13851</v>
      </c>
      <c r="F98" s="199">
        <f t="shared" si="4"/>
        <v>-0.10653304208712774</v>
      </c>
      <c r="G98" s="241"/>
      <c r="H98" s="183"/>
    </row>
    <row r="99" spans="1:7" s="183" customFormat="1" ht="12.75" customHeight="1">
      <c r="A99" s="181">
        <v>6</v>
      </c>
      <c r="B99" s="34" t="s">
        <v>224</v>
      </c>
      <c r="C99" s="263">
        <v>92672</v>
      </c>
      <c r="D99" s="209">
        <v>90753</v>
      </c>
      <c r="E99" s="209">
        <f t="shared" si="5"/>
        <v>-1919</v>
      </c>
      <c r="F99" s="199">
        <f t="shared" si="4"/>
        <v>-0.02070744129834254</v>
      </c>
      <c r="G99" s="241"/>
    </row>
    <row r="100" spans="1:8" ht="12.75" customHeight="1">
      <c r="A100" s="181">
        <v>7</v>
      </c>
      <c r="B100" s="34" t="s">
        <v>225</v>
      </c>
      <c r="C100" s="263">
        <v>160507</v>
      </c>
      <c r="D100" s="209">
        <v>153054</v>
      </c>
      <c r="E100" s="209">
        <f t="shared" si="5"/>
        <v>-7453</v>
      </c>
      <c r="F100" s="199">
        <f t="shared" si="4"/>
        <v>-0.046434111907891866</v>
      </c>
      <c r="G100" s="241"/>
      <c r="H100" s="183"/>
    </row>
    <row r="101" spans="1:8" ht="12.75" customHeight="1">
      <c r="A101" s="181">
        <v>8</v>
      </c>
      <c r="B101" s="34" t="s">
        <v>226</v>
      </c>
      <c r="C101" s="263">
        <v>147949</v>
      </c>
      <c r="D101" s="209">
        <v>119142</v>
      </c>
      <c r="E101" s="209">
        <f t="shared" si="5"/>
        <v>-28807</v>
      </c>
      <c r="F101" s="199">
        <f t="shared" si="4"/>
        <v>-0.19470898755652286</v>
      </c>
      <c r="G101" s="241"/>
      <c r="H101" s="183"/>
    </row>
    <row r="102" spans="1:8" ht="12.75" customHeight="1">
      <c r="A102" s="181">
        <v>9</v>
      </c>
      <c r="B102" s="34" t="s">
        <v>227</v>
      </c>
      <c r="C102" s="263">
        <v>101028</v>
      </c>
      <c r="D102" s="209">
        <v>95034</v>
      </c>
      <c r="E102" s="209">
        <f t="shared" si="5"/>
        <v>-5994</v>
      </c>
      <c r="F102" s="199">
        <f t="shared" si="4"/>
        <v>-0.05933008670863523</v>
      </c>
      <c r="G102" s="241"/>
      <c r="H102" s="183"/>
    </row>
    <row r="103" spans="1:8" ht="12.75" customHeight="1">
      <c r="A103" s="181">
        <v>10</v>
      </c>
      <c r="B103" s="34" t="s">
        <v>228</v>
      </c>
      <c r="C103" s="263">
        <v>154033</v>
      </c>
      <c r="D103" s="209">
        <v>134565</v>
      </c>
      <c r="E103" s="209">
        <f t="shared" si="5"/>
        <v>-19468</v>
      </c>
      <c r="F103" s="199">
        <f t="shared" si="4"/>
        <v>-0.1263885011653347</v>
      </c>
      <c r="G103" s="241"/>
      <c r="H103" s="183"/>
    </row>
    <row r="104" spans="1:8" ht="12.75" customHeight="1">
      <c r="A104" s="181">
        <v>11</v>
      </c>
      <c r="B104" s="34" t="s">
        <v>229</v>
      </c>
      <c r="C104" s="263">
        <v>115938</v>
      </c>
      <c r="D104" s="209">
        <v>111240</v>
      </c>
      <c r="E104" s="209">
        <f t="shared" si="5"/>
        <v>-4698</v>
      </c>
      <c r="F104" s="199">
        <f t="shared" si="4"/>
        <v>-0.04052165812761994</v>
      </c>
      <c r="G104" s="241" t="s">
        <v>12</v>
      </c>
      <c r="H104" s="183"/>
    </row>
    <row r="105" spans="1:8" ht="12.75" customHeight="1">
      <c r="A105" s="181">
        <v>12</v>
      </c>
      <c r="B105" s="34" t="s">
        <v>230</v>
      </c>
      <c r="C105" s="263">
        <v>160149</v>
      </c>
      <c r="D105" s="209">
        <v>120820</v>
      </c>
      <c r="E105" s="209">
        <f t="shared" si="5"/>
        <v>-39329</v>
      </c>
      <c r="F105" s="199">
        <f t="shared" si="4"/>
        <v>-0.24557755590106714</v>
      </c>
      <c r="G105" s="241"/>
      <c r="H105" s="183"/>
    </row>
    <row r="106" spans="1:8" ht="12.75" customHeight="1">
      <c r="A106" s="181">
        <v>13</v>
      </c>
      <c r="B106" s="34" t="s">
        <v>231</v>
      </c>
      <c r="C106" s="263">
        <v>203745</v>
      </c>
      <c r="D106" s="209">
        <v>166483</v>
      </c>
      <c r="E106" s="209">
        <f t="shared" si="5"/>
        <v>-37262</v>
      </c>
      <c r="F106" s="199">
        <f t="shared" si="4"/>
        <v>-0.18288546958207563</v>
      </c>
      <c r="G106" s="241"/>
      <c r="H106" s="183"/>
    </row>
    <row r="107" spans="1:8" ht="12.75" customHeight="1">
      <c r="A107" s="33"/>
      <c r="B107" s="1" t="s">
        <v>27</v>
      </c>
      <c r="C107" s="211">
        <v>1761104</v>
      </c>
      <c r="D107" s="210">
        <v>1540018</v>
      </c>
      <c r="E107" s="264">
        <f t="shared" si="5"/>
        <v>-221086</v>
      </c>
      <c r="F107" s="138">
        <f t="shared" si="4"/>
        <v>-0.1255382987035405</v>
      </c>
      <c r="G107" s="30" t="s">
        <v>12</v>
      </c>
      <c r="H107" s="9" t="s">
        <v>12</v>
      </c>
    </row>
    <row r="108" spans="1:7" ht="12.75" customHeight="1">
      <c r="A108" s="24"/>
      <c r="B108" s="35"/>
      <c r="C108" s="36"/>
      <c r="D108" s="36"/>
      <c r="E108" s="36"/>
      <c r="F108" s="37"/>
      <c r="G108" s="30"/>
    </row>
    <row r="109" spans="1:7" ht="20.25" customHeight="1">
      <c r="A109" s="321" t="s">
        <v>211</v>
      </c>
      <c r="B109" s="321"/>
      <c r="C109" s="321"/>
      <c r="D109" s="321"/>
      <c r="E109" s="321"/>
      <c r="F109" s="321"/>
      <c r="G109" s="30"/>
    </row>
    <row r="110" spans="1:7" ht="63" customHeight="1">
      <c r="A110" s="15" t="s">
        <v>20</v>
      </c>
      <c r="B110" s="15" t="s">
        <v>21</v>
      </c>
      <c r="C110" s="208" t="s">
        <v>209</v>
      </c>
      <c r="D110" s="15" t="s">
        <v>99</v>
      </c>
      <c r="E110" s="28" t="s">
        <v>6</v>
      </c>
      <c r="F110" s="15" t="s">
        <v>28</v>
      </c>
      <c r="G110" s="30"/>
    </row>
    <row r="111" spans="1:7" ht="12.75" customHeight="1">
      <c r="A111" s="15">
        <v>1</v>
      </c>
      <c r="B111" s="15">
        <v>2</v>
      </c>
      <c r="C111" s="15">
        <v>3</v>
      </c>
      <c r="D111" s="15">
        <v>4</v>
      </c>
      <c r="E111" s="15" t="s">
        <v>29</v>
      </c>
      <c r="F111" s="15">
        <v>6</v>
      </c>
      <c r="G111" s="30"/>
    </row>
    <row r="112" spans="1:7" ht="12.75" customHeight="1">
      <c r="A112" s="181">
        <v>1</v>
      </c>
      <c r="B112" s="34" t="s">
        <v>219</v>
      </c>
      <c r="C112" s="263">
        <v>67564</v>
      </c>
      <c r="D112" s="209">
        <v>57071</v>
      </c>
      <c r="E112" s="209">
        <f>D112-C112</f>
        <v>-10493</v>
      </c>
      <c r="F112" s="199">
        <f aca="true" t="shared" si="6" ref="F112:F125">E112/C112</f>
        <v>-0.15530460008288438</v>
      </c>
      <c r="G112" s="30"/>
    </row>
    <row r="113" spans="1:7" ht="12.75" customHeight="1">
      <c r="A113" s="181">
        <v>2</v>
      </c>
      <c r="B113" s="34" t="s">
        <v>220</v>
      </c>
      <c r="C113" s="263">
        <v>59900</v>
      </c>
      <c r="D113" s="209">
        <v>42808</v>
      </c>
      <c r="E113" s="209">
        <f aca="true" t="shared" si="7" ref="E113:E125">D113-C113</f>
        <v>-17092</v>
      </c>
      <c r="F113" s="199">
        <f t="shared" si="6"/>
        <v>-0.28534223706176964</v>
      </c>
      <c r="G113" s="30"/>
    </row>
    <row r="114" spans="1:7" ht="12.75" customHeight="1">
      <c r="A114" s="181">
        <v>3</v>
      </c>
      <c r="B114" s="34" t="s">
        <v>221</v>
      </c>
      <c r="C114" s="263">
        <v>76971</v>
      </c>
      <c r="D114" s="209">
        <v>52848</v>
      </c>
      <c r="E114" s="209">
        <f t="shared" si="7"/>
        <v>-24123</v>
      </c>
      <c r="F114" s="199">
        <f t="shared" si="6"/>
        <v>-0.3134037494640839</v>
      </c>
      <c r="G114" s="30"/>
    </row>
    <row r="115" spans="1:7" ht="12.75" customHeight="1">
      <c r="A115" s="181">
        <v>4</v>
      </c>
      <c r="B115" s="34" t="s">
        <v>222</v>
      </c>
      <c r="C115" s="263">
        <v>209629</v>
      </c>
      <c r="D115" s="209">
        <v>117614</v>
      </c>
      <c r="E115" s="209">
        <f t="shared" si="7"/>
        <v>-92015</v>
      </c>
      <c r="F115" s="199">
        <f t="shared" si="6"/>
        <v>-0.4389421310982736</v>
      </c>
      <c r="G115" s="30"/>
    </row>
    <row r="116" spans="1:7" ht="12.75" customHeight="1">
      <c r="A116" s="181">
        <v>5</v>
      </c>
      <c r="B116" s="34" t="s">
        <v>223</v>
      </c>
      <c r="C116" s="263">
        <v>93238</v>
      </c>
      <c r="D116" s="209">
        <v>70559</v>
      </c>
      <c r="E116" s="209">
        <f t="shared" si="7"/>
        <v>-22679</v>
      </c>
      <c r="F116" s="199">
        <f t="shared" si="6"/>
        <v>-0.24323773568716617</v>
      </c>
      <c r="G116" s="30" t="s">
        <v>12</v>
      </c>
    </row>
    <row r="117" spans="1:7" s="183" customFormat="1" ht="12.75" customHeight="1">
      <c r="A117" s="181">
        <v>6</v>
      </c>
      <c r="B117" s="34" t="s">
        <v>224</v>
      </c>
      <c r="C117" s="263">
        <v>89009</v>
      </c>
      <c r="D117" s="209">
        <v>87235</v>
      </c>
      <c r="E117" s="209">
        <f t="shared" si="7"/>
        <v>-1774</v>
      </c>
      <c r="F117" s="199">
        <f t="shared" si="6"/>
        <v>-0.019930568818883485</v>
      </c>
      <c r="G117" s="241"/>
    </row>
    <row r="118" spans="1:7" ht="12.75" customHeight="1">
      <c r="A118" s="181">
        <v>7</v>
      </c>
      <c r="B118" s="34" t="s">
        <v>225</v>
      </c>
      <c r="C118" s="263">
        <v>100041</v>
      </c>
      <c r="D118" s="209">
        <v>92022</v>
      </c>
      <c r="E118" s="209">
        <f t="shared" si="7"/>
        <v>-8019</v>
      </c>
      <c r="F118" s="199">
        <f t="shared" si="6"/>
        <v>-0.08015713557441449</v>
      </c>
      <c r="G118" s="30"/>
    </row>
    <row r="119" spans="1:7" ht="12.75" customHeight="1">
      <c r="A119" s="181">
        <v>8</v>
      </c>
      <c r="B119" s="34" t="s">
        <v>226</v>
      </c>
      <c r="C119" s="263">
        <v>80276</v>
      </c>
      <c r="D119" s="209">
        <v>51628</v>
      </c>
      <c r="E119" s="209">
        <f t="shared" si="7"/>
        <v>-28648</v>
      </c>
      <c r="F119" s="199">
        <f t="shared" si="6"/>
        <v>-0.3568688026309233</v>
      </c>
      <c r="G119" s="30"/>
    </row>
    <row r="120" spans="1:7" ht="12.75" customHeight="1">
      <c r="A120" s="181">
        <v>9</v>
      </c>
      <c r="B120" s="34" t="s">
        <v>227</v>
      </c>
      <c r="C120" s="263">
        <v>51681</v>
      </c>
      <c r="D120" s="209">
        <v>48723</v>
      </c>
      <c r="E120" s="209">
        <f t="shared" si="7"/>
        <v>-2958</v>
      </c>
      <c r="F120" s="199">
        <f t="shared" si="6"/>
        <v>-0.057235734602658614</v>
      </c>
      <c r="G120" s="30"/>
    </row>
    <row r="121" spans="1:9" ht="12.75" customHeight="1">
      <c r="A121" s="181">
        <v>10</v>
      </c>
      <c r="B121" s="34" t="s">
        <v>228</v>
      </c>
      <c r="C121" s="263">
        <v>99218</v>
      </c>
      <c r="D121" s="209">
        <v>76223</v>
      </c>
      <c r="E121" s="209">
        <f t="shared" si="7"/>
        <v>-22995</v>
      </c>
      <c r="F121" s="199">
        <f t="shared" si="6"/>
        <v>-0.23176238182587836</v>
      </c>
      <c r="G121" s="30"/>
      <c r="I121" s="9" t="s">
        <v>12</v>
      </c>
    </row>
    <row r="122" spans="1:7" ht="12.75" customHeight="1">
      <c r="A122" s="181">
        <v>11</v>
      </c>
      <c r="B122" s="34" t="s">
        <v>229</v>
      </c>
      <c r="C122" s="263">
        <v>100845</v>
      </c>
      <c r="D122" s="209">
        <v>60544</v>
      </c>
      <c r="E122" s="209">
        <f t="shared" si="7"/>
        <v>-40301</v>
      </c>
      <c r="F122" s="199">
        <f t="shared" si="6"/>
        <v>-0.39963310030244437</v>
      </c>
      <c r="G122" s="30"/>
    </row>
    <row r="123" spans="1:7" s="183" customFormat="1" ht="12.75" customHeight="1">
      <c r="A123" s="181">
        <v>12</v>
      </c>
      <c r="B123" s="34" t="s">
        <v>230</v>
      </c>
      <c r="C123" s="263">
        <v>100276</v>
      </c>
      <c r="D123" s="209">
        <v>78199</v>
      </c>
      <c r="E123" s="209">
        <f t="shared" si="7"/>
        <v>-22077</v>
      </c>
      <c r="F123" s="199">
        <f t="shared" si="6"/>
        <v>-0.2201623519087319</v>
      </c>
      <c r="G123" s="241"/>
    </row>
    <row r="124" spans="1:7" ht="12.75" customHeight="1">
      <c r="A124" s="181">
        <v>13</v>
      </c>
      <c r="B124" s="34" t="s">
        <v>231</v>
      </c>
      <c r="C124" s="263">
        <v>113902</v>
      </c>
      <c r="D124" s="209">
        <v>88162</v>
      </c>
      <c r="E124" s="209">
        <f t="shared" si="7"/>
        <v>-25740</v>
      </c>
      <c r="F124" s="199">
        <f t="shared" si="6"/>
        <v>-0.22598374040842129</v>
      </c>
      <c r="G124" s="30"/>
    </row>
    <row r="125" spans="1:7" ht="12.75" customHeight="1">
      <c r="A125" s="33"/>
      <c r="B125" s="1" t="s">
        <v>27</v>
      </c>
      <c r="C125" s="211">
        <v>1242550</v>
      </c>
      <c r="D125" s="210">
        <v>923636</v>
      </c>
      <c r="E125" s="264">
        <f t="shared" si="7"/>
        <v>-318914</v>
      </c>
      <c r="F125" s="138">
        <f t="shared" si="6"/>
        <v>-0.25666089895778843</v>
      </c>
      <c r="G125" s="30"/>
    </row>
    <row r="126" spans="1:7" ht="12.75" customHeight="1">
      <c r="A126" s="39"/>
      <c r="B126" s="2"/>
      <c r="C126" s="43"/>
      <c r="D126" s="44"/>
      <c r="E126" s="45"/>
      <c r="F126" s="37"/>
      <c r="G126" s="30"/>
    </row>
    <row r="127" spans="1:7" ht="12.75" customHeight="1">
      <c r="A127" s="24"/>
      <c r="B127" s="31"/>
      <c r="C127" s="31"/>
      <c r="D127" s="31"/>
      <c r="E127" s="31"/>
      <c r="G127" s="30"/>
    </row>
    <row r="128" spans="1:7" ht="12.75" customHeight="1">
      <c r="A128" s="317" t="s">
        <v>161</v>
      </c>
      <c r="B128" s="317"/>
      <c r="C128" s="317"/>
      <c r="D128" s="317"/>
      <c r="E128" s="317"/>
      <c r="F128" s="317"/>
      <c r="G128" s="317"/>
    </row>
    <row r="129" spans="1:7" ht="69.75" customHeight="1">
      <c r="A129" s="15" t="s">
        <v>20</v>
      </c>
      <c r="B129" s="15" t="s">
        <v>21</v>
      </c>
      <c r="C129" s="15" t="s">
        <v>175</v>
      </c>
      <c r="D129" s="15" t="s">
        <v>99</v>
      </c>
      <c r="E129" s="28" t="s">
        <v>6</v>
      </c>
      <c r="F129" s="15" t="s">
        <v>28</v>
      </c>
      <c r="G129" s="30"/>
    </row>
    <row r="130" spans="1:7" ht="12.75" customHeight="1">
      <c r="A130" s="15">
        <v>1</v>
      </c>
      <c r="B130" s="15">
        <v>2</v>
      </c>
      <c r="C130" s="15">
        <v>3</v>
      </c>
      <c r="D130" s="15">
        <v>4</v>
      </c>
      <c r="E130" s="15" t="s">
        <v>29</v>
      </c>
      <c r="F130" s="15">
        <v>6</v>
      </c>
      <c r="G130" s="30"/>
    </row>
    <row r="131" spans="1:7" ht="12.75" customHeight="1">
      <c r="A131" s="17">
        <v>1</v>
      </c>
      <c r="B131" s="34" t="s">
        <v>219</v>
      </c>
      <c r="C131" s="212">
        <v>100690</v>
      </c>
      <c r="D131" s="209">
        <v>104216</v>
      </c>
      <c r="E131" s="212">
        <f>D131-C131</f>
        <v>3526</v>
      </c>
      <c r="F131" s="139">
        <f>E131/C131</f>
        <v>0.03501837322474923</v>
      </c>
      <c r="G131" s="30"/>
    </row>
    <row r="132" spans="1:7" ht="12.75" customHeight="1">
      <c r="A132" s="17">
        <v>2</v>
      </c>
      <c r="B132" s="34" t="s">
        <v>220</v>
      </c>
      <c r="C132" s="212">
        <v>82465</v>
      </c>
      <c r="D132" s="209">
        <v>75808</v>
      </c>
      <c r="E132" s="212">
        <f aca="true" t="shared" si="8" ref="E132:E144">D132-C132</f>
        <v>-6657</v>
      </c>
      <c r="F132" s="139">
        <f aca="true" t="shared" si="9" ref="F132:F143">E132/C132</f>
        <v>-0.0807251561268417</v>
      </c>
      <c r="G132" s="30"/>
    </row>
    <row r="133" spans="1:7" ht="12.75" customHeight="1">
      <c r="A133" s="17">
        <v>3</v>
      </c>
      <c r="B133" s="34" t="s">
        <v>221</v>
      </c>
      <c r="C133" s="212">
        <v>123655</v>
      </c>
      <c r="D133" s="209">
        <v>110838</v>
      </c>
      <c r="E133" s="212">
        <f t="shared" si="8"/>
        <v>-12817</v>
      </c>
      <c r="F133" s="139">
        <f t="shared" si="9"/>
        <v>-0.10365128785734504</v>
      </c>
      <c r="G133" s="30"/>
    </row>
    <row r="134" spans="1:7" ht="12.75" customHeight="1">
      <c r="A134" s="17">
        <v>4</v>
      </c>
      <c r="B134" s="34" t="s">
        <v>222</v>
      </c>
      <c r="C134" s="212">
        <v>158943</v>
      </c>
      <c r="D134" s="209">
        <v>141900</v>
      </c>
      <c r="E134" s="212">
        <f t="shared" si="8"/>
        <v>-17043</v>
      </c>
      <c r="F134" s="139">
        <f t="shared" si="9"/>
        <v>-0.10722711915592383</v>
      </c>
      <c r="G134" s="30"/>
    </row>
    <row r="135" spans="1:7" ht="12.75" customHeight="1">
      <c r="A135" s="17">
        <v>5</v>
      </c>
      <c r="B135" s="34" t="s">
        <v>223</v>
      </c>
      <c r="C135" s="212">
        <v>115318</v>
      </c>
      <c r="D135" s="209">
        <v>116165</v>
      </c>
      <c r="E135" s="212">
        <f t="shared" si="8"/>
        <v>847</v>
      </c>
      <c r="F135" s="139">
        <f t="shared" si="9"/>
        <v>0.007344907126380964</v>
      </c>
      <c r="G135" s="30"/>
    </row>
    <row r="136" spans="1:7" ht="12.75" customHeight="1">
      <c r="A136" s="17">
        <v>6</v>
      </c>
      <c r="B136" s="34" t="s">
        <v>224</v>
      </c>
      <c r="C136" s="212">
        <v>109387</v>
      </c>
      <c r="D136" s="209">
        <v>90753</v>
      </c>
      <c r="E136" s="212">
        <f t="shared" si="8"/>
        <v>-18634</v>
      </c>
      <c r="F136" s="139">
        <f t="shared" si="9"/>
        <v>-0.1703493102471043</v>
      </c>
      <c r="G136" s="30"/>
    </row>
    <row r="137" spans="1:7" ht="12.75" customHeight="1">
      <c r="A137" s="17">
        <v>7</v>
      </c>
      <c r="B137" s="34" t="s">
        <v>225</v>
      </c>
      <c r="C137" s="212">
        <v>148147</v>
      </c>
      <c r="D137" s="209">
        <v>153054</v>
      </c>
      <c r="E137" s="212">
        <f t="shared" si="8"/>
        <v>4907</v>
      </c>
      <c r="F137" s="139">
        <f t="shared" si="9"/>
        <v>0.03312250669942692</v>
      </c>
      <c r="G137" s="30"/>
    </row>
    <row r="138" spans="1:7" ht="12.75" customHeight="1">
      <c r="A138" s="17">
        <v>8</v>
      </c>
      <c r="B138" s="34" t="s">
        <v>226</v>
      </c>
      <c r="C138" s="212">
        <v>142231</v>
      </c>
      <c r="D138" s="209">
        <v>119142</v>
      </c>
      <c r="E138" s="212">
        <f t="shared" si="8"/>
        <v>-23089</v>
      </c>
      <c r="F138" s="139">
        <f t="shared" si="9"/>
        <v>-0.1623345121668272</v>
      </c>
      <c r="G138" s="30"/>
    </row>
    <row r="139" spans="1:8" ht="12.75" customHeight="1">
      <c r="A139" s="17">
        <v>9</v>
      </c>
      <c r="B139" s="34" t="s">
        <v>227</v>
      </c>
      <c r="C139" s="212">
        <v>106910</v>
      </c>
      <c r="D139" s="209">
        <v>95034</v>
      </c>
      <c r="E139" s="212">
        <f t="shared" si="8"/>
        <v>-11876</v>
      </c>
      <c r="F139" s="139">
        <f t="shared" si="9"/>
        <v>-0.11108408942100832</v>
      </c>
      <c r="G139" s="30"/>
      <c r="H139" s="9" t="s">
        <v>12</v>
      </c>
    </row>
    <row r="140" spans="1:7" ht="12.75" customHeight="1">
      <c r="A140" s="17">
        <v>10</v>
      </c>
      <c r="B140" s="34" t="s">
        <v>228</v>
      </c>
      <c r="C140" s="212">
        <v>144061</v>
      </c>
      <c r="D140" s="209">
        <v>134565</v>
      </c>
      <c r="E140" s="212">
        <f t="shared" si="8"/>
        <v>-9496</v>
      </c>
      <c r="F140" s="139">
        <f t="shared" si="9"/>
        <v>-0.06591652147354246</v>
      </c>
      <c r="G140" s="30"/>
    </row>
    <row r="141" spans="1:7" ht="12.75" customHeight="1">
      <c r="A141" s="17">
        <v>11</v>
      </c>
      <c r="B141" s="34" t="s">
        <v>229</v>
      </c>
      <c r="C141" s="212">
        <v>107814</v>
      </c>
      <c r="D141" s="209">
        <v>111240</v>
      </c>
      <c r="E141" s="212">
        <f t="shared" si="8"/>
        <v>3426</v>
      </c>
      <c r="F141" s="139">
        <f t="shared" si="9"/>
        <v>0.03177694919027214</v>
      </c>
      <c r="G141" s="30"/>
    </row>
    <row r="142" spans="1:7" ht="12.75" customHeight="1">
      <c r="A142" s="17">
        <v>12</v>
      </c>
      <c r="B142" s="34" t="s">
        <v>230</v>
      </c>
      <c r="C142" s="212">
        <v>149263</v>
      </c>
      <c r="D142" s="209">
        <v>120820</v>
      </c>
      <c r="E142" s="212">
        <f t="shared" si="8"/>
        <v>-28443</v>
      </c>
      <c r="F142" s="139">
        <f t="shared" si="9"/>
        <v>-0.19055626645585308</v>
      </c>
      <c r="G142" s="30"/>
    </row>
    <row r="143" spans="1:7" ht="12.75" customHeight="1">
      <c r="A143" s="17">
        <v>13</v>
      </c>
      <c r="B143" s="34" t="s">
        <v>231</v>
      </c>
      <c r="C143" s="212">
        <v>191116</v>
      </c>
      <c r="D143" s="209">
        <v>166483</v>
      </c>
      <c r="E143" s="212">
        <f t="shared" si="8"/>
        <v>-24633</v>
      </c>
      <c r="F143" s="139">
        <f t="shared" si="9"/>
        <v>-0.12889030745725108</v>
      </c>
      <c r="G143" s="30"/>
    </row>
    <row r="144" spans="1:7" ht="12.75" customHeight="1">
      <c r="A144" s="33"/>
      <c r="B144" s="1" t="s">
        <v>27</v>
      </c>
      <c r="C144" s="210">
        <v>1680000</v>
      </c>
      <c r="D144" s="210">
        <v>1540018</v>
      </c>
      <c r="E144" s="210">
        <f t="shared" si="8"/>
        <v>-139982</v>
      </c>
      <c r="F144" s="138">
        <f>E144/C144</f>
        <v>-0.08332261904761905</v>
      </c>
      <c r="G144" s="30"/>
    </row>
    <row r="145" spans="1:7" ht="12.75" customHeight="1">
      <c r="A145" s="24"/>
      <c r="B145" s="35"/>
      <c r="C145" s="36"/>
      <c r="D145" s="36"/>
      <c r="E145" s="36"/>
      <c r="F145" s="37"/>
      <c r="G145" s="30"/>
    </row>
    <row r="146" spans="1:7" ht="12.75" customHeight="1">
      <c r="A146" s="317" t="s">
        <v>162</v>
      </c>
      <c r="B146" s="317"/>
      <c r="C146" s="317"/>
      <c r="D146" s="317"/>
      <c r="E146" s="317"/>
      <c r="F146" s="317"/>
      <c r="G146" s="30"/>
    </row>
    <row r="147" spans="1:7" ht="70.5" customHeight="1">
      <c r="A147" s="15" t="s">
        <v>20</v>
      </c>
      <c r="B147" s="15" t="s">
        <v>21</v>
      </c>
      <c r="C147" s="15" t="s">
        <v>175</v>
      </c>
      <c r="D147" s="15" t="s">
        <v>99</v>
      </c>
      <c r="E147" s="28" t="s">
        <v>6</v>
      </c>
      <c r="F147" s="15" t="s">
        <v>28</v>
      </c>
      <c r="G147" s="30"/>
    </row>
    <row r="148" spans="1:7" ht="12.75" customHeight="1">
      <c r="A148" s="15">
        <v>1</v>
      </c>
      <c r="B148" s="15">
        <v>2</v>
      </c>
      <c r="C148" s="15">
        <v>3</v>
      </c>
      <c r="D148" s="15">
        <v>4</v>
      </c>
      <c r="E148" s="15" t="s">
        <v>29</v>
      </c>
      <c r="F148" s="15">
        <v>6</v>
      </c>
      <c r="G148" s="30"/>
    </row>
    <row r="149" spans="1:7" ht="12.75" customHeight="1">
      <c r="A149" s="181">
        <v>1</v>
      </c>
      <c r="B149" s="34" t="s">
        <v>219</v>
      </c>
      <c r="C149" s="263">
        <v>60382</v>
      </c>
      <c r="D149" s="209">
        <v>57071</v>
      </c>
      <c r="E149" s="209">
        <f>D149-C149</f>
        <v>-3311</v>
      </c>
      <c r="F149" s="199">
        <f aca="true" t="shared" si="10" ref="F149:F161">E149/C149</f>
        <v>-0.05483422211917459</v>
      </c>
      <c r="G149" s="30"/>
    </row>
    <row r="150" spans="1:7" ht="12.75" customHeight="1">
      <c r="A150" s="181">
        <v>2</v>
      </c>
      <c r="B150" s="34" t="s">
        <v>220</v>
      </c>
      <c r="C150" s="263">
        <v>47869</v>
      </c>
      <c r="D150" s="209">
        <v>42808</v>
      </c>
      <c r="E150" s="209">
        <f aca="true" t="shared" si="11" ref="E150:E162">D150-C150</f>
        <v>-5061</v>
      </c>
      <c r="F150" s="199">
        <f t="shared" si="10"/>
        <v>-0.10572604399506988</v>
      </c>
      <c r="G150" s="30"/>
    </row>
    <row r="151" spans="1:7" ht="12.75" customHeight="1">
      <c r="A151" s="181">
        <v>3</v>
      </c>
      <c r="B151" s="34" t="s">
        <v>221</v>
      </c>
      <c r="C151" s="263">
        <v>64725</v>
      </c>
      <c r="D151" s="209">
        <v>52848</v>
      </c>
      <c r="E151" s="209">
        <f t="shared" si="11"/>
        <v>-11877</v>
      </c>
      <c r="F151" s="199">
        <f t="shared" si="10"/>
        <v>-0.18349942062572422</v>
      </c>
      <c r="G151" s="30"/>
    </row>
    <row r="152" spans="1:7" ht="12.75" customHeight="1">
      <c r="A152" s="181">
        <v>4</v>
      </c>
      <c r="B152" s="34" t="s">
        <v>222</v>
      </c>
      <c r="C152" s="263">
        <v>110766</v>
      </c>
      <c r="D152" s="209">
        <v>117614</v>
      </c>
      <c r="E152" s="209">
        <f t="shared" si="11"/>
        <v>6848</v>
      </c>
      <c r="F152" s="199">
        <f t="shared" si="10"/>
        <v>0.061824025422963724</v>
      </c>
      <c r="G152" s="30"/>
    </row>
    <row r="153" spans="1:7" ht="12.75" customHeight="1">
      <c r="A153" s="181">
        <v>5</v>
      </c>
      <c r="B153" s="34" t="s">
        <v>223</v>
      </c>
      <c r="C153" s="263">
        <v>80750</v>
      </c>
      <c r="D153" s="209">
        <v>70559</v>
      </c>
      <c r="E153" s="209">
        <f t="shared" si="11"/>
        <v>-10191</v>
      </c>
      <c r="F153" s="199">
        <f t="shared" si="10"/>
        <v>-0.12620433436532508</v>
      </c>
      <c r="G153" s="30"/>
    </row>
    <row r="154" spans="1:7" ht="12.75" customHeight="1">
      <c r="A154" s="181">
        <v>6</v>
      </c>
      <c r="B154" s="34" t="s">
        <v>224</v>
      </c>
      <c r="C154" s="263">
        <v>71501</v>
      </c>
      <c r="D154" s="209">
        <v>87235</v>
      </c>
      <c r="E154" s="209">
        <f t="shared" si="11"/>
        <v>15734</v>
      </c>
      <c r="F154" s="199">
        <f t="shared" si="10"/>
        <v>0.22005286639347701</v>
      </c>
      <c r="G154" s="30"/>
    </row>
    <row r="155" spans="1:7" ht="12.75" customHeight="1">
      <c r="A155" s="181">
        <v>7</v>
      </c>
      <c r="B155" s="34" t="s">
        <v>225</v>
      </c>
      <c r="C155" s="263">
        <v>85832</v>
      </c>
      <c r="D155" s="209">
        <v>92022</v>
      </c>
      <c r="E155" s="209">
        <f t="shared" si="11"/>
        <v>6190</v>
      </c>
      <c r="F155" s="199">
        <f t="shared" si="10"/>
        <v>0.07211762512815734</v>
      </c>
      <c r="G155" s="30"/>
    </row>
    <row r="156" spans="1:7" ht="12.75" customHeight="1">
      <c r="A156" s="181">
        <v>8</v>
      </c>
      <c r="B156" s="34" t="s">
        <v>226</v>
      </c>
      <c r="C156" s="263">
        <v>68432</v>
      </c>
      <c r="D156" s="209">
        <v>51628</v>
      </c>
      <c r="E156" s="209">
        <f t="shared" si="11"/>
        <v>-16804</v>
      </c>
      <c r="F156" s="199">
        <f t="shared" si="10"/>
        <v>-0.2455576338555062</v>
      </c>
      <c r="G156" s="30"/>
    </row>
    <row r="157" spans="1:7" ht="12.75" customHeight="1">
      <c r="A157" s="181">
        <v>9</v>
      </c>
      <c r="B157" s="34" t="s">
        <v>227</v>
      </c>
      <c r="C157" s="263">
        <v>55294</v>
      </c>
      <c r="D157" s="209">
        <v>48723</v>
      </c>
      <c r="E157" s="209">
        <f t="shared" si="11"/>
        <v>-6571</v>
      </c>
      <c r="F157" s="199">
        <f t="shared" si="10"/>
        <v>-0.11883748688826998</v>
      </c>
      <c r="G157" s="30"/>
    </row>
    <row r="158" spans="1:7" ht="12.75" customHeight="1">
      <c r="A158" s="181">
        <v>10</v>
      </c>
      <c r="B158" s="34" t="s">
        <v>228</v>
      </c>
      <c r="C158" s="263">
        <v>87484</v>
      </c>
      <c r="D158" s="209">
        <v>76223</v>
      </c>
      <c r="E158" s="209">
        <f t="shared" si="11"/>
        <v>-11261</v>
      </c>
      <c r="F158" s="199">
        <f t="shared" si="10"/>
        <v>-0.12872068035297882</v>
      </c>
      <c r="G158" s="30"/>
    </row>
    <row r="159" spans="1:7" ht="12.75" customHeight="1">
      <c r="A159" s="181">
        <v>11</v>
      </c>
      <c r="B159" s="34" t="s">
        <v>229</v>
      </c>
      <c r="C159" s="263">
        <v>52645</v>
      </c>
      <c r="D159" s="209">
        <v>60544</v>
      </c>
      <c r="E159" s="209">
        <f t="shared" si="11"/>
        <v>7899</v>
      </c>
      <c r="F159" s="199">
        <f t="shared" si="10"/>
        <v>0.1500427391015291</v>
      </c>
      <c r="G159" s="30"/>
    </row>
    <row r="160" spans="1:7" ht="12.75" customHeight="1">
      <c r="A160" s="181">
        <v>12</v>
      </c>
      <c r="B160" s="34" t="s">
        <v>230</v>
      </c>
      <c r="C160" s="263">
        <v>86256</v>
      </c>
      <c r="D160" s="209">
        <v>78199</v>
      </c>
      <c r="E160" s="209">
        <f t="shared" si="11"/>
        <v>-8057</v>
      </c>
      <c r="F160" s="199">
        <f t="shared" si="10"/>
        <v>-0.09340799480615841</v>
      </c>
      <c r="G160" s="30"/>
    </row>
    <row r="161" spans="1:7" ht="12.75" customHeight="1">
      <c r="A161" s="181">
        <v>13</v>
      </c>
      <c r="B161" s="34" t="s">
        <v>231</v>
      </c>
      <c r="C161" s="263">
        <v>98064</v>
      </c>
      <c r="D161" s="209">
        <v>88162</v>
      </c>
      <c r="E161" s="209">
        <f t="shared" si="11"/>
        <v>-9902</v>
      </c>
      <c r="F161" s="199">
        <f t="shared" si="10"/>
        <v>-0.10097487355196606</v>
      </c>
      <c r="G161" s="30"/>
    </row>
    <row r="162" spans="1:7" ht="12.75" customHeight="1">
      <c r="A162" s="181"/>
      <c r="B162" s="1" t="s">
        <v>27</v>
      </c>
      <c r="C162" s="211">
        <v>970000</v>
      </c>
      <c r="D162" s="210">
        <v>923636</v>
      </c>
      <c r="E162" s="264">
        <f t="shared" si="11"/>
        <v>-46364</v>
      </c>
      <c r="F162" s="138">
        <f>E162/C162</f>
        <v>-0.0477979381443299</v>
      </c>
      <c r="G162" s="30"/>
    </row>
    <row r="163" spans="1:7" ht="12.75" customHeight="1">
      <c r="A163" s="39"/>
      <c r="B163" s="2"/>
      <c r="C163" s="140"/>
      <c r="D163" s="178"/>
      <c r="E163" s="178"/>
      <c r="F163" s="141"/>
      <c r="G163" s="30"/>
    </row>
    <row r="164" spans="1:8" ht="14.25">
      <c r="A164" s="46" t="s">
        <v>176</v>
      </c>
      <c r="B164" s="47"/>
      <c r="C164" s="47"/>
      <c r="D164" s="47"/>
      <c r="E164" s="47"/>
      <c r="F164" s="47"/>
      <c r="G164" s="47"/>
      <c r="H164" s="47"/>
    </row>
    <row r="165" spans="1:6" ht="46.5" customHeight="1">
      <c r="A165" s="48" t="s">
        <v>30</v>
      </c>
      <c r="B165" s="48" t="s">
        <v>31</v>
      </c>
      <c r="C165" s="49" t="s">
        <v>177</v>
      </c>
      <c r="D165" s="49" t="s">
        <v>178</v>
      </c>
      <c r="E165" s="48" t="s">
        <v>32</v>
      </c>
      <c r="F165" s="50"/>
    </row>
    <row r="166" spans="1:6" ht="13.5" customHeight="1">
      <c r="A166" s="48">
        <v>1</v>
      </c>
      <c r="B166" s="48">
        <v>2</v>
      </c>
      <c r="C166" s="49">
        <v>3</v>
      </c>
      <c r="D166" s="49">
        <v>4</v>
      </c>
      <c r="E166" s="48">
        <v>5</v>
      </c>
      <c r="F166" s="50"/>
    </row>
    <row r="167" spans="1:7" ht="12.75" customHeight="1">
      <c r="A167" s="17">
        <v>1</v>
      </c>
      <c r="B167" s="34" t="s">
        <v>219</v>
      </c>
      <c r="C167" s="209">
        <v>35435840</v>
      </c>
      <c r="D167" s="209">
        <v>35483140</v>
      </c>
      <c r="E167" s="199">
        <f aca="true" t="shared" si="12" ref="E167:E180">D167/C167</f>
        <v>1.001334806794477</v>
      </c>
      <c r="F167" s="140"/>
      <c r="G167" s="30"/>
    </row>
    <row r="168" spans="1:7" ht="12.75" customHeight="1">
      <c r="A168" s="17">
        <v>2</v>
      </c>
      <c r="B168" s="34" t="s">
        <v>220</v>
      </c>
      <c r="C168" s="209">
        <v>28673480</v>
      </c>
      <c r="D168" s="209">
        <v>26095520</v>
      </c>
      <c r="E168" s="199">
        <f t="shared" si="12"/>
        <v>0.9100925314960026</v>
      </c>
      <c r="F168" s="140" t="s">
        <v>12</v>
      </c>
      <c r="G168" s="30"/>
    </row>
    <row r="169" spans="1:7" ht="12.75" customHeight="1">
      <c r="A169" s="17">
        <v>3</v>
      </c>
      <c r="B169" s="34" t="s">
        <v>221</v>
      </c>
      <c r="C169" s="209">
        <v>41443600</v>
      </c>
      <c r="D169" s="209">
        <v>36010920</v>
      </c>
      <c r="E169" s="199">
        <f t="shared" si="12"/>
        <v>0.868913897441342</v>
      </c>
      <c r="F169" s="140"/>
      <c r="G169" s="30"/>
    </row>
    <row r="170" spans="1:7" ht="12.75" customHeight="1">
      <c r="A170" s="17">
        <v>4</v>
      </c>
      <c r="B170" s="34" t="s">
        <v>222</v>
      </c>
      <c r="C170" s="209">
        <v>59335980</v>
      </c>
      <c r="D170" s="209">
        <v>57093080</v>
      </c>
      <c r="E170" s="199">
        <f t="shared" si="12"/>
        <v>0.96220000074154</v>
      </c>
      <c r="F170" s="140"/>
      <c r="G170" s="30" t="s">
        <v>12</v>
      </c>
    </row>
    <row r="171" spans="1:7" ht="12.75" customHeight="1">
      <c r="A171" s="17">
        <v>5</v>
      </c>
      <c r="B171" s="34" t="s">
        <v>223</v>
      </c>
      <c r="C171" s="209">
        <v>43429712</v>
      </c>
      <c r="D171" s="209">
        <v>41301552</v>
      </c>
      <c r="E171" s="199">
        <f t="shared" si="12"/>
        <v>0.9509976027471699</v>
      </c>
      <c r="F171" s="140"/>
      <c r="G171" s="30"/>
    </row>
    <row r="172" spans="1:7" ht="12.75" customHeight="1">
      <c r="A172" s="17">
        <v>6</v>
      </c>
      <c r="B172" s="34" t="s">
        <v>224</v>
      </c>
      <c r="C172" s="209">
        <v>39826768</v>
      </c>
      <c r="D172" s="209">
        <v>39183936</v>
      </c>
      <c r="E172" s="199">
        <f t="shared" si="12"/>
        <v>0.9838592978471163</v>
      </c>
      <c r="F172" s="140"/>
      <c r="G172" s="30"/>
    </row>
    <row r="173" spans="1:7" ht="12.75" customHeight="1">
      <c r="A173" s="17">
        <v>7</v>
      </c>
      <c r="B173" s="34" t="s">
        <v>225</v>
      </c>
      <c r="C173" s="209">
        <v>52139780</v>
      </c>
      <c r="D173" s="209">
        <v>54581120</v>
      </c>
      <c r="E173" s="199">
        <f t="shared" si="12"/>
        <v>1.0468229823754531</v>
      </c>
      <c r="F173" s="140"/>
      <c r="G173" s="30"/>
    </row>
    <row r="174" spans="1:7" ht="12.75" customHeight="1">
      <c r="A174" s="17">
        <v>8</v>
      </c>
      <c r="B174" s="34" t="s">
        <v>226</v>
      </c>
      <c r="C174" s="209">
        <v>46345860</v>
      </c>
      <c r="D174" s="209">
        <v>37569400</v>
      </c>
      <c r="E174" s="199">
        <f t="shared" si="12"/>
        <v>0.8106311976948966</v>
      </c>
      <c r="F174" s="140"/>
      <c r="G174" s="30"/>
    </row>
    <row r="175" spans="1:7" ht="12.75" customHeight="1">
      <c r="A175" s="17">
        <v>9</v>
      </c>
      <c r="B175" s="34" t="s">
        <v>227</v>
      </c>
      <c r="C175" s="209">
        <v>35832860</v>
      </c>
      <c r="D175" s="209">
        <v>31753984</v>
      </c>
      <c r="E175" s="199">
        <f t="shared" si="12"/>
        <v>0.8861693987027549</v>
      </c>
      <c r="F175" s="140"/>
      <c r="G175" s="30"/>
    </row>
    <row r="176" spans="1:7" ht="12.75" customHeight="1">
      <c r="A176" s="17">
        <v>10</v>
      </c>
      <c r="B176" s="34" t="s">
        <v>228</v>
      </c>
      <c r="C176" s="209">
        <v>50939900</v>
      </c>
      <c r="D176" s="209">
        <v>46373360</v>
      </c>
      <c r="E176" s="199">
        <f t="shared" si="12"/>
        <v>0.9103543587639552</v>
      </c>
      <c r="F176" s="140"/>
      <c r="G176" s="30"/>
    </row>
    <row r="177" spans="1:7" ht="12.75" customHeight="1">
      <c r="A177" s="17">
        <v>11</v>
      </c>
      <c r="B177" s="34" t="s">
        <v>229</v>
      </c>
      <c r="C177" s="209">
        <v>35300980</v>
      </c>
      <c r="D177" s="209">
        <v>37792480</v>
      </c>
      <c r="E177" s="199">
        <f t="shared" si="12"/>
        <v>1.0705787771330995</v>
      </c>
      <c r="F177" s="140"/>
      <c r="G177" s="30"/>
    </row>
    <row r="178" spans="1:7" ht="12.75" customHeight="1">
      <c r="A178" s="17">
        <v>12</v>
      </c>
      <c r="B178" s="34" t="s">
        <v>230</v>
      </c>
      <c r="C178" s="209">
        <v>51814180</v>
      </c>
      <c r="D178" s="209">
        <v>43784180</v>
      </c>
      <c r="E178" s="199">
        <f t="shared" si="12"/>
        <v>0.8450231191538687</v>
      </c>
      <c r="F178" s="140"/>
      <c r="G178" s="30"/>
    </row>
    <row r="179" spans="1:7" ht="12.75" customHeight="1">
      <c r="A179" s="17">
        <v>13</v>
      </c>
      <c r="B179" s="34" t="s">
        <v>231</v>
      </c>
      <c r="C179" s="209">
        <v>63675470</v>
      </c>
      <c r="D179" s="209">
        <v>56058140</v>
      </c>
      <c r="E179" s="199">
        <f t="shared" si="12"/>
        <v>0.8803726144463481</v>
      </c>
      <c r="F179" s="140"/>
      <c r="G179" s="30"/>
    </row>
    <row r="180" spans="1:7" ht="16.5" customHeight="1">
      <c r="A180" s="33"/>
      <c r="B180" s="1" t="s">
        <v>27</v>
      </c>
      <c r="C180" s="210">
        <v>584194410</v>
      </c>
      <c r="D180" s="211">
        <v>543080812</v>
      </c>
      <c r="E180" s="138">
        <f t="shared" si="12"/>
        <v>0.9296234313505328</v>
      </c>
      <c r="F180" s="41"/>
      <c r="G180" s="30"/>
    </row>
    <row r="181" spans="1:7" ht="16.5" customHeight="1">
      <c r="A181" s="39"/>
      <c r="B181" s="2"/>
      <c r="C181" s="140"/>
      <c r="D181" s="140"/>
      <c r="E181" s="141"/>
      <c r="F181" s="41"/>
      <c r="G181" s="30"/>
    </row>
    <row r="182" ht="15.75" customHeight="1">
      <c r="A182" s="8" t="s">
        <v>97</v>
      </c>
    </row>
    <row r="183" ht="14.25">
      <c r="A183" s="8"/>
    </row>
    <row r="184" ht="14.25">
      <c r="A184" s="8" t="s">
        <v>33</v>
      </c>
    </row>
    <row r="185" spans="1:7" ht="33.75" customHeight="1">
      <c r="A185" s="181" t="s">
        <v>20</v>
      </c>
      <c r="B185" s="181"/>
      <c r="C185" s="182" t="s">
        <v>34</v>
      </c>
      <c r="D185" s="182" t="s">
        <v>35</v>
      </c>
      <c r="E185" s="182" t="s">
        <v>6</v>
      </c>
      <c r="F185" s="182" t="s">
        <v>28</v>
      </c>
      <c r="G185" s="183"/>
    </row>
    <row r="186" spans="1:7" ht="16.5" customHeight="1">
      <c r="A186" s="181">
        <v>1</v>
      </c>
      <c r="B186" s="181">
        <v>2</v>
      </c>
      <c r="C186" s="182">
        <v>3</v>
      </c>
      <c r="D186" s="182">
        <v>4</v>
      </c>
      <c r="E186" s="182" t="s">
        <v>36</v>
      </c>
      <c r="F186" s="182">
        <v>6</v>
      </c>
      <c r="G186" s="183"/>
    </row>
    <row r="187" spans="1:7" ht="27" customHeight="1">
      <c r="A187" s="184">
        <v>1</v>
      </c>
      <c r="B187" s="185" t="s">
        <v>191</v>
      </c>
      <c r="C187" s="164">
        <v>2799.8350000000014</v>
      </c>
      <c r="D187" s="164">
        <v>2799.8350000000014</v>
      </c>
      <c r="E187" s="186">
        <f>D187-C187</f>
        <v>0</v>
      </c>
      <c r="F187" s="187">
        <v>0</v>
      </c>
      <c r="G187" s="183"/>
    </row>
    <row r="188" spans="1:8" ht="28.5">
      <c r="A188" s="184">
        <v>2</v>
      </c>
      <c r="B188" s="185" t="s">
        <v>179</v>
      </c>
      <c r="C188" s="164">
        <v>69149.16</v>
      </c>
      <c r="D188" s="164">
        <v>69149.16</v>
      </c>
      <c r="E188" s="186">
        <f>D188-C188</f>
        <v>0</v>
      </c>
      <c r="F188" s="188">
        <v>0</v>
      </c>
      <c r="G188" s="183"/>
      <c r="H188" s="9" t="s">
        <v>12</v>
      </c>
    </row>
    <row r="189" ht="14.25">
      <c r="A189" s="53"/>
    </row>
    <row r="190" spans="1:7" ht="14.25">
      <c r="A190" s="8" t="s">
        <v>212</v>
      </c>
      <c r="B190" s="47"/>
      <c r="C190" s="56"/>
      <c r="D190" s="47"/>
      <c r="E190" s="47"/>
      <c r="F190" s="47"/>
      <c r="G190" s="47" t="s">
        <v>12</v>
      </c>
    </row>
    <row r="191" spans="1:8" ht="6" customHeight="1">
      <c r="A191" s="8"/>
      <c r="B191" s="47"/>
      <c r="C191" s="56"/>
      <c r="D191" s="47"/>
      <c r="E191" s="47"/>
      <c r="F191" s="47"/>
      <c r="G191" s="47"/>
      <c r="H191" s="9" t="s">
        <v>12</v>
      </c>
    </row>
    <row r="192" spans="1:5" ht="14.25">
      <c r="A192" s="47"/>
      <c r="B192" s="47"/>
      <c r="C192" s="47"/>
      <c r="D192" s="47"/>
      <c r="E192" s="57" t="s">
        <v>98</v>
      </c>
    </row>
    <row r="193" spans="1:8" ht="43.5" customHeight="1">
      <c r="A193" s="58" t="s">
        <v>37</v>
      </c>
      <c r="B193" s="58" t="s">
        <v>38</v>
      </c>
      <c r="C193" s="59" t="s">
        <v>139</v>
      </c>
      <c r="D193" s="60" t="s">
        <v>192</v>
      </c>
      <c r="E193" s="59" t="s">
        <v>138</v>
      </c>
      <c r="F193" s="244"/>
      <c r="G193" s="244"/>
      <c r="H193" s="183"/>
    </row>
    <row r="194" spans="1:8" ht="15.75" customHeight="1">
      <c r="A194" s="58">
        <v>1</v>
      </c>
      <c r="B194" s="58">
        <v>2</v>
      </c>
      <c r="C194" s="59">
        <v>3</v>
      </c>
      <c r="D194" s="60">
        <v>4</v>
      </c>
      <c r="E194" s="59">
        <v>5</v>
      </c>
      <c r="F194" s="244"/>
      <c r="G194" s="244"/>
      <c r="H194" s="183"/>
    </row>
    <row r="195" spans="1:13" ht="12.75" customHeight="1">
      <c r="A195" s="17">
        <v>1</v>
      </c>
      <c r="B195" s="34" t="s">
        <v>219</v>
      </c>
      <c r="C195" s="164">
        <v>4210.812346591318</v>
      </c>
      <c r="D195" s="164">
        <v>167.80722076000745</v>
      </c>
      <c r="E195" s="145">
        <f aca="true" t="shared" si="13" ref="E195:E208">D195/C195</f>
        <v>0.039851507725308294</v>
      </c>
      <c r="F195" s="245"/>
      <c r="G195" s="246"/>
      <c r="H195" s="201"/>
      <c r="K195" s="281">
        <f>C195-D195</f>
        <v>4043.00512583131</v>
      </c>
      <c r="M195" s="9">
        <f>K195*0.0075</f>
        <v>30.322538443734825</v>
      </c>
    </row>
    <row r="196" spans="1:13" ht="12.75" customHeight="1">
      <c r="A196" s="17">
        <v>2</v>
      </c>
      <c r="B196" s="34" t="s">
        <v>220</v>
      </c>
      <c r="C196" s="164">
        <v>3396.2913965317166</v>
      </c>
      <c r="D196" s="164">
        <v>137.43392041147024</v>
      </c>
      <c r="E196" s="145">
        <f t="shared" si="13"/>
        <v>0.040465880092567255</v>
      </c>
      <c r="F196" s="245"/>
      <c r="G196" s="246"/>
      <c r="H196" s="201"/>
      <c r="K196" s="281">
        <f aca="true" t="shared" si="14" ref="K196:K208">C196-D196</f>
        <v>3258.8574761202462</v>
      </c>
      <c r="M196" s="9">
        <f aca="true" t="shared" si="15" ref="M196:M208">K196*0.0075</f>
        <v>24.441431070901846</v>
      </c>
    </row>
    <row r="197" spans="1:13" ht="12.75" customHeight="1">
      <c r="A197" s="17">
        <v>3</v>
      </c>
      <c r="B197" s="34" t="s">
        <v>221</v>
      </c>
      <c r="C197" s="164">
        <v>4859.578934231808</v>
      </c>
      <c r="D197" s="164">
        <v>206.07991860612148</v>
      </c>
      <c r="E197" s="145">
        <f t="shared" si="13"/>
        <v>0.04240694953104989</v>
      </c>
      <c r="F197" s="245"/>
      <c r="G197" s="246"/>
      <c r="H197" s="201"/>
      <c r="K197" s="281">
        <f t="shared" si="14"/>
        <v>4653.499015625686</v>
      </c>
      <c r="M197" s="9">
        <f t="shared" si="15"/>
        <v>34.90124261719264</v>
      </c>
    </row>
    <row r="198" spans="1:13" ht="12.75" customHeight="1">
      <c r="A198" s="17">
        <v>4</v>
      </c>
      <c r="B198" s="34" t="s">
        <v>222</v>
      </c>
      <c r="C198" s="164">
        <v>7157.5131398605945</v>
      </c>
      <c r="D198" s="164">
        <v>264.8894903413006</v>
      </c>
      <c r="E198" s="145">
        <f t="shared" si="13"/>
        <v>0.037008592951945286</v>
      </c>
      <c r="F198" s="245"/>
      <c r="G198" s="246" t="s">
        <v>12</v>
      </c>
      <c r="H198" s="201"/>
      <c r="K198" s="281">
        <f t="shared" si="14"/>
        <v>6892.623649519294</v>
      </c>
      <c r="M198" s="9">
        <f t="shared" si="15"/>
        <v>51.694677371394704</v>
      </c>
    </row>
    <row r="199" spans="1:13" ht="12.75" customHeight="1">
      <c r="A199" s="17">
        <v>5</v>
      </c>
      <c r="B199" s="34" t="s">
        <v>223</v>
      </c>
      <c r="C199" s="164">
        <v>5238.04740257273</v>
      </c>
      <c r="D199" s="164">
        <v>192.18540087543542</v>
      </c>
      <c r="E199" s="145">
        <f t="shared" si="13"/>
        <v>0.03669027523138513</v>
      </c>
      <c r="F199" s="245"/>
      <c r="G199" s="246"/>
      <c r="H199" s="201"/>
      <c r="K199" s="281">
        <f t="shared" si="14"/>
        <v>5045.8620016972945</v>
      </c>
      <c r="M199" s="9">
        <f t="shared" si="15"/>
        <v>37.843965012729704</v>
      </c>
    </row>
    <row r="200" spans="1:13" ht="12.75" customHeight="1">
      <c r="A200" s="17">
        <v>6</v>
      </c>
      <c r="B200" s="34" t="s">
        <v>224</v>
      </c>
      <c r="C200" s="164">
        <v>4773.065310205398</v>
      </c>
      <c r="D200" s="164">
        <v>182.3006266721479</v>
      </c>
      <c r="E200" s="145">
        <f t="shared" si="13"/>
        <v>0.038193616643452756</v>
      </c>
      <c r="F200" s="245"/>
      <c r="G200" s="246"/>
      <c r="H200" s="201"/>
      <c r="K200" s="281">
        <f t="shared" si="14"/>
        <v>4590.764683533251</v>
      </c>
      <c r="M200" s="9">
        <f t="shared" si="15"/>
        <v>34.43073512649938</v>
      </c>
    </row>
    <row r="201" spans="1:13" ht="12.75" customHeight="1">
      <c r="A201" s="17">
        <v>7</v>
      </c>
      <c r="B201" s="34" t="s">
        <v>225</v>
      </c>
      <c r="C201" s="164">
        <v>6168.678953812003</v>
      </c>
      <c r="D201" s="164">
        <v>246.8963316187812</v>
      </c>
      <c r="E201" s="145">
        <f t="shared" si="13"/>
        <v>0.04002418240070816</v>
      </c>
      <c r="F201" s="245"/>
      <c r="G201" s="246"/>
      <c r="H201" s="201"/>
      <c r="K201" s="281">
        <f t="shared" si="14"/>
        <v>5921.782622193222</v>
      </c>
      <c r="M201" s="9">
        <f t="shared" si="15"/>
        <v>44.413369666449164</v>
      </c>
    </row>
    <row r="202" spans="1:13" ht="12.75" customHeight="1">
      <c r="A202" s="17">
        <v>8</v>
      </c>
      <c r="B202" s="34" t="s">
        <v>226</v>
      </c>
      <c r="C202" s="164">
        <v>5390.776158978164</v>
      </c>
      <c r="D202" s="164">
        <v>237.0380706943602</v>
      </c>
      <c r="E202" s="145">
        <f t="shared" si="13"/>
        <v>0.043971046785086954</v>
      </c>
      <c r="F202" s="245"/>
      <c r="G202" s="246"/>
      <c r="H202" s="201"/>
      <c r="K202" s="281">
        <f t="shared" si="14"/>
        <v>5153.738088283803</v>
      </c>
      <c r="M202" s="9">
        <f t="shared" si="15"/>
        <v>38.653035662128524</v>
      </c>
    </row>
    <row r="203" spans="1:13" ht="12.75" customHeight="1">
      <c r="A203" s="17">
        <v>9</v>
      </c>
      <c r="B203" s="34" t="s">
        <v>227</v>
      </c>
      <c r="C203" s="164">
        <v>4195.684568501994</v>
      </c>
      <c r="D203" s="164">
        <v>178.17235319216968</v>
      </c>
      <c r="E203" s="145">
        <f t="shared" si="13"/>
        <v>0.04246562158884681</v>
      </c>
      <c r="F203" s="245"/>
      <c r="G203" s="246"/>
      <c r="H203" s="201"/>
      <c r="K203" s="281">
        <f t="shared" si="14"/>
        <v>4017.5122153098246</v>
      </c>
      <c r="M203" s="9">
        <f t="shared" si="15"/>
        <v>30.131341614823683</v>
      </c>
    </row>
    <row r="204" spans="1:13" ht="12.75" customHeight="1">
      <c r="A204" s="17">
        <v>10</v>
      </c>
      <c r="B204" s="34" t="s">
        <v>228</v>
      </c>
      <c r="C204" s="164">
        <v>6060.666858929842</v>
      </c>
      <c r="D204" s="164">
        <v>240.0870977640079</v>
      </c>
      <c r="E204" s="145">
        <f t="shared" si="13"/>
        <v>0.03961397373463307</v>
      </c>
      <c r="F204" s="245"/>
      <c r="G204" s="246"/>
      <c r="H204" s="201"/>
      <c r="K204" s="281">
        <f t="shared" si="14"/>
        <v>5820.5797611658345</v>
      </c>
      <c r="M204" s="9">
        <f t="shared" si="15"/>
        <v>43.654348208743755</v>
      </c>
    </row>
    <row r="205" spans="1:13" ht="12.75" customHeight="1">
      <c r="A205" s="17">
        <v>11</v>
      </c>
      <c r="B205" s="34" t="s">
        <v>229</v>
      </c>
      <c r="C205" s="164">
        <v>4111.815299426777</v>
      </c>
      <c r="D205" s="164">
        <v>179.67893127364263</v>
      </c>
      <c r="E205" s="145">
        <f t="shared" si="13"/>
        <v>0.043698200962161766</v>
      </c>
      <c r="F205" s="245"/>
      <c r="G205" s="246"/>
      <c r="H205" s="201"/>
      <c r="K205" s="281">
        <f t="shared" si="14"/>
        <v>3932.136368153134</v>
      </c>
      <c r="M205" s="9">
        <f t="shared" si="15"/>
        <v>29.491022761148503</v>
      </c>
    </row>
    <row r="206" spans="1:13" ht="12.75" customHeight="1">
      <c r="A206" s="17">
        <v>12</v>
      </c>
      <c r="B206" s="34" t="s">
        <v>230</v>
      </c>
      <c r="C206" s="164">
        <v>6134.538329609962</v>
      </c>
      <c r="D206" s="164">
        <v>248.75693995335394</v>
      </c>
      <c r="E206" s="145">
        <f t="shared" si="13"/>
        <v>0.040550229958245296</v>
      </c>
      <c r="F206" s="245"/>
      <c r="G206" s="246"/>
      <c r="H206" s="201"/>
      <c r="K206" s="281">
        <f t="shared" si="14"/>
        <v>5885.781389656608</v>
      </c>
      <c r="M206" s="9">
        <f t="shared" si="15"/>
        <v>44.14336042242456</v>
      </c>
    </row>
    <row r="207" spans="1:13" ht="12.75" customHeight="1">
      <c r="A207" s="17">
        <v>13</v>
      </c>
      <c r="B207" s="34" t="s">
        <v>231</v>
      </c>
      <c r="C207" s="164">
        <v>7451.691300747704</v>
      </c>
      <c r="D207" s="164">
        <v>318.5086978372022</v>
      </c>
      <c r="E207" s="145">
        <f t="shared" si="13"/>
        <v>0.042743141789199315</v>
      </c>
      <c r="F207" s="245"/>
      <c r="G207" s="246"/>
      <c r="H207" s="201"/>
      <c r="K207" s="281">
        <f t="shared" si="14"/>
        <v>7133.182602910502</v>
      </c>
      <c r="M207" s="9">
        <f t="shared" si="15"/>
        <v>53.498869521828766</v>
      </c>
    </row>
    <row r="208" spans="1:13" ht="12.75" customHeight="1">
      <c r="A208" s="33"/>
      <c r="B208" s="1" t="s">
        <v>27</v>
      </c>
      <c r="C208" s="165">
        <v>69149.16</v>
      </c>
      <c r="D208" s="165">
        <v>2799.8350000000014</v>
      </c>
      <c r="E208" s="144">
        <f t="shared" si="13"/>
        <v>0.04048979047612439</v>
      </c>
      <c r="F208" s="245"/>
      <c r="G208" s="246"/>
      <c r="H208" s="201"/>
      <c r="K208" s="281">
        <f t="shared" si="14"/>
        <v>66349.325</v>
      </c>
      <c r="M208" s="9">
        <f t="shared" si="15"/>
        <v>497.61993749999993</v>
      </c>
    </row>
    <row r="209" spans="1:8" ht="14.25">
      <c r="A209" s="39"/>
      <c r="B209" s="2"/>
      <c r="C209" s="63"/>
      <c r="D209" s="25"/>
      <c r="E209" s="64"/>
      <c r="F209" s="247"/>
      <c r="G209" s="248"/>
      <c r="H209" s="247"/>
    </row>
    <row r="210" spans="1:8" ht="14.25">
      <c r="A210" s="39"/>
      <c r="B210" s="2"/>
      <c r="C210" s="63"/>
      <c r="D210" s="25"/>
      <c r="E210" s="64"/>
      <c r="F210" s="25"/>
      <c r="G210" s="63"/>
      <c r="H210" s="25"/>
    </row>
    <row r="211" spans="1:7" ht="14.25">
      <c r="A211" s="8" t="s">
        <v>199</v>
      </c>
      <c r="B211" s="47"/>
      <c r="C211" s="56"/>
      <c r="D211" s="47"/>
      <c r="E211" s="47"/>
      <c r="F211" s="47"/>
      <c r="G211" s="47"/>
    </row>
    <row r="212" spans="1:5" ht="14.25">
      <c r="A212" s="47"/>
      <c r="B212" s="47"/>
      <c r="C212" s="47"/>
      <c r="D212" s="47"/>
      <c r="E212" s="57" t="s">
        <v>98</v>
      </c>
    </row>
    <row r="213" spans="1:7" ht="52.5" customHeight="1">
      <c r="A213" s="58" t="s">
        <v>37</v>
      </c>
      <c r="B213" s="58" t="s">
        <v>38</v>
      </c>
      <c r="C213" s="59" t="s">
        <v>139</v>
      </c>
      <c r="D213" s="204" t="s">
        <v>210</v>
      </c>
      <c r="E213" s="59" t="s">
        <v>137</v>
      </c>
      <c r="F213" s="61"/>
      <c r="G213" s="62"/>
    </row>
    <row r="214" spans="1:7" ht="12.75" customHeight="1">
      <c r="A214" s="58">
        <v>1</v>
      </c>
      <c r="B214" s="58">
        <v>2</v>
      </c>
      <c r="C214" s="59">
        <v>3</v>
      </c>
      <c r="D214" s="60">
        <v>4</v>
      </c>
      <c r="E214" s="59">
        <v>5</v>
      </c>
      <c r="F214" s="61"/>
      <c r="G214" s="62"/>
    </row>
    <row r="215" spans="1:7" ht="12.75" customHeight="1">
      <c r="A215" s="17">
        <v>1</v>
      </c>
      <c r="B215" s="34" t="s">
        <v>219</v>
      </c>
      <c r="C215" s="164">
        <v>4210.812346591318</v>
      </c>
      <c r="D215" s="265">
        <v>18.68144036734111</v>
      </c>
      <c r="E215" s="146">
        <f aca="true" t="shared" si="16" ref="E215:E228">D215/C215</f>
        <v>0.0044365407027610404</v>
      </c>
      <c r="F215" s="140"/>
      <c r="G215" s="30"/>
    </row>
    <row r="216" spans="1:7" ht="12.75" customHeight="1">
      <c r="A216" s="17">
        <v>2</v>
      </c>
      <c r="B216" s="34" t="s">
        <v>220</v>
      </c>
      <c r="C216" s="164">
        <v>3396.2913965317166</v>
      </c>
      <c r="D216" s="265">
        <v>370.28156429950263</v>
      </c>
      <c r="E216" s="146">
        <f t="shared" si="16"/>
        <v>0.10902526346167857</v>
      </c>
      <c r="F216" s="140"/>
      <c r="G216" s="30"/>
    </row>
    <row r="217" spans="1:7" ht="12.75" customHeight="1">
      <c r="A217" s="17">
        <v>3</v>
      </c>
      <c r="B217" s="34" t="s">
        <v>221</v>
      </c>
      <c r="C217" s="164">
        <v>4859.578934231808</v>
      </c>
      <c r="D217" s="265">
        <v>530.9723843081476</v>
      </c>
      <c r="E217" s="146">
        <f t="shared" si="16"/>
        <v>0.10926304346409031</v>
      </c>
      <c r="F217" s="140"/>
      <c r="G217" s="30"/>
    </row>
    <row r="218" spans="1:7" ht="12.75" customHeight="1">
      <c r="A218" s="17">
        <v>4</v>
      </c>
      <c r="B218" s="34" t="s">
        <v>222</v>
      </c>
      <c r="C218" s="164">
        <v>7157.5131398605945</v>
      </c>
      <c r="D218" s="265">
        <v>-397.9314393167415</v>
      </c>
      <c r="E218" s="146">
        <f t="shared" si="16"/>
        <v>-0.055596326760567</v>
      </c>
      <c r="F218" s="140"/>
      <c r="G218" s="30"/>
    </row>
    <row r="219" spans="1:7" ht="12.75" customHeight="1">
      <c r="A219" s="17">
        <v>5</v>
      </c>
      <c r="B219" s="34" t="s">
        <v>223</v>
      </c>
      <c r="C219" s="164">
        <v>5238.04740257273</v>
      </c>
      <c r="D219" s="265">
        <v>321.22449916471624</v>
      </c>
      <c r="E219" s="146">
        <f t="shared" si="16"/>
        <v>0.06132523714980948</v>
      </c>
      <c r="F219" s="140"/>
      <c r="G219" s="30"/>
    </row>
    <row r="220" spans="1:7" ht="12.75" customHeight="1">
      <c r="A220" s="17">
        <v>6</v>
      </c>
      <c r="B220" s="34" t="s">
        <v>224</v>
      </c>
      <c r="C220" s="164">
        <v>4773.065310205398</v>
      </c>
      <c r="D220" s="265">
        <v>-53.06004084275787</v>
      </c>
      <c r="E220" s="146">
        <f t="shared" si="16"/>
        <v>-0.011116554539764834</v>
      </c>
      <c r="F220" s="140"/>
      <c r="G220" s="30"/>
    </row>
    <row r="221" spans="1:7" ht="12.75" customHeight="1">
      <c r="A221" s="17">
        <v>7</v>
      </c>
      <c r="B221" s="34" t="s">
        <v>225</v>
      </c>
      <c r="C221" s="164">
        <v>6168.678953812003</v>
      </c>
      <c r="D221" s="265">
        <v>-172.83712737781934</v>
      </c>
      <c r="E221" s="146">
        <f t="shared" si="16"/>
        <v>-0.02801849936946593</v>
      </c>
      <c r="F221" s="140"/>
      <c r="G221" s="30"/>
    </row>
    <row r="222" spans="1:7" ht="12.75" customHeight="1">
      <c r="A222" s="17">
        <v>8</v>
      </c>
      <c r="B222" s="34" t="s">
        <v>226</v>
      </c>
      <c r="C222" s="164">
        <v>5390.776158978164</v>
      </c>
      <c r="D222" s="265">
        <v>660.7625554353372</v>
      </c>
      <c r="E222" s="146">
        <f t="shared" si="16"/>
        <v>0.12257280509316983</v>
      </c>
      <c r="F222" s="140"/>
      <c r="G222" s="30"/>
    </row>
    <row r="223" spans="1:7" ht="12.75" customHeight="1">
      <c r="A223" s="17">
        <v>9</v>
      </c>
      <c r="B223" s="34" t="s">
        <v>227</v>
      </c>
      <c r="C223" s="164">
        <v>4195.684568501994</v>
      </c>
      <c r="D223" s="265">
        <v>644.5630268608363</v>
      </c>
      <c r="E223" s="146">
        <f t="shared" si="16"/>
        <v>0.1536252347709179</v>
      </c>
      <c r="F223" s="140"/>
      <c r="G223" s="30"/>
    </row>
    <row r="224" spans="1:8" ht="12.75" customHeight="1">
      <c r="A224" s="17">
        <v>10</v>
      </c>
      <c r="B224" s="34" t="s">
        <v>228</v>
      </c>
      <c r="C224" s="164">
        <v>6060.666858929842</v>
      </c>
      <c r="D224" s="265">
        <v>451.5615255181542</v>
      </c>
      <c r="E224" s="146">
        <f t="shared" si="16"/>
        <v>0.07450690427783856</v>
      </c>
      <c r="F224" s="140"/>
      <c r="G224" s="30"/>
      <c r="H224" s="9" t="s">
        <v>12</v>
      </c>
    </row>
    <row r="225" spans="1:7" ht="12.75" customHeight="1">
      <c r="A225" s="17">
        <v>11</v>
      </c>
      <c r="B225" s="34" t="s">
        <v>229</v>
      </c>
      <c r="C225" s="164">
        <v>4111.815299426777</v>
      </c>
      <c r="D225" s="265">
        <v>-195.0550651998392</v>
      </c>
      <c r="E225" s="146">
        <f t="shared" si="16"/>
        <v>-0.04743770111148514</v>
      </c>
      <c r="F225" s="140"/>
      <c r="G225" s="30"/>
    </row>
    <row r="226" spans="1:7" ht="12.75" customHeight="1">
      <c r="A226" s="17">
        <v>12</v>
      </c>
      <c r="B226" s="34" t="s">
        <v>230</v>
      </c>
      <c r="C226" s="164">
        <v>6134.538329609962</v>
      </c>
      <c r="D226" s="265">
        <v>1221.8809656605818</v>
      </c>
      <c r="E226" s="146">
        <f t="shared" si="16"/>
        <v>0.19918059029199509</v>
      </c>
      <c r="F226" s="140"/>
      <c r="G226" s="30"/>
    </row>
    <row r="227" spans="1:7" ht="12.75" customHeight="1">
      <c r="A227" s="17">
        <v>13</v>
      </c>
      <c r="B227" s="34" t="s">
        <v>231</v>
      </c>
      <c r="C227" s="164">
        <v>7451.691300747704</v>
      </c>
      <c r="D227" s="265">
        <v>1226.1998277525022</v>
      </c>
      <c r="E227" s="146">
        <f t="shared" si="16"/>
        <v>0.16455322399486208</v>
      </c>
      <c r="F227" s="140"/>
      <c r="G227" s="30"/>
    </row>
    <row r="228" spans="1:7" ht="12.75" customHeight="1">
      <c r="A228" s="33"/>
      <c r="B228" s="1" t="s">
        <v>27</v>
      </c>
      <c r="C228" s="165">
        <v>69149.16</v>
      </c>
      <c r="D228" s="266">
        <v>4627.244116629961</v>
      </c>
      <c r="E228" s="147">
        <f t="shared" si="16"/>
        <v>0.06691685215886876</v>
      </c>
      <c r="F228" s="41"/>
      <c r="G228" s="30"/>
    </row>
    <row r="229" ht="13.5" customHeight="1">
      <c r="A229" s="8" t="s">
        <v>40</v>
      </c>
    </row>
    <row r="230" spans="1:5" ht="13.5" customHeight="1">
      <c r="A230" s="8"/>
      <c r="E230" s="65" t="s">
        <v>41</v>
      </c>
    </row>
    <row r="231" spans="1:6" ht="29.25" customHeight="1">
      <c r="A231" s="48" t="s">
        <v>39</v>
      </c>
      <c r="B231" s="48" t="s">
        <v>193</v>
      </c>
      <c r="C231" s="48" t="s">
        <v>136</v>
      </c>
      <c r="D231" s="66" t="s">
        <v>42</v>
      </c>
      <c r="E231" s="48" t="s">
        <v>43</v>
      </c>
      <c r="F231" s="252"/>
    </row>
    <row r="232" spans="1:6" ht="15.75" customHeight="1">
      <c r="A232" s="67">
        <f>C252</f>
        <v>69149.16</v>
      </c>
      <c r="B232" s="68">
        <f>D208</f>
        <v>2799.8350000000014</v>
      </c>
      <c r="C232" s="67">
        <f>E252</f>
        <v>66349.33291662997</v>
      </c>
      <c r="D232" s="67">
        <f>B232+C232</f>
        <v>69149.16791662997</v>
      </c>
      <c r="E232" s="69">
        <f>D232/A232</f>
        <v>1.0000001144862782</v>
      </c>
      <c r="F232" s="54"/>
    </row>
    <row r="233" spans="1:8" ht="13.5" customHeight="1">
      <c r="A233" s="70" t="s">
        <v>163</v>
      </c>
      <c r="B233" s="71"/>
      <c r="C233" s="72"/>
      <c r="D233" s="72"/>
      <c r="E233" s="73"/>
      <c r="F233" s="74"/>
      <c r="G233" s="75"/>
      <c r="H233" s="9" t="s">
        <v>12</v>
      </c>
    </row>
    <row r="234" ht="13.5" customHeight="1"/>
    <row r="235" spans="1:8" ht="13.5" customHeight="1">
      <c r="A235" s="8" t="s">
        <v>213</v>
      </c>
      <c r="H235" s="9" t="s">
        <v>12</v>
      </c>
    </row>
    <row r="236" ht="13.5" customHeight="1">
      <c r="G236" s="65" t="s">
        <v>41</v>
      </c>
    </row>
    <row r="237" spans="1:7" ht="30" customHeight="1">
      <c r="A237" s="76" t="s">
        <v>20</v>
      </c>
      <c r="B237" s="76" t="s">
        <v>31</v>
      </c>
      <c r="C237" s="76" t="s">
        <v>39</v>
      </c>
      <c r="D237" s="77" t="s">
        <v>194</v>
      </c>
      <c r="E237" s="77" t="s">
        <v>44</v>
      </c>
      <c r="F237" s="76" t="s">
        <v>42</v>
      </c>
      <c r="G237" s="76" t="s">
        <v>43</v>
      </c>
    </row>
    <row r="238" spans="1:7" ht="14.25" customHeight="1">
      <c r="A238" s="76">
        <v>1</v>
      </c>
      <c r="B238" s="76">
        <v>2</v>
      </c>
      <c r="C238" s="76">
        <v>3</v>
      </c>
      <c r="D238" s="77">
        <v>4</v>
      </c>
      <c r="E238" s="77">
        <v>5</v>
      </c>
      <c r="F238" s="76">
        <v>6</v>
      </c>
      <c r="G238" s="29">
        <v>7</v>
      </c>
    </row>
    <row r="239" spans="1:7" ht="12.75" customHeight="1">
      <c r="A239" s="17">
        <v>1</v>
      </c>
      <c r="B239" s="34" t="s">
        <v>219</v>
      </c>
      <c r="C239" s="164">
        <v>4210.812346591318</v>
      </c>
      <c r="D239" s="164">
        <v>167.80722076000745</v>
      </c>
      <c r="E239" s="164">
        <v>4026.9692196073333</v>
      </c>
      <c r="F239" s="164">
        <f aca="true" t="shared" si="17" ref="F239:F252">D239+E239</f>
        <v>4194.776440367341</v>
      </c>
      <c r="G239" s="34">
        <f aca="true" t="shared" si="18" ref="G239:G252">F239/C239</f>
        <v>0.9961917309763381</v>
      </c>
    </row>
    <row r="240" spans="1:7" ht="12.75" customHeight="1">
      <c r="A240" s="17">
        <v>2</v>
      </c>
      <c r="B240" s="34" t="s">
        <v>220</v>
      </c>
      <c r="C240" s="164">
        <v>3396.2913965317166</v>
      </c>
      <c r="D240" s="164">
        <v>137.43392041147024</v>
      </c>
      <c r="E240" s="164">
        <v>3313.287643888032</v>
      </c>
      <c r="F240" s="164">
        <f t="shared" si="17"/>
        <v>3450.7215642995025</v>
      </c>
      <c r="G240" s="34">
        <f t="shared" si="18"/>
        <v>1.0160263538703922</v>
      </c>
    </row>
    <row r="241" spans="1:7" ht="12.75" customHeight="1">
      <c r="A241" s="17">
        <v>3</v>
      </c>
      <c r="B241" s="34" t="s">
        <v>221</v>
      </c>
      <c r="C241" s="164">
        <v>4859.578934231808</v>
      </c>
      <c r="D241" s="164">
        <v>206.07991860612148</v>
      </c>
      <c r="E241" s="164">
        <v>4507.312465702026</v>
      </c>
      <c r="F241" s="164">
        <f t="shared" si="17"/>
        <v>4713.3923843081475</v>
      </c>
      <c r="G241" s="34">
        <f t="shared" si="18"/>
        <v>0.9699178566904442</v>
      </c>
    </row>
    <row r="242" spans="1:7" ht="12.75" customHeight="1">
      <c r="A242" s="17">
        <v>4</v>
      </c>
      <c r="B242" s="34" t="s">
        <v>222</v>
      </c>
      <c r="C242" s="164">
        <v>7157.5131398605945</v>
      </c>
      <c r="D242" s="164">
        <v>264.8894903413006</v>
      </c>
      <c r="E242" s="164">
        <v>6340.241070341957</v>
      </c>
      <c r="F242" s="164">
        <f t="shared" si="17"/>
        <v>6605.1305606832575</v>
      </c>
      <c r="G242" s="34">
        <f t="shared" si="18"/>
        <v>0.9228247900655484</v>
      </c>
    </row>
    <row r="243" spans="1:7" ht="12.75" customHeight="1">
      <c r="A243" s="17">
        <v>5</v>
      </c>
      <c r="B243" s="34" t="s">
        <v>223</v>
      </c>
      <c r="C243" s="164">
        <v>5238.04740257273</v>
      </c>
      <c r="D243" s="164">
        <v>192.18540087543542</v>
      </c>
      <c r="E243" s="164">
        <v>5046.456898289281</v>
      </c>
      <c r="F243" s="164">
        <f t="shared" si="17"/>
        <v>5238.642299164716</v>
      </c>
      <c r="G243" s="34">
        <f t="shared" si="18"/>
        <v>1.0001135722047292</v>
      </c>
    </row>
    <row r="244" spans="1:7" ht="12.75" customHeight="1">
      <c r="A244" s="17">
        <v>6</v>
      </c>
      <c r="B244" s="34" t="s">
        <v>224</v>
      </c>
      <c r="C244" s="164">
        <v>4773.065310205398</v>
      </c>
      <c r="D244" s="164">
        <v>182.3006266721479</v>
      </c>
      <c r="E244" s="164">
        <v>4643.946732485094</v>
      </c>
      <c r="F244" s="164">
        <f t="shared" si="17"/>
        <v>4826.247359157242</v>
      </c>
      <c r="G244" s="34">
        <f t="shared" si="18"/>
        <v>1.0111421163331107</v>
      </c>
    </row>
    <row r="245" spans="1:7" ht="12.75" customHeight="1">
      <c r="A245" s="17">
        <v>7</v>
      </c>
      <c r="B245" s="34" t="s">
        <v>225</v>
      </c>
      <c r="C245" s="164">
        <v>6168.678953812003</v>
      </c>
      <c r="D245" s="164">
        <v>246.8963316187812</v>
      </c>
      <c r="E245" s="164">
        <v>6083.840541003399</v>
      </c>
      <c r="F245" s="164">
        <f t="shared" si="17"/>
        <v>6330.73687262218</v>
      </c>
      <c r="G245" s="34">
        <f t="shared" si="18"/>
        <v>1.0262710898108958</v>
      </c>
    </row>
    <row r="246" spans="1:7" ht="12.75" customHeight="1">
      <c r="A246" s="17">
        <v>8</v>
      </c>
      <c r="B246" s="34" t="s">
        <v>226</v>
      </c>
      <c r="C246" s="164">
        <v>5390.776158978164</v>
      </c>
      <c r="D246" s="164">
        <v>237.0380706943602</v>
      </c>
      <c r="E246" s="164">
        <v>4748.572484740977</v>
      </c>
      <c r="F246" s="164">
        <f t="shared" si="17"/>
        <v>4985.610555435338</v>
      </c>
      <c r="G246" s="34">
        <f t="shared" si="18"/>
        <v>0.9248409521014825</v>
      </c>
    </row>
    <row r="247" spans="1:7" ht="12.75" customHeight="1">
      <c r="A247" s="17">
        <v>9</v>
      </c>
      <c r="B247" s="34" t="s">
        <v>227</v>
      </c>
      <c r="C247" s="164">
        <v>4195.684568501994</v>
      </c>
      <c r="D247" s="164">
        <v>178.17235319216968</v>
      </c>
      <c r="E247" s="164">
        <v>4184.114273668667</v>
      </c>
      <c r="F247" s="164">
        <f t="shared" si="17"/>
        <v>4362.286626860837</v>
      </c>
      <c r="G247" s="34">
        <f t="shared" si="18"/>
        <v>1.0397079560292888</v>
      </c>
    </row>
    <row r="248" spans="1:7" ht="12.75" customHeight="1">
      <c r="A248" s="17">
        <v>10</v>
      </c>
      <c r="B248" s="34" t="s">
        <v>228</v>
      </c>
      <c r="C248" s="164">
        <v>6060.666858929842</v>
      </c>
      <c r="D248" s="164">
        <v>240.0870977640079</v>
      </c>
      <c r="E248" s="164">
        <v>5687.2634277541465</v>
      </c>
      <c r="F248" s="164">
        <f t="shared" si="17"/>
        <v>5927.350525518154</v>
      </c>
      <c r="G248" s="34">
        <f t="shared" si="18"/>
        <v>0.9780030256546343</v>
      </c>
    </row>
    <row r="249" spans="1:7" ht="12.75" customHeight="1">
      <c r="A249" s="17">
        <v>11</v>
      </c>
      <c r="B249" s="34" t="s">
        <v>229</v>
      </c>
      <c r="C249" s="164">
        <v>4111.815299426777</v>
      </c>
      <c r="D249" s="164">
        <v>179.67893127364263</v>
      </c>
      <c r="E249" s="164">
        <v>4070.498003526518</v>
      </c>
      <c r="F249" s="164">
        <f t="shared" si="17"/>
        <v>4250.176934800161</v>
      </c>
      <c r="G249" s="34">
        <f t="shared" si="18"/>
        <v>1.0336497690916888</v>
      </c>
    </row>
    <row r="250" spans="1:7" ht="12.75" customHeight="1">
      <c r="A250" s="17">
        <v>12</v>
      </c>
      <c r="B250" s="34" t="s">
        <v>230</v>
      </c>
      <c r="C250" s="164">
        <v>6134.538329609962</v>
      </c>
      <c r="D250" s="164">
        <v>248.75693995335394</v>
      </c>
      <c r="E250" s="164">
        <v>6211.731025707228</v>
      </c>
      <c r="F250" s="164">
        <f t="shared" si="17"/>
        <v>6460.487965660582</v>
      </c>
      <c r="G250" s="34">
        <f t="shared" si="18"/>
        <v>1.053133523427075</v>
      </c>
    </row>
    <row r="251" spans="1:7" ht="12.75" customHeight="1">
      <c r="A251" s="17">
        <v>13</v>
      </c>
      <c r="B251" s="34" t="s">
        <v>231</v>
      </c>
      <c r="C251" s="164">
        <v>7451.691300747704</v>
      </c>
      <c r="D251" s="164">
        <v>318.5086978372022</v>
      </c>
      <c r="E251" s="164">
        <v>7485.099129915299</v>
      </c>
      <c r="F251" s="164">
        <f t="shared" si="17"/>
        <v>7803.607827752501</v>
      </c>
      <c r="G251" s="34">
        <f t="shared" si="18"/>
        <v>1.0472263963711816</v>
      </c>
    </row>
    <row r="252" spans="1:7" ht="12.75" customHeight="1">
      <c r="A252" s="17"/>
      <c r="B252" s="1" t="s">
        <v>27</v>
      </c>
      <c r="C252" s="165">
        <v>69149.16</v>
      </c>
      <c r="D252" s="165">
        <v>2799.8350000000014</v>
      </c>
      <c r="E252" s="165">
        <v>66349.33291662997</v>
      </c>
      <c r="F252" s="165">
        <f t="shared" si="17"/>
        <v>69149.16791662997</v>
      </c>
      <c r="G252" s="38">
        <f t="shared" si="18"/>
        <v>1.0000001144862782</v>
      </c>
    </row>
    <row r="253" ht="5.25" customHeight="1">
      <c r="A253" s="78"/>
    </row>
    <row r="254" spans="1:8" ht="14.25">
      <c r="A254" s="8" t="s">
        <v>45</v>
      </c>
      <c r="H254" s="30"/>
    </row>
    <row r="255" spans="1:7" ht="6.75" customHeight="1">
      <c r="A255" s="8"/>
      <c r="G255" s="9" t="s">
        <v>12</v>
      </c>
    </row>
    <row r="256" spans="1:5" ht="14.25">
      <c r="A256" s="29" t="s">
        <v>39</v>
      </c>
      <c r="B256" s="29" t="s">
        <v>46</v>
      </c>
      <c r="C256" s="29" t="s">
        <v>47</v>
      </c>
      <c r="D256" s="29" t="s">
        <v>48</v>
      </c>
      <c r="E256" s="29" t="s">
        <v>49</v>
      </c>
    </row>
    <row r="257" spans="1:8" ht="18.75" customHeight="1">
      <c r="A257" s="52">
        <f>C252</f>
        <v>69149.16</v>
      </c>
      <c r="B257" s="52">
        <f>F252</f>
        <v>69149.16791662997</v>
      </c>
      <c r="C257" s="38">
        <f>B257/A257</f>
        <v>1.0000001144862782</v>
      </c>
      <c r="D257" s="52">
        <f>D276</f>
        <v>64521.923800000004</v>
      </c>
      <c r="E257" s="38">
        <f>D257/A257</f>
        <v>0.9330832623274093</v>
      </c>
      <c r="H257" s="9" t="s">
        <v>12</v>
      </c>
    </row>
    <row r="258" spans="1:7" ht="7.5" customHeight="1">
      <c r="A258" s="8"/>
      <c r="G258" s="9" t="s">
        <v>12</v>
      </c>
    </row>
    <row r="259" ht="14.25">
      <c r="A259" s="8" t="s">
        <v>164</v>
      </c>
    </row>
    <row r="260" ht="6.75" customHeight="1">
      <c r="A260" s="8"/>
    </row>
    <row r="261" spans="1:5" ht="14.25">
      <c r="A261" s="48" t="s">
        <v>20</v>
      </c>
      <c r="B261" s="48" t="s">
        <v>31</v>
      </c>
      <c r="C261" s="76" t="s">
        <v>39</v>
      </c>
      <c r="D261" s="48" t="s">
        <v>48</v>
      </c>
      <c r="E261" s="16" t="s">
        <v>49</v>
      </c>
    </row>
    <row r="262" spans="1:5" ht="14.25">
      <c r="A262" s="79">
        <v>1</v>
      </c>
      <c r="B262" s="79">
        <v>2</v>
      </c>
      <c r="C262" s="80">
        <v>3</v>
      </c>
      <c r="D262" s="79">
        <v>4</v>
      </c>
      <c r="E262" s="81">
        <v>5</v>
      </c>
    </row>
    <row r="263" spans="1:7" ht="12.75" customHeight="1">
      <c r="A263" s="17">
        <v>1</v>
      </c>
      <c r="B263" s="34" t="s">
        <v>219</v>
      </c>
      <c r="C263" s="164">
        <v>4210.812346591318</v>
      </c>
      <c r="D263" s="265">
        <v>4176.094999999999</v>
      </c>
      <c r="E263" s="268">
        <f aca="true" t="shared" si="19" ref="E263:E276">D263/C263</f>
        <v>0.991755190273577</v>
      </c>
      <c r="F263" s="140"/>
      <c r="G263" s="30"/>
    </row>
    <row r="264" spans="1:7" ht="12.75" customHeight="1">
      <c r="A264" s="17">
        <v>2</v>
      </c>
      <c r="B264" s="34" t="s">
        <v>220</v>
      </c>
      <c r="C264" s="164">
        <v>3396.2913965317166</v>
      </c>
      <c r="D264" s="265">
        <v>3080.44</v>
      </c>
      <c r="E264" s="268">
        <f t="shared" si="19"/>
        <v>0.9070010904087137</v>
      </c>
      <c r="F264" s="140"/>
      <c r="G264" s="30" t="s">
        <v>12</v>
      </c>
    </row>
    <row r="265" spans="1:7" ht="12.75" customHeight="1">
      <c r="A265" s="17">
        <v>3</v>
      </c>
      <c r="B265" s="34" t="s">
        <v>221</v>
      </c>
      <c r="C265" s="164">
        <v>4859.578934231808</v>
      </c>
      <c r="D265" s="265">
        <v>4182.42</v>
      </c>
      <c r="E265" s="268">
        <f t="shared" si="19"/>
        <v>0.8606548132263538</v>
      </c>
      <c r="F265" s="140"/>
      <c r="G265" s="30"/>
    </row>
    <row r="266" spans="1:7" ht="12.75" customHeight="1">
      <c r="A266" s="17">
        <v>4</v>
      </c>
      <c r="B266" s="34" t="s">
        <v>222</v>
      </c>
      <c r="C266" s="164">
        <v>7157.5131398605945</v>
      </c>
      <c r="D266" s="265">
        <v>7003.062</v>
      </c>
      <c r="E266" s="268">
        <f t="shared" si="19"/>
        <v>0.9784211168261155</v>
      </c>
      <c r="F266" s="140"/>
      <c r="G266" s="30"/>
    </row>
    <row r="267" spans="1:7" ht="12.75" customHeight="1">
      <c r="A267" s="17">
        <v>5</v>
      </c>
      <c r="B267" s="34" t="s">
        <v>223</v>
      </c>
      <c r="C267" s="164">
        <v>5238.04740257273</v>
      </c>
      <c r="D267" s="265">
        <v>4917.417799999999</v>
      </c>
      <c r="E267" s="268">
        <f t="shared" si="19"/>
        <v>0.9387883350549197</v>
      </c>
      <c r="F267" s="140"/>
      <c r="G267" s="30"/>
    </row>
    <row r="268" spans="1:7" ht="12.75" customHeight="1">
      <c r="A268" s="17">
        <v>6</v>
      </c>
      <c r="B268" s="34" t="s">
        <v>224</v>
      </c>
      <c r="C268" s="164">
        <v>4773.065310205398</v>
      </c>
      <c r="D268" s="265">
        <v>4879.3074</v>
      </c>
      <c r="E268" s="268">
        <f t="shared" si="19"/>
        <v>1.0222586708728756</v>
      </c>
      <c r="F268" s="140"/>
      <c r="G268" s="30"/>
    </row>
    <row r="269" spans="1:10" ht="12.75" customHeight="1">
      <c r="A269" s="17">
        <v>7</v>
      </c>
      <c r="B269" s="34" t="s">
        <v>225</v>
      </c>
      <c r="C269" s="164">
        <v>6168.678953812003</v>
      </c>
      <c r="D269" s="265">
        <v>6503.574</v>
      </c>
      <c r="E269" s="268">
        <f t="shared" si="19"/>
        <v>1.0542895891803616</v>
      </c>
      <c r="F269" s="140"/>
      <c r="G269" s="30"/>
      <c r="J269" s="9" t="s">
        <v>12</v>
      </c>
    </row>
    <row r="270" spans="1:7" ht="12.75" customHeight="1">
      <c r="A270" s="17">
        <v>8</v>
      </c>
      <c r="B270" s="34" t="s">
        <v>226</v>
      </c>
      <c r="C270" s="164">
        <v>5390.776158978164</v>
      </c>
      <c r="D270" s="265">
        <v>4324.848</v>
      </c>
      <c r="E270" s="268">
        <f t="shared" si="19"/>
        <v>0.8022681470083125</v>
      </c>
      <c r="F270" s="140"/>
      <c r="G270" s="30"/>
    </row>
    <row r="271" spans="1:7" ht="12.75" customHeight="1">
      <c r="A271" s="17">
        <v>9</v>
      </c>
      <c r="B271" s="34" t="s">
        <v>227</v>
      </c>
      <c r="C271" s="164">
        <v>4195.684568501994</v>
      </c>
      <c r="D271" s="265">
        <v>3717.7236000000003</v>
      </c>
      <c r="E271" s="268">
        <f t="shared" si="19"/>
        <v>0.8860827212583707</v>
      </c>
      <c r="F271" s="140"/>
      <c r="G271" s="30"/>
    </row>
    <row r="272" spans="1:7" ht="12.75" customHeight="1">
      <c r="A272" s="17">
        <v>10</v>
      </c>
      <c r="B272" s="34" t="s">
        <v>228</v>
      </c>
      <c r="C272" s="164">
        <v>6060.666858929842</v>
      </c>
      <c r="D272" s="265">
        <v>5475.789000000001</v>
      </c>
      <c r="E272" s="268">
        <f t="shared" si="19"/>
        <v>0.9034961213767958</v>
      </c>
      <c r="F272" s="140"/>
      <c r="G272" s="30"/>
    </row>
    <row r="273" spans="1:7" ht="12.75" customHeight="1">
      <c r="A273" s="17">
        <v>11</v>
      </c>
      <c r="B273" s="34" t="s">
        <v>229</v>
      </c>
      <c r="C273" s="164">
        <v>4111.815299426777</v>
      </c>
      <c r="D273" s="265">
        <v>4445.232</v>
      </c>
      <c r="E273" s="268">
        <f t="shared" si="19"/>
        <v>1.0810874702031739</v>
      </c>
      <c r="F273" s="140"/>
      <c r="G273" s="30"/>
    </row>
    <row r="274" spans="1:7" ht="12.75" customHeight="1">
      <c r="A274" s="17">
        <v>12</v>
      </c>
      <c r="B274" s="34" t="s">
        <v>230</v>
      </c>
      <c r="C274" s="164">
        <v>6134.538329609962</v>
      </c>
      <c r="D274" s="265">
        <v>5238.607</v>
      </c>
      <c r="E274" s="268">
        <f t="shared" si="19"/>
        <v>0.8539529331350798</v>
      </c>
      <c r="F274" s="140"/>
      <c r="G274" s="30"/>
    </row>
    <row r="275" spans="1:7" ht="12.75" customHeight="1">
      <c r="A275" s="17">
        <v>13</v>
      </c>
      <c r="B275" s="34" t="s">
        <v>231</v>
      </c>
      <c r="C275" s="164">
        <v>7451.691300747704</v>
      </c>
      <c r="D275" s="265">
        <v>6577.407999999999</v>
      </c>
      <c r="E275" s="268">
        <f t="shared" si="19"/>
        <v>0.8826731723763196</v>
      </c>
      <c r="F275" s="140"/>
      <c r="G275" s="30"/>
    </row>
    <row r="276" spans="1:7" ht="12.75" customHeight="1">
      <c r="A276" s="33"/>
      <c r="B276" s="1" t="s">
        <v>27</v>
      </c>
      <c r="C276" s="165">
        <v>69149.16</v>
      </c>
      <c r="D276" s="266">
        <v>64521.923800000004</v>
      </c>
      <c r="E276" s="267">
        <f t="shared" si="19"/>
        <v>0.9330832623274093</v>
      </c>
      <c r="F276" s="41"/>
      <c r="G276" s="30"/>
    </row>
    <row r="277" spans="1:8" ht="14.25" customHeight="1">
      <c r="A277" s="39"/>
      <c r="B277" s="2"/>
      <c r="C277" s="63"/>
      <c r="D277" s="63"/>
      <c r="E277" s="82"/>
      <c r="F277" s="25"/>
      <c r="G277" s="25"/>
      <c r="H277" s="25"/>
    </row>
    <row r="278" spans="1:8" ht="14.25">
      <c r="A278" s="8" t="s">
        <v>121</v>
      </c>
      <c r="F278" s="83"/>
      <c r="G278" s="83"/>
      <c r="H278" s="84"/>
    </row>
    <row r="279" spans="1:8" ht="6.75" customHeight="1">
      <c r="A279" s="8"/>
      <c r="F279" s="25"/>
      <c r="G279" s="25"/>
      <c r="H279" s="25"/>
    </row>
    <row r="280" spans="1:8" ht="28.5">
      <c r="A280" s="86" t="s">
        <v>39</v>
      </c>
      <c r="B280" s="86" t="s">
        <v>117</v>
      </c>
      <c r="C280" s="86" t="s">
        <v>118</v>
      </c>
      <c r="D280" s="86" t="s">
        <v>50</v>
      </c>
      <c r="F280" s="25"/>
      <c r="G280" s="179"/>
      <c r="H280" s="179"/>
    </row>
    <row r="281" spans="1:4" ht="18.75" customHeight="1">
      <c r="A281" s="52">
        <f>C300</f>
        <v>1990.47</v>
      </c>
      <c r="B281" s="52">
        <f>D300</f>
        <v>2010.3847873738882</v>
      </c>
      <c r="C281" s="85">
        <f>E300</f>
        <v>1610.3041394421327</v>
      </c>
      <c r="D281" s="34">
        <f>C281/B281</f>
        <v>0.8009929987311682</v>
      </c>
    </row>
    <row r="282" ht="7.5" customHeight="1">
      <c r="A282" s="8"/>
    </row>
    <row r="283" ht="14.25">
      <c r="A283" s="8" t="s">
        <v>120</v>
      </c>
    </row>
    <row r="284" ht="6.75" customHeight="1">
      <c r="A284" s="8"/>
    </row>
    <row r="285" spans="1:7" ht="33" customHeight="1">
      <c r="A285" s="86" t="s">
        <v>20</v>
      </c>
      <c r="B285" s="86" t="s">
        <v>31</v>
      </c>
      <c r="C285" s="59" t="s">
        <v>39</v>
      </c>
      <c r="D285" s="86" t="s">
        <v>119</v>
      </c>
      <c r="E285" s="86" t="s">
        <v>125</v>
      </c>
      <c r="F285" s="86" t="s">
        <v>51</v>
      </c>
      <c r="G285" s="86" t="s">
        <v>113</v>
      </c>
    </row>
    <row r="286" spans="1:7" ht="14.25">
      <c r="A286" s="87">
        <v>1</v>
      </c>
      <c r="B286" s="87">
        <v>2</v>
      </c>
      <c r="C286" s="88">
        <v>3</v>
      </c>
      <c r="D286" s="87">
        <v>4</v>
      </c>
      <c r="E286" s="89">
        <v>5</v>
      </c>
      <c r="F286" s="88">
        <v>6</v>
      </c>
      <c r="G286" s="87">
        <v>7</v>
      </c>
    </row>
    <row r="287" spans="1:8" ht="12.75" customHeight="1">
      <c r="A287" s="181">
        <v>1</v>
      </c>
      <c r="B287" s="34" t="s">
        <v>219</v>
      </c>
      <c r="C287" s="242">
        <v>120.8</v>
      </c>
      <c r="D287" s="242">
        <v>122.01716735410221</v>
      </c>
      <c r="E287" s="242">
        <v>91.96</v>
      </c>
      <c r="F287" s="243">
        <f aca="true" t="shared" si="20" ref="F287:F299">D287-E287</f>
        <v>30.05716735410222</v>
      </c>
      <c r="G287" s="190">
        <f aca="true" t="shared" si="21" ref="G287:G299">E287/D287</f>
        <v>0.7536644391450733</v>
      </c>
      <c r="H287" s="183"/>
    </row>
    <row r="288" spans="1:8" ht="12.75" customHeight="1">
      <c r="A288" s="181">
        <v>2</v>
      </c>
      <c r="B288" s="34" t="s">
        <v>220</v>
      </c>
      <c r="C288" s="242">
        <v>97.75</v>
      </c>
      <c r="D288" s="242">
        <v>100.39261560980738</v>
      </c>
      <c r="E288" s="242">
        <v>99.75</v>
      </c>
      <c r="F288" s="243">
        <f t="shared" si="20"/>
        <v>0.642615609807379</v>
      </c>
      <c r="G288" s="190">
        <f t="shared" si="21"/>
        <v>0.9935989753239919</v>
      </c>
      <c r="H288" s="183"/>
    </row>
    <row r="289" spans="1:8" ht="12.75" customHeight="1">
      <c r="A289" s="181">
        <v>3</v>
      </c>
      <c r="B289" s="34" t="s">
        <v>221</v>
      </c>
      <c r="C289" s="242">
        <v>141.28</v>
      </c>
      <c r="D289" s="242">
        <v>136.5715677107714</v>
      </c>
      <c r="E289" s="242">
        <v>136.5715677107714</v>
      </c>
      <c r="F289" s="243">
        <f t="shared" si="20"/>
        <v>0</v>
      </c>
      <c r="G289" s="190">
        <f t="shared" si="21"/>
        <v>1</v>
      </c>
      <c r="H289" s="183"/>
    </row>
    <row r="290" spans="1:8" ht="12.75" customHeight="1">
      <c r="A290" s="181">
        <v>4</v>
      </c>
      <c r="B290" s="34" t="s">
        <v>222</v>
      </c>
      <c r="C290" s="242">
        <v>202.28</v>
      </c>
      <c r="D290" s="242">
        <v>192.1093044313613</v>
      </c>
      <c r="E290" s="242">
        <v>192.1093044313613</v>
      </c>
      <c r="F290" s="243">
        <f t="shared" si="20"/>
        <v>0</v>
      </c>
      <c r="G290" s="190">
        <f t="shared" si="21"/>
        <v>1</v>
      </c>
      <c r="H290" s="183"/>
    </row>
    <row r="291" spans="1:8" ht="12.75" customHeight="1">
      <c r="A291" s="181">
        <v>5</v>
      </c>
      <c r="B291" s="34" t="s">
        <v>223</v>
      </c>
      <c r="C291" s="242">
        <v>147.78</v>
      </c>
      <c r="D291" s="242">
        <v>152.9076440181652</v>
      </c>
      <c r="E291" s="242">
        <v>114.513</v>
      </c>
      <c r="F291" s="243">
        <f t="shared" si="20"/>
        <v>38.394644018165195</v>
      </c>
      <c r="G291" s="190">
        <f t="shared" si="21"/>
        <v>0.748903043633293</v>
      </c>
      <c r="H291" s="183"/>
    </row>
    <row r="292" spans="1:10" ht="12.75" customHeight="1">
      <c r="A292" s="181">
        <v>6</v>
      </c>
      <c r="B292" s="34" t="s">
        <v>224</v>
      </c>
      <c r="C292" s="242">
        <v>135.75</v>
      </c>
      <c r="D292" s="242">
        <v>140.71158599429836</v>
      </c>
      <c r="E292" s="242">
        <v>106.09</v>
      </c>
      <c r="F292" s="243">
        <f t="shared" si="20"/>
        <v>34.62158599429836</v>
      </c>
      <c r="G292" s="190">
        <f t="shared" si="21"/>
        <v>0.753953551517064</v>
      </c>
      <c r="H292" s="183"/>
      <c r="J292" s="9" t="s">
        <v>12</v>
      </c>
    </row>
    <row r="293" spans="1:8" ht="12.75" customHeight="1">
      <c r="A293" s="181">
        <v>7</v>
      </c>
      <c r="B293" s="34" t="s">
        <v>225</v>
      </c>
      <c r="C293" s="242">
        <v>177.13</v>
      </c>
      <c r="D293" s="242">
        <v>184.340368392403</v>
      </c>
      <c r="E293" s="242">
        <v>184.3</v>
      </c>
      <c r="F293" s="243">
        <f t="shared" si="20"/>
        <v>0.04036839240299628</v>
      </c>
      <c r="G293" s="190">
        <f t="shared" si="21"/>
        <v>0.9997810116538497</v>
      </c>
      <c r="H293" s="183"/>
    </row>
    <row r="294" spans="1:8" ht="12.75" customHeight="1">
      <c r="A294" s="181">
        <v>8</v>
      </c>
      <c r="B294" s="34" t="s">
        <v>226</v>
      </c>
      <c r="C294" s="242">
        <v>157.99</v>
      </c>
      <c r="D294" s="242">
        <v>143.88174628765162</v>
      </c>
      <c r="E294" s="242">
        <v>142.2</v>
      </c>
      <c r="F294" s="243">
        <f t="shared" si="20"/>
        <v>1.6817462876516345</v>
      </c>
      <c r="G294" s="190">
        <f t="shared" si="21"/>
        <v>0.9883116077539853</v>
      </c>
      <c r="H294" s="183"/>
    </row>
    <row r="295" spans="1:8" ht="12.75" customHeight="1">
      <c r="A295" s="181">
        <v>9</v>
      </c>
      <c r="B295" s="34" t="s">
        <v>227</v>
      </c>
      <c r="C295" s="242">
        <v>122.03</v>
      </c>
      <c r="D295" s="242">
        <v>126.7786624921606</v>
      </c>
      <c r="E295" s="242">
        <v>102.16526730000001</v>
      </c>
      <c r="F295" s="243">
        <f t="shared" si="20"/>
        <v>24.613395192160596</v>
      </c>
      <c r="G295" s="190">
        <f t="shared" si="21"/>
        <v>0.8058553804850042</v>
      </c>
      <c r="H295" s="183"/>
    </row>
    <row r="296" spans="1:8" ht="12.75" customHeight="1">
      <c r="A296" s="181">
        <v>10</v>
      </c>
      <c r="B296" s="34" t="s">
        <v>228</v>
      </c>
      <c r="C296" s="242">
        <v>173.65</v>
      </c>
      <c r="D296" s="242">
        <v>172.32408186095063</v>
      </c>
      <c r="E296" s="242">
        <v>127.25</v>
      </c>
      <c r="F296" s="243">
        <f t="shared" si="20"/>
        <v>45.07408186095063</v>
      </c>
      <c r="G296" s="190">
        <f t="shared" si="21"/>
        <v>0.7384342259410894</v>
      </c>
      <c r="H296" s="183"/>
    </row>
    <row r="297" spans="1:8" ht="12.75" customHeight="1">
      <c r="A297" s="181">
        <v>11</v>
      </c>
      <c r="B297" s="34" t="s">
        <v>229</v>
      </c>
      <c r="C297" s="242">
        <v>120.35</v>
      </c>
      <c r="D297" s="242">
        <v>123.3360895068535</v>
      </c>
      <c r="E297" s="242">
        <v>91.22</v>
      </c>
      <c r="F297" s="243">
        <f t="shared" si="20"/>
        <v>32.1160895068535</v>
      </c>
      <c r="G297" s="190">
        <f t="shared" si="21"/>
        <v>0.7396050934056176</v>
      </c>
      <c r="H297" s="183"/>
    </row>
    <row r="298" spans="1:8" ht="12.75" customHeight="1">
      <c r="A298" s="181">
        <v>12</v>
      </c>
      <c r="B298" s="34" t="s">
        <v>230</v>
      </c>
      <c r="C298" s="242">
        <v>176.65</v>
      </c>
      <c r="D298" s="242">
        <v>188.215450078929</v>
      </c>
      <c r="E298" s="242">
        <v>135.245</v>
      </c>
      <c r="F298" s="243">
        <f t="shared" si="20"/>
        <v>52.97045007892899</v>
      </c>
      <c r="G298" s="190">
        <f t="shared" si="21"/>
        <v>0.7185648146487678</v>
      </c>
      <c r="H298" s="183"/>
    </row>
    <row r="299" spans="1:8" ht="12.75" customHeight="1">
      <c r="A299" s="181">
        <v>13</v>
      </c>
      <c r="B299" s="34" t="s">
        <v>231</v>
      </c>
      <c r="C299" s="242">
        <v>217.03</v>
      </c>
      <c r="D299" s="242">
        <v>226.79850363643357</v>
      </c>
      <c r="E299" s="242">
        <v>86.93</v>
      </c>
      <c r="F299" s="243">
        <f t="shared" si="20"/>
        <v>139.86850363643356</v>
      </c>
      <c r="G299" s="190">
        <f t="shared" si="21"/>
        <v>0.3832917704754879</v>
      </c>
      <c r="H299" s="183"/>
    </row>
    <row r="300" spans="1:7" ht="12.75" customHeight="1">
      <c r="A300" s="33"/>
      <c r="B300" s="1" t="s">
        <v>27</v>
      </c>
      <c r="C300" s="150">
        <v>1990.47</v>
      </c>
      <c r="D300" s="150">
        <v>2010.3847873738882</v>
      </c>
      <c r="E300" s="150">
        <v>1610.3041394421327</v>
      </c>
      <c r="F300" s="151">
        <f>D300-E300</f>
        <v>400.0806479317555</v>
      </c>
      <c r="G300" s="38">
        <f>E300/D300</f>
        <v>0.8009929987311682</v>
      </c>
    </row>
    <row r="301" spans="1:7" ht="12.75" customHeight="1">
      <c r="A301" s="39"/>
      <c r="B301" s="2"/>
      <c r="C301" s="153"/>
      <c r="D301" s="153"/>
      <c r="E301" s="153"/>
      <c r="F301" s="154"/>
      <c r="G301" s="37"/>
    </row>
    <row r="302" spans="1:8" ht="14.25">
      <c r="A302" s="8" t="s">
        <v>52</v>
      </c>
      <c r="F302" s="152"/>
      <c r="H302" s="9" t="s">
        <v>12</v>
      </c>
    </row>
    <row r="303" spans="1:6" ht="14.25">
      <c r="A303" s="8"/>
      <c r="F303" s="152"/>
    </row>
    <row r="304" spans="1:6" ht="14.25">
      <c r="A304" s="90" t="s">
        <v>53</v>
      </c>
      <c r="B304" s="54"/>
      <c r="C304" s="54"/>
      <c r="D304" s="54"/>
      <c r="E304" s="55"/>
      <c r="F304" s="54"/>
    </row>
    <row r="305" spans="1:6" ht="9" customHeight="1">
      <c r="A305" s="54"/>
      <c r="B305" s="54"/>
      <c r="C305" s="54"/>
      <c r="D305" s="54"/>
      <c r="E305" s="55"/>
      <c r="F305" s="54"/>
    </row>
    <row r="306" spans="1:7" ht="11.25" customHeight="1">
      <c r="A306" s="200" t="s">
        <v>195</v>
      </c>
      <c r="B306" s="183"/>
      <c r="C306" s="201"/>
      <c r="D306" s="183"/>
      <c r="E306" s="183"/>
      <c r="F306" s="47"/>
      <c r="G306" s="47"/>
    </row>
    <row r="307" spans="1:7" ht="6.75" customHeight="1">
      <c r="A307" s="200"/>
      <c r="B307" s="183"/>
      <c r="C307" s="201"/>
      <c r="D307" s="183"/>
      <c r="E307" s="183"/>
      <c r="F307" s="47"/>
      <c r="G307" s="47"/>
    </row>
    <row r="308" spans="1:5" ht="14.25">
      <c r="A308" s="183"/>
      <c r="B308" s="183"/>
      <c r="C308" s="183"/>
      <c r="D308" s="183"/>
      <c r="E308" s="202" t="s">
        <v>122</v>
      </c>
    </row>
    <row r="309" spans="1:7" ht="45" customHeight="1">
      <c r="A309" s="203" t="s">
        <v>37</v>
      </c>
      <c r="B309" s="203" t="s">
        <v>38</v>
      </c>
      <c r="C309" s="204" t="s">
        <v>140</v>
      </c>
      <c r="D309" s="204" t="s">
        <v>196</v>
      </c>
      <c r="E309" s="204" t="s">
        <v>141</v>
      </c>
      <c r="F309" s="61"/>
      <c r="G309" s="62"/>
    </row>
    <row r="310" spans="1:7" ht="14.25" customHeight="1">
      <c r="A310" s="203">
        <v>1</v>
      </c>
      <c r="B310" s="203">
        <v>2</v>
      </c>
      <c r="C310" s="204">
        <v>3</v>
      </c>
      <c r="D310" s="204">
        <v>4</v>
      </c>
      <c r="E310" s="204">
        <v>5</v>
      </c>
      <c r="F310" s="61"/>
      <c r="G310" s="62"/>
    </row>
    <row r="311" spans="1:7" ht="12.75" customHeight="1">
      <c r="A311" s="181">
        <v>1</v>
      </c>
      <c r="B311" s="34" t="s">
        <v>219</v>
      </c>
      <c r="C311" s="142">
        <v>3119.070641127625</v>
      </c>
      <c r="D311" s="142">
        <v>46.100558805851755</v>
      </c>
      <c r="E311" s="205">
        <f aca="true" t="shared" si="22" ref="E311:E324">D311/C311</f>
        <v>0.01478022273621389</v>
      </c>
      <c r="F311" s="140"/>
      <c r="G311" s="30"/>
    </row>
    <row r="312" spans="1:7" ht="12.75" customHeight="1">
      <c r="A312" s="181">
        <v>2</v>
      </c>
      <c r="B312" s="34" t="s">
        <v>220</v>
      </c>
      <c r="C312" s="142">
        <v>2519.3505559944965</v>
      </c>
      <c r="D312" s="142">
        <v>37.756304532979506</v>
      </c>
      <c r="E312" s="205">
        <f t="shared" si="22"/>
        <v>0.014986522793798127</v>
      </c>
      <c r="F312" s="140"/>
      <c r="G312" s="30"/>
    </row>
    <row r="313" spans="1:7" ht="12.75" customHeight="1">
      <c r="A313" s="181">
        <v>3</v>
      </c>
      <c r="B313" s="34" t="s">
        <v>221</v>
      </c>
      <c r="C313" s="142">
        <v>3621.1704041078374</v>
      </c>
      <c r="D313" s="142">
        <v>56.614961879345216</v>
      </c>
      <c r="E313" s="205">
        <f t="shared" si="22"/>
        <v>0.015634437367300223</v>
      </c>
      <c r="F313" s="140"/>
      <c r="G313" s="30"/>
    </row>
    <row r="314" spans="1:7" ht="12.75" customHeight="1">
      <c r="A314" s="181">
        <v>4</v>
      </c>
      <c r="B314" s="34" t="s">
        <v>222</v>
      </c>
      <c r="C314" s="142">
        <v>5266.4834602443325</v>
      </c>
      <c r="D314" s="142">
        <v>72.77132337467086</v>
      </c>
      <c r="E314" s="205">
        <f t="shared" si="22"/>
        <v>0.013817820548380629</v>
      </c>
      <c r="F314" s="140"/>
      <c r="G314" s="30"/>
    </row>
    <row r="315" spans="1:7" ht="12.75" customHeight="1">
      <c r="A315" s="181">
        <v>5</v>
      </c>
      <c r="B315" s="34" t="s">
        <v>223</v>
      </c>
      <c r="C315" s="142">
        <v>3851.2524868691135</v>
      </c>
      <c r="D315" s="142">
        <v>52.7978136730798</v>
      </c>
      <c r="E315" s="205">
        <f t="shared" si="22"/>
        <v>0.013709257924037573</v>
      </c>
      <c r="F315" s="140"/>
      <c r="G315" s="30"/>
    </row>
    <row r="316" spans="1:7" ht="12.75" customHeight="1">
      <c r="A316" s="181">
        <v>6</v>
      </c>
      <c r="B316" s="34" t="s">
        <v>224</v>
      </c>
      <c r="C316" s="142">
        <v>3521.822272450359</v>
      </c>
      <c r="D316" s="142">
        <v>50.082235568768404</v>
      </c>
      <c r="E316" s="205">
        <f t="shared" si="22"/>
        <v>0.014220545982839436</v>
      </c>
      <c r="F316" s="140"/>
      <c r="G316" s="30"/>
    </row>
    <row r="317" spans="1:7" ht="12.75" customHeight="1">
      <c r="A317" s="181">
        <v>7</v>
      </c>
      <c r="B317" s="34" t="s">
        <v>225</v>
      </c>
      <c r="C317" s="142">
        <v>4571.166669489255</v>
      </c>
      <c r="D317" s="142">
        <v>67.82818285882351</v>
      </c>
      <c r="E317" s="205">
        <f t="shared" si="22"/>
        <v>0.014838265100143917</v>
      </c>
      <c r="F317" s="140"/>
      <c r="G317" s="30"/>
    </row>
    <row r="318" spans="1:7" ht="12.75" customHeight="1">
      <c r="A318" s="181">
        <v>8</v>
      </c>
      <c r="B318" s="34" t="s">
        <v>226</v>
      </c>
      <c r="C318" s="142">
        <v>4031.6227582749852</v>
      </c>
      <c r="D318" s="142">
        <v>65.11988857082218</v>
      </c>
      <c r="E318" s="205">
        <f t="shared" si="22"/>
        <v>0.01615227725291567</v>
      </c>
      <c r="F318" s="140"/>
      <c r="G318" s="30"/>
    </row>
    <row r="319" spans="1:7" ht="12.75" customHeight="1">
      <c r="A319" s="181">
        <v>9</v>
      </c>
      <c r="B319" s="34" t="s">
        <v>227</v>
      </c>
      <c r="C319" s="142">
        <v>3126.888960515538</v>
      </c>
      <c r="D319" s="142">
        <v>48.9481025233105</v>
      </c>
      <c r="E319" s="205">
        <f t="shared" si="22"/>
        <v>0.015653930517328093</v>
      </c>
      <c r="F319" s="140"/>
      <c r="G319" s="30"/>
    </row>
    <row r="320" spans="1:7" ht="12.75" customHeight="1">
      <c r="A320" s="181">
        <v>10</v>
      </c>
      <c r="B320" s="34" t="s">
        <v>228</v>
      </c>
      <c r="C320" s="142">
        <v>4486.814446656661</v>
      </c>
      <c r="D320" s="142">
        <v>65.95752744648152</v>
      </c>
      <c r="E320" s="205">
        <f t="shared" si="22"/>
        <v>0.014700302013966639</v>
      </c>
      <c r="F320" s="140"/>
      <c r="G320" s="30"/>
    </row>
    <row r="321" spans="1:7" ht="12.75" customHeight="1">
      <c r="A321" s="181">
        <v>11</v>
      </c>
      <c r="B321" s="34" t="s">
        <v>229</v>
      </c>
      <c r="C321" s="142">
        <v>3073.1749333489347</v>
      </c>
      <c r="D321" s="142">
        <v>49.36199467363628</v>
      </c>
      <c r="E321" s="205">
        <f t="shared" si="22"/>
        <v>0.016062214401783168</v>
      </c>
      <c r="F321" s="140"/>
      <c r="G321" s="30"/>
    </row>
    <row r="322" spans="1:7" ht="12.75" customHeight="1">
      <c r="A322" s="181">
        <v>12</v>
      </c>
      <c r="B322" s="34" t="s">
        <v>230</v>
      </c>
      <c r="C322" s="142">
        <v>4551.464802936165</v>
      </c>
      <c r="D322" s="142">
        <v>68.33933537987801</v>
      </c>
      <c r="E322" s="205">
        <f t="shared" si="22"/>
        <v>0.01501480036400415</v>
      </c>
      <c r="F322" s="140"/>
      <c r="G322" s="30"/>
    </row>
    <row r="323" spans="1:7" ht="12.75" customHeight="1">
      <c r="A323" s="181">
        <v>13</v>
      </c>
      <c r="B323" s="34" t="s">
        <v>231</v>
      </c>
      <c r="C323" s="142">
        <v>5557.057607984707</v>
      </c>
      <c r="D323" s="142">
        <v>87.5017707123524</v>
      </c>
      <c r="E323" s="205">
        <f t="shared" si="22"/>
        <v>0.015746061474443726</v>
      </c>
      <c r="F323" s="140"/>
      <c r="G323" s="30"/>
    </row>
    <row r="324" spans="1:7" ht="12.75" customHeight="1">
      <c r="A324" s="33"/>
      <c r="B324" s="1" t="s">
        <v>27</v>
      </c>
      <c r="C324" s="143">
        <v>51297.34000000002</v>
      </c>
      <c r="D324" s="156">
        <v>769.18</v>
      </c>
      <c r="E324" s="254">
        <f t="shared" si="22"/>
        <v>0.014994539677885825</v>
      </c>
      <c r="F324" s="41"/>
      <c r="G324" s="30"/>
    </row>
    <row r="325" spans="1:7" ht="14.25">
      <c r="A325" s="91"/>
      <c r="B325" s="71"/>
      <c r="C325" s="285"/>
      <c r="D325" s="92"/>
      <c r="E325" s="93"/>
      <c r="F325" s="74"/>
      <c r="G325" s="94"/>
    </row>
    <row r="326" spans="1:7" ht="14.25">
      <c r="A326" s="8" t="s">
        <v>200</v>
      </c>
      <c r="B326" s="47"/>
      <c r="C326" s="56"/>
      <c r="D326" s="47"/>
      <c r="E326" s="47"/>
      <c r="F326" s="47"/>
      <c r="G326" s="94"/>
    </row>
    <row r="327" spans="1:5" ht="14.25">
      <c r="A327" s="47"/>
      <c r="B327" s="47"/>
      <c r="C327" s="47"/>
      <c r="D327" s="47"/>
      <c r="E327" s="57" t="s">
        <v>122</v>
      </c>
    </row>
    <row r="328" spans="1:7" ht="51" customHeight="1">
      <c r="A328" s="58" t="s">
        <v>37</v>
      </c>
      <c r="B328" s="58" t="s">
        <v>38</v>
      </c>
      <c r="C328" s="59" t="s">
        <v>140</v>
      </c>
      <c r="D328" s="59" t="s">
        <v>201</v>
      </c>
      <c r="E328" s="59" t="s">
        <v>137</v>
      </c>
      <c r="F328" s="61"/>
      <c r="G328" s="62"/>
    </row>
    <row r="329" spans="1:7" ht="18" customHeight="1">
      <c r="A329" s="58">
        <v>1</v>
      </c>
      <c r="B329" s="58">
        <v>2</v>
      </c>
      <c r="C329" s="59">
        <v>3</v>
      </c>
      <c r="D329" s="59">
        <v>4</v>
      </c>
      <c r="E329" s="59">
        <v>5</v>
      </c>
      <c r="F329" s="61"/>
      <c r="G329" s="62"/>
    </row>
    <row r="330" spans="1:7" ht="12.75" customHeight="1">
      <c r="A330" s="17">
        <v>1</v>
      </c>
      <c r="B330" s="34" t="s">
        <v>219</v>
      </c>
      <c r="C330" s="142">
        <v>3119.070641127625</v>
      </c>
      <c r="D330" s="155">
        <v>86.74676983724362</v>
      </c>
      <c r="E330" s="145">
        <f aca="true" t="shared" si="23" ref="E330:E343">D330/C330</f>
        <v>0.027811736192637947</v>
      </c>
      <c r="F330" s="140"/>
      <c r="G330" s="30"/>
    </row>
    <row r="331" spans="1:7" ht="12.75" customHeight="1">
      <c r="A331" s="17">
        <v>2</v>
      </c>
      <c r="B331" s="34" t="s">
        <v>220</v>
      </c>
      <c r="C331" s="142">
        <v>2519.3505559944965</v>
      </c>
      <c r="D331" s="155">
        <v>68.37836719210088</v>
      </c>
      <c r="E331" s="145">
        <f t="shared" si="23"/>
        <v>0.02714126743076808</v>
      </c>
      <c r="F331" s="140"/>
      <c r="G331" s="30"/>
    </row>
    <row r="332" spans="1:7" ht="12.75" customHeight="1">
      <c r="A332" s="17">
        <v>3</v>
      </c>
      <c r="B332" s="34" t="s">
        <v>221</v>
      </c>
      <c r="C332" s="142">
        <v>3621.1704041078374</v>
      </c>
      <c r="D332" s="155">
        <v>93.44047290410253</v>
      </c>
      <c r="E332" s="145">
        <f t="shared" si="23"/>
        <v>0.025803942503811513</v>
      </c>
      <c r="F332" s="140"/>
      <c r="G332" s="30"/>
    </row>
    <row r="333" spans="1:7" ht="12.75" customHeight="1">
      <c r="A333" s="17">
        <v>4</v>
      </c>
      <c r="B333" s="34" t="s">
        <v>222</v>
      </c>
      <c r="C333" s="142">
        <v>5266.4834602443325</v>
      </c>
      <c r="D333" s="155">
        <v>160.67015184549973</v>
      </c>
      <c r="E333" s="145">
        <f t="shared" si="23"/>
        <v>0.03050805211074291</v>
      </c>
      <c r="F333" s="140"/>
      <c r="G333" s="30"/>
    </row>
    <row r="334" spans="1:7" ht="12.75" customHeight="1">
      <c r="A334" s="17">
        <v>5</v>
      </c>
      <c r="B334" s="34" t="s">
        <v>223</v>
      </c>
      <c r="C334" s="142">
        <v>3851.2524868691135</v>
      </c>
      <c r="D334" s="155">
        <v>98.08734216447351</v>
      </c>
      <c r="E334" s="145">
        <f t="shared" si="23"/>
        <v>0.025468946141262706</v>
      </c>
      <c r="F334" s="140"/>
      <c r="G334" s="30"/>
    </row>
    <row r="335" spans="1:7" ht="12.75" customHeight="1">
      <c r="A335" s="17">
        <v>6</v>
      </c>
      <c r="B335" s="34" t="s">
        <v>224</v>
      </c>
      <c r="C335" s="142">
        <v>3521.822272450359</v>
      </c>
      <c r="D335" s="155">
        <v>115.42014576555812</v>
      </c>
      <c r="E335" s="145">
        <f t="shared" si="23"/>
        <v>0.03277284792831209</v>
      </c>
      <c r="F335" s="140"/>
      <c r="G335" s="30"/>
    </row>
    <row r="336" spans="1:7" ht="12.75" customHeight="1">
      <c r="A336" s="17">
        <v>7</v>
      </c>
      <c r="B336" s="34" t="s">
        <v>225</v>
      </c>
      <c r="C336" s="142">
        <v>4571.166669489255</v>
      </c>
      <c r="D336" s="155">
        <v>117.23176556698081</v>
      </c>
      <c r="E336" s="145">
        <f t="shared" si="23"/>
        <v>0.025645917999327587</v>
      </c>
      <c r="F336" s="140"/>
      <c r="G336" s="30"/>
    </row>
    <row r="337" spans="1:7" ht="12.75" customHeight="1">
      <c r="A337" s="17">
        <v>8</v>
      </c>
      <c r="B337" s="34" t="s">
        <v>226</v>
      </c>
      <c r="C337" s="142">
        <v>4031.6227582749852</v>
      </c>
      <c r="D337" s="155">
        <v>100.47909888013578</v>
      </c>
      <c r="E337" s="145">
        <f t="shared" si="23"/>
        <v>0.02492274324870809</v>
      </c>
      <c r="F337" s="140"/>
      <c r="G337" s="30"/>
    </row>
    <row r="338" spans="1:7" ht="12.75" customHeight="1">
      <c r="A338" s="17">
        <v>9</v>
      </c>
      <c r="B338" s="34" t="s">
        <v>227</v>
      </c>
      <c r="C338" s="142">
        <v>3126.888960515538</v>
      </c>
      <c r="D338" s="155">
        <v>80.04694953203898</v>
      </c>
      <c r="E338" s="145">
        <f t="shared" si="23"/>
        <v>0.02559954975786586</v>
      </c>
      <c r="F338" s="140"/>
      <c r="G338" s="30"/>
    </row>
    <row r="339" spans="1:7" ht="12.75" customHeight="1">
      <c r="A339" s="17">
        <v>10</v>
      </c>
      <c r="B339" s="34" t="s">
        <v>228</v>
      </c>
      <c r="C339" s="142">
        <v>4486.814446656661</v>
      </c>
      <c r="D339" s="155">
        <v>120.50616971807858</v>
      </c>
      <c r="E339" s="145">
        <f t="shared" si="23"/>
        <v>0.026857845616475952</v>
      </c>
      <c r="F339" s="140"/>
      <c r="G339" s="30"/>
    </row>
    <row r="340" spans="1:7" ht="12.75" customHeight="1">
      <c r="A340" s="17">
        <v>11</v>
      </c>
      <c r="B340" s="34" t="s">
        <v>229</v>
      </c>
      <c r="C340" s="142">
        <v>3073.1749333489347</v>
      </c>
      <c r="D340" s="155">
        <v>92.4430030164433</v>
      </c>
      <c r="E340" s="145">
        <f t="shared" si="23"/>
        <v>0.03008061858545269</v>
      </c>
      <c r="F340" s="140"/>
      <c r="G340" s="30"/>
    </row>
    <row r="341" spans="1:7" ht="12.75" customHeight="1">
      <c r="A341" s="17">
        <v>12</v>
      </c>
      <c r="B341" s="34" t="s">
        <v>230</v>
      </c>
      <c r="C341" s="142">
        <v>4551.464802936165</v>
      </c>
      <c r="D341" s="155">
        <v>125.27965153654168</v>
      </c>
      <c r="E341" s="145">
        <f t="shared" si="23"/>
        <v>0.027525128054538255</v>
      </c>
      <c r="F341" s="140"/>
      <c r="G341" s="30"/>
    </row>
    <row r="342" spans="1:7" ht="12.75" customHeight="1">
      <c r="A342" s="17">
        <v>13</v>
      </c>
      <c r="B342" s="34" t="s">
        <v>231</v>
      </c>
      <c r="C342" s="142">
        <v>5557.057607984707</v>
      </c>
      <c r="D342" s="155">
        <v>149.05311884080356</v>
      </c>
      <c r="E342" s="145">
        <f t="shared" si="23"/>
        <v>0.02682230945863064</v>
      </c>
      <c r="F342" s="140"/>
      <c r="G342" s="30"/>
    </row>
    <row r="343" spans="1:7" ht="12.75" customHeight="1">
      <c r="A343" s="33"/>
      <c r="B343" s="1" t="s">
        <v>27</v>
      </c>
      <c r="C343" s="156">
        <v>51297.34000000002</v>
      </c>
      <c r="D343" s="156">
        <v>1407.7830068000012</v>
      </c>
      <c r="E343" s="144">
        <f t="shared" si="23"/>
        <v>0.02744358687604466</v>
      </c>
      <c r="F343" s="41" t="s">
        <v>12</v>
      </c>
      <c r="G343" s="30"/>
    </row>
    <row r="344" spans="1:7" ht="24.75" customHeight="1">
      <c r="A344" s="46" t="s">
        <v>142</v>
      </c>
      <c r="B344" s="47"/>
      <c r="C344" s="47"/>
      <c r="D344" s="47"/>
      <c r="E344" s="47"/>
      <c r="F344" s="47"/>
      <c r="G344" s="47"/>
    </row>
    <row r="345" ht="21" customHeight="1">
      <c r="E345" s="57" t="s">
        <v>122</v>
      </c>
    </row>
    <row r="346" spans="1:6" ht="28.5">
      <c r="A346" s="48" t="s">
        <v>39</v>
      </c>
      <c r="B346" s="269" t="s">
        <v>208</v>
      </c>
      <c r="C346" s="48" t="s">
        <v>54</v>
      </c>
      <c r="D346" s="66" t="s">
        <v>42</v>
      </c>
      <c r="E346" s="48" t="s">
        <v>43</v>
      </c>
      <c r="F346" s="252"/>
    </row>
    <row r="347" spans="1:6" ht="14.25">
      <c r="A347" s="67">
        <f>C343</f>
        <v>51297.34000000002</v>
      </c>
      <c r="B347" s="67">
        <f>D366</f>
        <v>769.18</v>
      </c>
      <c r="C347" s="67">
        <f>E366</f>
        <v>49855.15000000001</v>
      </c>
      <c r="D347" s="67">
        <f>B347+C347</f>
        <v>50624.33000000001</v>
      </c>
      <c r="E347" s="69">
        <f>D347/A347</f>
        <v>0.9868802164010841</v>
      </c>
      <c r="F347" s="54"/>
    </row>
    <row r="348" spans="1:7" ht="14.25">
      <c r="A348" s="91"/>
      <c r="B348" s="71"/>
      <c r="C348" s="72"/>
      <c r="D348" s="72"/>
      <c r="E348" s="73"/>
      <c r="F348" s="74"/>
      <c r="G348" s="75"/>
    </row>
    <row r="349" spans="1:7" ht="14.25">
      <c r="A349" s="8" t="s">
        <v>165</v>
      </c>
      <c r="B349" s="47"/>
      <c r="C349" s="56"/>
      <c r="D349" s="47"/>
      <c r="E349" s="47"/>
      <c r="F349" s="47"/>
      <c r="G349" s="47"/>
    </row>
    <row r="350" spans="1:7" ht="14.25">
      <c r="A350" s="47"/>
      <c r="B350" s="47"/>
      <c r="C350" s="47"/>
      <c r="D350" s="47"/>
      <c r="E350" s="47"/>
      <c r="F350" s="47"/>
      <c r="G350" s="57" t="s">
        <v>122</v>
      </c>
    </row>
    <row r="351" spans="1:7" ht="47.25" customHeight="1">
      <c r="A351" s="58" t="s">
        <v>37</v>
      </c>
      <c r="B351" s="58" t="s">
        <v>38</v>
      </c>
      <c r="C351" s="59" t="s">
        <v>143</v>
      </c>
      <c r="D351" s="59" t="s">
        <v>197</v>
      </c>
      <c r="E351" s="59" t="s">
        <v>55</v>
      </c>
      <c r="F351" s="59" t="s">
        <v>56</v>
      </c>
      <c r="G351" s="86" t="s">
        <v>57</v>
      </c>
    </row>
    <row r="352" spans="1:7" ht="13.5" customHeight="1">
      <c r="A352" s="58">
        <v>1</v>
      </c>
      <c r="B352" s="58">
        <v>2</v>
      </c>
      <c r="C352" s="59">
        <v>3</v>
      </c>
      <c r="D352" s="59">
        <v>4</v>
      </c>
      <c r="E352" s="59">
        <v>5</v>
      </c>
      <c r="F352" s="59">
        <v>6</v>
      </c>
      <c r="G352" s="86">
        <v>7</v>
      </c>
    </row>
    <row r="353" spans="1:7" ht="12.75" customHeight="1">
      <c r="A353" s="17">
        <v>1</v>
      </c>
      <c r="B353" s="34" t="s">
        <v>219</v>
      </c>
      <c r="C353" s="142">
        <v>3119.070641127625</v>
      </c>
      <c r="D353" s="155">
        <v>46.100558805851755</v>
      </c>
      <c r="E353" s="155">
        <v>3239.206653031392</v>
      </c>
      <c r="F353" s="149">
        <f aca="true" t="shared" si="24" ref="F353:F366">D353+E353</f>
        <v>3285.307211837244</v>
      </c>
      <c r="G353" s="157">
        <f aca="true" t="shared" si="25" ref="G353:G366">F353/C353</f>
        <v>1.0532968277530002</v>
      </c>
    </row>
    <row r="354" spans="1:7" ht="12.75" customHeight="1">
      <c r="A354" s="17">
        <v>2</v>
      </c>
      <c r="B354" s="34" t="s">
        <v>220</v>
      </c>
      <c r="C354" s="142">
        <v>2519.3505559944965</v>
      </c>
      <c r="D354" s="155">
        <v>37.756304532979506</v>
      </c>
      <c r="E354" s="155">
        <v>2386.9260786591212</v>
      </c>
      <c r="F354" s="149">
        <f t="shared" si="24"/>
        <v>2424.6823831921006</v>
      </c>
      <c r="G354" s="157">
        <f t="shared" si="25"/>
        <v>0.9624235807211727</v>
      </c>
    </row>
    <row r="355" spans="1:7" ht="12.75" customHeight="1">
      <c r="A355" s="17">
        <v>3</v>
      </c>
      <c r="B355" s="34" t="s">
        <v>221</v>
      </c>
      <c r="C355" s="142">
        <v>3621.1704041078374</v>
      </c>
      <c r="D355" s="155">
        <v>56.614961879345216</v>
      </c>
      <c r="E355" s="155">
        <v>3258.860107024757</v>
      </c>
      <c r="F355" s="149">
        <f t="shared" si="24"/>
        <v>3315.475068904102</v>
      </c>
      <c r="G355" s="157">
        <f t="shared" si="25"/>
        <v>0.9155810688011379</v>
      </c>
    </row>
    <row r="356" spans="1:7" ht="12.75" customHeight="1">
      <c r="A356" s="17">
        <v>4</v>
      </c>
      <c r="B356" s="34" t="s">
        <v>222</v>
      </c>
      <c r="C356" s="142">
        <v>5266.4834602443325</v>
      </c>
      <c r="D356" s="155">
        <v>72.77132337467086</v>
      </c>
      <c r="E356" s="155">
        <v>5356.979656470829</v>
      </c>
      <c r="F356" s="149">
        <f t="shared" si="24"/>
        <v>5429.750979845499</v>
      </c>
      <c r="G356" s="157">
        <f t="shared" si="25"/>
        <v>1.031001240359652</v>
      </c>
    </row>
    <row r="357" spans="1:7" ht="12.75" customHeight="1">
      <c r="A357" s="17">
        <v>5</v>
      </c>
      <c r="B357" s="34" t="s">
        <v>223</v>
      </c>
      <c r="C357" s="142">
        <v>3851.2524868691135</v>
      </c>
      <c r="D357" s="155">
        <v>52.7978136730798</v>
      </c>
      <c r="E357" s="155">
        <v>3792.7650116913937</v>
      </c>
      <c r="F357" s="149">
        <f t="shared" si="24"/>
        <v>3845.5628253644736</v>
      </c>
      <c r="G357" s="157">
        <f t="shared" si="25"/>
        <v>0.9985226464574736</v>
      </c>
    </row>
    <row r="358" spans="1:7" ht="12.75" customHeight="1">
      <c r="A358" s="17">
        <v>6</v>
      </c>
      <c r="B358" s="34" t="s">
        <v>224</v>
      </c>
      <c r="C358" s="142">
        <v>3521.822272450359</v>
      </c>
      <c r="D358" s="155">
        <v>50.082235568768404</v>
      </c>
      <c r="E358" s="155">
        <v>3713.127391796789</v>
      </c>
      <c r="F358" s="149">
        <f t="shared" si="24"/>
        <v>3763.2096273655575</v>
      </c>
      <c r="G358" s="157">
        <f t="shared" si="25"/>
        <v>1.068540470313753</v>
      </c>
    </row>
    <row r="359" spans="1:7" ht="12.75" customHeight="1">
      <c r="A359" s="17">
        <v>7</v>
      </c>
      <c r="B359" s="34" t="s">
        <v>225</v>
      </c>
      <c r="C359" s="142">
        <v>4571.166669489255</v>
      </c>
      <c r="D359" s="155">
        <v>67.82818285882351</v>
      </c>
      <c r="E359" s="155">
        <v>5003.985566708157</v>
      </c>
      <c r="F359" s="149">
        <f t="shared" si="24"/>
        <v>5071.813749566981</v>
      </c>
      <c r="G359" s="157">
        <f t="shared" si="25"/>
        <v>1.1095228234444718</v>
      </c>
    </row>
    <row r="360" spans="1:7" ht="12.75" customHeight="1">
      <c r="A360" s="17">
        <v>8</v>
      </c>
      <c r="B360" s="34" t="s">
        <v>226</v>
      </c>
      <c r="C360" s="142">
        <v>4031.6227582749852</v>
      </c>
      <c r="D360" s="155">
        <v>65.11988857082218</v>
      </c>
      <c r="E360" s="155">
        <v>3380.1709663093134</v>
      </c>
      <c r="F360" s="149">
        <f t="shared" si="24"/>
        <v>3445.2908548801356</v>
      </c>
      <c r="G360" s="157">
        <f t="shared" si="25"/>
        <v>0.8545667740883266</v>
      </c>
    </row>
    <row r="361" spans="1:7" ht="12.75" customHeight="1">
      <c r="A361" s="17">
        <v>9</v>
      </c>
      <c r="B361" s="34" t="s">
        <v>227</v>
      </c>
      <c r="C361" s="142">
        <v>3126.888960515538</v>
      </c>
      <c r="D361" s="155">
        <v>48.9481025233105</v>
      </c>
      <c r="E361" s="155">
        <v>2885.087013408728</v>
      </c>
      <c r="F361" s="149">
        <f t="shared" si="24"/>
        <v>2934.0351159320385</v>
      </c>
      <c r="G361" s="157">
        <f t="shared" si="25"/>
        <v>0.938324050831756</v>
      </c>
    </row>
    <row r="362" spans="1:7" ht="12.75" customHeight="1">
      <c r="A362" s="17">
        <v>10</v>
      </c>
      <c r="B362" s="34" t="s">
        <v>228</v>
      </c>
      <c r="C362" s="142">
        <v>4486.814446656661</v>
      </c>
      <c r="D362" s="155">
        <v>65.95752744648152</v>
      </c>
      <c r="E362" s="155">
        <v>4242.562538271597</v>
      </c>
      <c r="F362" s="149">
        <f t="shared" si="24"/>
        <v>4308.5200657180785</v>
      </c>
      <c r="G362" s="157">
        <f t="shared" si="25"/>
        <v>0.9602625909632974</v>
      </c>
    </row>
    <row r="363" spans="1:7" ht="12.75" customHeight="1">
      <c r="A363" s="17">
        <v>11</v>
      </c>
      <c r="B363" s="34" t="s">
        <v>229</v>
      </c>
      <c r="C363" s="142">
        <v>3073.1749333489347</v>
      </c>
      <c r="D363" s="155">
        <v>49.36199467363628</v>
      </c>
      <c r="E363" s="155">
        <v>3448.6656963428068</v>
      </c>
      <c r="F363" s="149">
        <f t="shared" si="24"/>
        <v>3498.027691016443</v>
      </c>
      <c r="G363" s="157">
        <f t="shared" si="25"/>
        <v>1.138245549596662</v>
      </c>
    </row>
    <row r="364" spans="1:7" ht="12.75" customHeight="1">
      <c r="A364" s="17">
        <v>12</v>
      </c>
      <c r="B364" s="34" t="s">
        <v>230</v>
      </c>
      <c r="C364" s="142">
        <v>4551.464802936165</v>
      </c>
      <c r="D364" s="155">
        <v>68.33933537987801</v>
      </c>
      <c r="E364" s="155">
        <v>4040.7368141566635</v>
      </c>
      <c r="F364" s="149">
        <f t="shared" si="24"/>
        <v>4109.076149536541</v>
      </c>
      <c r="G364" s="157">
        <f t="shared" si="25"/>
        <v>0.9028030156106585</v>
      </c>
    </row>
    <row r="365" spans="1:7" ht="12.75" customHeight="1">
      <c r="A365" s="17">
        <v>13</v>
      </c>
      <c r="B365" s="34" t="s">
        <v>231</v>
      </c>
      <c r="C365" s="142">
        <v>5557.057607984707</v>
      </c>
      <c r="D365" s="155">
        <v>87.5017707123524</v>
      </c>
      <c r="E365" s="155">
        <v>5106.076506128451</v>
      </c>
      <c r="F365" s="149">
        <f t="shared" si="24"/>
        <v>5193.5782768408035</v>
      </c>
      <c r="G365" s="157">
        <f t="shared" si="25"/>
        <v>0.9345914048791514</v>
      </c>
    </row>
    <row r="366" spans="1:7" ht="12.75" customHeight="1">
      <c r="A366" s="33"/>
      <c r="B366" s="1" t="s">
        <v>27</v>
      </c>
      <c r="C366" s="156">
        <v>51297.34000000002</v>
      </c>
      <c r="D366" s="156">
        <v>769.18</v>
      </c>
      <c r="E366" s="156">
        <v>49855.15000000001</v>
      </c>
      <c r="F366" s="148">
        <f t="shared" si="24"/>
        <v>50624.33000000001</v>
      </c>
      <c r="G366" s="27">
        <f t="shared" si="25"/>
        <v>0.9868802164010841</v>
      </c>
    </row>
    <row r="367" spans="1:7" ht="14.25" customHeight="1">
      <c r="A367" s="95"/>
      <c r="B367" s="71"/>
      <c r="C367" s="72"/>
      <c r="D367" s="72"/>
      <c r="E367" s="73"/>
      <c r="F367" s="74"/>
      <c r="G367" s="75"/>
    </row>
    <row r="368" spans="1:8" ht="14.25">
      <c r="A368" s="46" t="s">
        <v>58</v>
      </c>
      <c r="B368" s="47"/>
      <c r="C368" s="56"/>
      <c r="D368" s="47"/>
      <c r="E368" s="57" t="s">
        <v>122</v>
      </c>
      <c r="F368" s="47"/>
      <c r="G368" s="47"/>
      <c r="H368" s="47" t="s">
        <v>12</v>
      </c>
    </row>
    <row r="369" spans="1:8" ht="1.5" customHeight="1">
      <c r="A369" s="47"/>
      <c r="B369" s="47"/>
      <c r="C369" s="56"/>
      <c r="D369" s="47"/>
      <c r="E369" s="47"/>
      <c r="F369" s="47"/>
      <c r="G369" s="47"/>
      <c r="H369" s="47"/>
    </row>
    <row r="370" spans="1:5" ht="14.25">
      <c r="A370" s="122" t="s">
        <v>39</v>
      </c>
      <c r="B370" s="122" t="s">
        <v>134</v>
      </c>
      <c r="C370" s="122" t="s">
        <v>135</v>
      </c>
      <c r="D370" s="122" t="s">
        <v>48</v>
      </c>
      <c r="E370" s="122" t="s">
        <v>49</v>
      </c>
    </row>
    <row r="371" spans="1:5" ht="17.25" customHeight="1">
      <c r="A371" s="52">
        <f>C366</f>
        <v>51297.34000000002</v>
      </c>
      <c r="B371" s="52">
        <f>F366</f>
        <v>50624.33000000001</v>
      </c>
      <c r="C371" s="34">
        <f>B371/A371</f>
        <v>0.9868802164010841</v>
      </c>
      <c r="D371" s="52">
        <f>D390</f>
        <v>49216.5469932</v>
      </c>
      <c r="E371" s="96">
        <f>D371/A371</f>
        <v>0.9594366295250393</v>
      </c>
    </row>
    <row r="372" spans="1:5" ht="17.25" customHeight="1">
      <c r="A372" s="63"/>
      <c r="B372" s="63"/>
      <c r="C372" s="41"/>
      <c r="D372" s="63"/>
      <c r="E372" s="97"/>
    </row>
    <row r="373" ht="17.25" customHeight="1">
      <c r="A373" s="8" t="s">
        <v>166</v>
      </c>
    </row>
    <row r="374" spans="1:8" ht="15" customHeight="1">
      <c r="A374" s="47"/>
      <c r="B374" s="47"/>
      <c r="C374" s="47"/>
      <c r="D374" s="47"/>
      <c r="E374" s="57" t="s">
        <v>122</v>
      </c>
      <c r="F374" s="47"/>
      <c r="G374" s="47"/>
      <c r="H374" s="47"/>
    </row>
    <row r="375" spans="1:5" ht="42.75">
      <c r="A375" s="59" t="s">
        <v>37</v>
      </c>
      <c r="B375" s="59" t="s">
        <v>38</v>
      </c>
      <c r="C375" s="59" t="s">
        <v>144</v>
      </c>
      <c r="D375" s="59" t="s">
        <v>59</v>
      </c>
      <c r="E375" s="59" t="s">
        <v>60</v>
      </c>
    </row>
    <row r="376" spans="1:8" ht="15.75" customHeight="1">
      <c r="A376" s="88">
        <v>1</v>
      </c>
      <c r="B376" s="88">
        <v>2</v>
      </c>
      <c r="C376" s="88">
        <v>3</v>
      </c>
      <c r="D376" s="88">
        <v>4</v>
      </c>
      <c r="E376" s="88">
        <v>5</v>
      </c>
      <c r="F376" s="116"/>
      <c r="G376" s="47"/>
      <c r="H376" s="47"/>
    </row>
    <row r="377" spans="1:7" ht="12.75" customHeight="1">
      <c r="A377" s="17">
        <v>1</v>
      </c>
      <c r="B377" s="34" t="s">
        <v>219</v>
      </c>
      <c r="C377" s="142">
        <v>3119.070641127625</v>
      </c>
      <c r="D377" s="155">
        <v>3198.560442</v>
      </c>
      <c r="E377" s="145">
        <f aca="true" t="shared" si="26" ref="E377:E390">D377/C377</f>
        <v>1.0254850915603622</v>
      </c>
      <c r="F377" s="140"/>
      <c r="G377" s="30"/>
    </row>
    <row r="378" spans="1:7" ht="12.75" customHeight="1">
      <c r="A378" s="17">
        <v>2</v>
      </c>
      <c r="B378" s="34" t="s">
        <v>220</v>
      </c>
      <c r="C378" s="142">
        <v>2519.3505559944965</v>
      </c>
      <c r="D378" s="155">
        <v>2356.304016</v>
      </c>
      <c r="E378" s="145">
        <f t="shared" si="26"/>
        <v>0.9352823132904048</v>
      </c>
      <c r="F378" s="140"/>
      <c r="G378" s="30"/>
    </row>
    <row r="379" spans="1:7" s="183" customFormat="1" ht="12.75" customHeight="1">
      <c r="A379" s="181">
        <v>3</v>
      </c>
      <c r="B379" s="190" t="s">
        <v>221</v>
      </c>
      <c r="C379" s="142">
        <v>3621.1704041078374</v>
      </c>
      <c r="D379" s="142">
        <v>3222.034596</v>
      </c>
      <c r="E379" s="205">
        <f t="shared" si="26"/>
        <v>0.8897771262973265</v>
      </c>
      <c r="F379" s="286"/>
      <c r="G379" s="241"/>
    </row>
    <row r="380" spans="1:7" s="183" customFormat="1" ht="12.75" customHeight="1">
      <c r="A380" s="181">
        <v>4</v>
      </c>
      <c r="B380" s="190" t="s">
        <v>222</v>
      </c>
      <c r="C380" s="142">
        <v>5266.4834602443325</v>
      </c>
      <c r="D380" s="142">
        <v>5269.080828</v>
      </c>
      <c r="E380" s="205">
        <f t="shared" si="26"/>
        <v>1.0004931882489092</v>
      </c>
      <c r="F380" s="286"/>
      <c r="G380" s="241"/>
    </row>
    <row r="381" spans="1:7" s="183" customFormat="1" ht="12.75" customHeight="1">
      <c r="A381" s="181">
        <v>5</v>
      </c>
      <c r="B381" s="190" t="s">
        <v>223</v>
      </c>
      <c r="C381" s="142">
        <v>3851.2524868691135</v>
      </c>
      <c r="D381" s="142">
        <v>3747.4754832000003</v>
      </c>
      <c r="E381" s="205">
        <f t="shared" si="26"/>
        <v>0.973053700316211</v>
      </c>
      <c r="F381" s="286"/>
      <c r="G381" s="241"/>
    </row>
    <row r="382" spans="1:7" s="183" customFormat="1" ht="12.75" customHeight="1">
      <c r="A382" s="181">
        <v>6</v>
      </c>
      <c r="B382" s="190" t="s">
        <v>224</v>
      </c>
      <c r="C382" s="142">
        <v>3521.822272450359</v>
      </c>
      <c r="D382" s="142">
        <v>3647.7894816</v>
      </c>
      <c r="E382" s="205">
        <f t="shared" si="26"/>
        <v>1.0357676223854413</v>
      </c>
      <c r="F382" s="286"/>
      <c r="G382" s="241"/>
    </row>
    <row r="383" spans="1:7" s="183" customFormat="1" ht="12.75" customHeight="1">
      <c r="A383" s="181">
        <v>7</v>
      </c>
      <c r="B383" s="190" t="s">
        <v>225</v>
      </c>
      <c r="C383" s="142">
        <v>4571.166669489255</v>
      </c>
      <c r="D383" s="142">
        <v>4954.581984</v>
      </c>
      <c r="E383" s="205">
        <f t="shared" si="26"/>
        <v>1.0838769054451443</v>
      </c>
      <c r="F383" s="286"/>
      <c r="G383" s="241"/>
    </row>
    <row r="384" spans="1:7" s="183" customFormat="1" ht="12.75" customHeight="1">
      <c r="A384" s="181">
        <v>8</v>
      </c>
      <c r="B384" s="190" t="s">
        <v>226</v>
      </c>
      <c r="C384" s="142">
        <v>4031.6227582749852</v>
      </c>
      <c r="D384" s="142">
        <v>3344.811756</v>
      </c>
      <c r="E384" s="205">
        <f t="shared" si="26"/>
        <v>0.8296440308396186</v>
      </c>
      <c r="F384" s="286"/>
      <c r="G384" s="241"/>
    </row>
    <row r="385" spans="1:7" s="183" customFormat="1" ht="12.75" customHeight="1">
      <c r="A385" s="181">
        <v>9</v>
      </c>
      <c r="B385" s="190" t="s">
        <v>227</v>
      </c>
      <c r="C385" s="142">
        <v>3126.888960515538</v>
      </c>
      <c r="D385" s="142">
        <v>2853.9881664</v>
      </c>
      <c r="E385" s="205">
        <f t="shared" si="26"/>
        <v>0.9127245010738902</v>
      </c>
      <c r="F385" s="286"/>
      <c r="G385" s="241"/>
    </row>
    <row r="386" spans="1:7" s="183" customFormat="1" ht="12.75" customHeight="1">
      <c r="A386" s="181">
        <v>10</v>
      </c>
      <c r="B386" s="190" t="s">
        <v>228</v>
      </c>
      <c r="C386" s="142">
        <v>4486.814446656661</v>
      </c>
      <c r="D386" s="142">
        <v>4188.013896</v>
      </c>
      <c r="E386" s="205">
        <f t="shared" si="26"/>
        <v>0.9334047453468215</v>
      </c>
      <c r="F386" s="286"/>
      <c r="G386" s="241"/>
    </row>
    <row r="387" spans="1:7" s="183" customFormat="1" ht="12.75" customHeight="1">
      <c r="A387" s="181">
        <v>11</v>
      </c>
      <c r="B387" s="190" t="s">
        <v>229</v>
      </c>
      <c r="C387" s="142">
        <v>3073.1749333489347</v>
      </c>
      <c r="D387" s="142">
        <v>3405.584688</v>
      </c>
      <c r="E387" s="205">
        <f t="shared" si="26"/>
        <v>1.1081649310112094</v>
      </c>
      <c r="F387" s="286"/>
      <c r="G387" s="241"/>
    </row>
    <row r="388" spans="1:7" s="183" customFormat="1" ht="12.75" customHeight="1">
      <c r="A388" s="181">
        <v>12</v>
      </c>
      <c r="B388" s="190" t="s">
        <v>230</v>
      </c>
      <c r="C388" s="142">
        <v>4551.464802936165</v>
      </c>
      <c r="D388" s="142">
        <v>3983.7964979999997</v>
      </c>
      <c r="E388" s="205">
        <f t="shared" si="26"/>
        <v>0.8752778875561202</v>
      </c>
      <c r="F388" s="286"/>
      <c r="G388" s="241"/>
    </row>
    <row r="389" spans="1:7" s="183" customFormat="1" ht="12.75" customHeight="1">
      <c r="A389" s="181">
        <v>13</v>
      </c>
      <c r="B389" s="190" t="s">
        <v>231</v>
      </c>
      <c r="C389" s="142">
        <v>5557.057607984707</v>
      </c>
      <c r="D389" s="142">
        <v>5044.525158</v>
      </c>
      <c r="E389" s="205">
        <f t="shared" si="26"/>
        <v>0.9077690954205208</v>
      </c>
      <c r="F389" s="286"/>
      <c r="G389" s="241"/>
    </row>
    <row r="390" spans="1:7" s="183" customFormat="1" ht="12.75" customHeight="1">
      <c r="A390" s="239"/>
      <c r="B390" s="240" t="s">
        <v>27</v>
      </c>
      <c r="C390" s="143">
        <v>51297.34000000002</v>
      </c>
      <c r="D390" s="143">
        <v>49216.5469932</v>
      </c>
      <c r="E390" s="254">
        <f t="shared" si="26"/>
        <v>0.9594366295250393</v>
      </c>
      <c r="F390" s="287"/>
      <c r="G390" s="241"/>
    </row>
    <row r="391" s="183" customFormat="1" ht="23.25" customHeight="1">
      <c r="A391" s="200" t="s">
        <v>180</v>
      </c>
    </row>
    <row r="392" s="183" customFormat="1" ht="14.25">
      <c r="A392" s="200"/>
    </row>
    <row r="393" s="183" customFormat="1" ht="14.25">
      <c r="A393" s="200" t="s">
        <v>123</v>
      </c>
    </row>
    <row r="394" s="183" customFormat="1" ht="12" customHeight="1"/>
    <row r="395" spans="1:6" s="183" customFormat="1" ht="42" customHeight="1">
      <c r="A395" s="204" t="s">
        <v>30</v>
      </c>
      <c r="B395" s="204" t="s">
        <v>31</v>
      </c>
      <c r="C395" s="204" t="s">
        <v>61</v>
      </c>
      <c r="D395" s="204" t="s">
        <v>62</v>
      </c>
      <c r="E395" s="204" t="s">
        <v>63</v>
      </c>
      <c r="F395" s="288"/>
    </row>
    <row r="396" spans="1:6" s="291" customFormat="1" ht="16.5" customHeight="1">
      <c r="A396" s="289">
        <v>1</v>
      </c>
      <c r="B396" s="289">
        <v>2</v>
      </c>
      <c r="C396" s="289">
        <v>3</v>
      </c>
      <c r="D396" s="289">
        <v>4</v>
      </c>
      <c r="E396" s="289">
        <v>5</v>
      </c>
      <c r="F396" s="290"/>
    </row>
    <row r="397" spans="1:7" s="183" customFormat="1" ht="12.75" customHeight="1">
      <c r="A397" s="181">
        <v>1</v>
      </c>
      <c r="B397" s="190" t="s">
        <v>219</v>
      </c>
      <c r="C397" s="205">
        <v>0.8697048672509468</v>
      </c>
      <c r="D397" s="205">
        <v>0.8709389441254726</v>
      </c>
      <c r="E397" s="292">
        <f aca="true" t="shared" si="27" ref="E397:E410">D397-C397</f>
        <v>0.0012340768745258135</v>
      </c>
      <c r="F397" s="286"/>
      <c r="G397" s="241"/>
    </row>
    <row r="398" spans="1:7" s="183" customFormat="1" ht="12.75" customHeight="1">
      <c r="A398" s="181">
        <v>2</v>
      </c>
      <c r="B398" s="190" t="s">
        <v>220</v>
      </c>
      <c r="C398" s="205">
        <v>0.8707533133341052</v>
      </c>
      <c r="D398" s="205">
        <v>0.8720412829862185</v>
      </c>
      <c r="E398" s="292">
        <f t="shared" si="27"/>
        <v>0.0012879696521133077</v>
      </c>
      <c r="F398" s="286"/>
      <c r="G398" s="241"/>
    </row>
    <row r="399" spans="1:7" s="183" customFormat="1" ht="12.75" customHeight="1">
      <c r="A399" s="181">
        <v>3</v>
      </c>
      <c r="B399" s="190" t="s">
        <v>221</v>
      </c>
      <c r="C399" s="205">
        <v>0.8416656803107868</v>
      </c>
      <c r="D399" s="205">
        <v>0.8422656868703611</v>
      </c>
      <c r="E399" s="292">
        <f t="shared" si="27"/>
        <v>0.0006000065595742621</v>
      </c>
      <c r="F399" s="286"/>
      <c r="G399" s="241"/>
    </row>
    <row r="400" spans="1:7" s="183" customFormat="1" ht="12.75" customHeight="1">
      <c r="A400" s="181">
        <v>4</v>
      </c>
      <c r="B400" s="190" t="s">
        <v>222</v>
      </c>
      <c r="C400" s="205">
        <v>0.7196670565316309</v>
      </c>
      <c r="D400" s="205">
        <v>0.7208754189398162</v>
      </c>
      <c r="E400" s="292">
        <f t="shared" si="27"/>
        <v>0.0012083624081853372</v>
      </c>
      <c r="F400" s="286"/>
      <c r="G400" s="241"/>
    </row>
    <row r="401" spans="1:7" s="183" customFormat="1" ht="12.75" customHeight="1">
      <c r="A401" s="181">
        <v>5</v>
      </c>
      <c r="B401" s="190" t="s">
        <v>223</v>
      </c>
      <c r="C401" s="205">
        <v>0.7569321535740127</v>
      </c>
      <c r="D401" s="205">
        <v>0.758106763686697</v>
      </c>
      <c r="E401" s="292">
        <f t="shared" si="27"/>
        <v>0.0011746101126843822</v>
      </c>
      <c r="F401" s="286"/>
      <c r="G401" s="241"/>
    </row>
    <row r="402" spans="1:7" s="183" customFormat="1" ht="12.75" customHeight="1">
      <c r="A402" s="181">
        <v>6</v>
      </c>
      <c r="B402" s="190" t="s">
        <v>224</v>
      </c>
      <c r="C402" s="205">
        <v>0.7618210226578546</v>
      </c>
      <c r="D402" s="205">
        <v>0.7623247525303856</v>
      </c>
      <c r="E402" s="292">
        <f t="shared" si="27"/>
        <v>0.0005037298725310002</v>
      </c>
      <c r="F402" s="286"/>
      <c r="G402" s="241"/>
    </row>
    <row r="403" spans="1:7" s="183" customFormat="1" ht="12.75" customHeight="1">
      <c r="A403" s="181">
        <v>7</v>
      </c>
      <c r="B403" s="190" t="s">
        <v>225</v>
      </c>
      <c r="C403" s="205">
        <v>0.7315648096335703</v>
      </c>
      <c r="D403" s="205">
        <v>0.7336273994842901</v>
      </c>
      <c r="E403" s="292">
        <f t="shared" si="27"/>
        <v>0.0020625898507198315</v>
      </c>
      <c r="F403" s="286"/>
      <c r="G403" s="241"/>
    </row>
    <row r="404" spans="1:7" s="183" customFormat="1" ht="12.75" customHeight="1">
      <c r="A404" s="181">
        <v>8</v>
      </c>
      <c r="B404" s="190" t="s">
        <v>226</v>
      </c>
      <c r="C404" s="205">
        <v>0.7334918119950167</v>
      </c>
      <c r="D404" s="205">
        <v>0.7341550596847153</v>
      </c>
      <c r="E404" s="292">
        <f t="shared" si="27"/>
        <v>0.0006632476896986095</v>
      </c>
      <c r="F404" s="286"/>
      <c r="G404" s="241"/>
    </row>
    <row r="405" spans="1:7" s="183" customFormat="1" ht="12.75" customHeight="1">
      <c r="A405" s="181">
        <v>9</v>
      </c>
      <c r="B405" s="190" t="s">
        <v>227</v>
      </c>
      <c r="C405" s="205">
        <v>0.8608498001307264</v>
      </c>
      <c r="D405" s="205">
        <v>0.8613044599123483</v>
      </c>
      <c r="E405" s="292">
        <f t="shared" si="27"/>
        <v>0.0004546597816218467</v>
      </c>
      <c r="F405" s="286"/>
      <c r="G405" s="241"/>
    </row>
    <row r="406" spans="1:7" s="183" customFormat="1" ht="12.75" customHeight="1">
      <c r="A406" s="181">
        <v>10</v>
      </c>
      <c r="B406" s="190" t="s">
        <v>228</v>
      </c>
      <c r="C406" s="205">
        <v>0.8317179399669468</v>
      </c>
      <c r="D406" s="205">
        <v>0.8338481840266322</v>
      </c>
      <c r="E406" s="292">
        <f t="shared" si="27"/>
        <v>0.0021302440596854266</v>
      </c>
      <c r="F406" s="286"/>
      <c r="G406" s="241"/>
    </row>
    <row r="407" spans="1:7" s="183" customFormat="1" ht="12.75" customHeight="1">
      <c r="A407" s="181">
        <v>11</v>
      </c>
      <c r="B407" s="190" t="s">
        <v>229</v>
      </c>
      <c r="C407" s="205">
        <v>0.786366794713083</v>
      </c>
      <c r="D407" s="205">
        <v>0.7891972460785012</v>
      </c>
      <c r="E407" s="292">
        <f t="shared" si="27"/>
        <v>0.002830451365418152</v>
      </c>
      <c r="F407" s="286"/>
      <c r="G407" s="241"/>
    </row>
    <row r="408" spans="1:7" s="183" customFormat="1" ht="12.75" customHeight="1">
      <c r="A408" s="181">
        <v>12</v>
      </c>
      <c r="B408" s="190" t="s">
        <v>230</v>
      </c>
      <c r="C408" s="205">
        <v>0.7845628603322934</v>
      </c>
      <c r="D408" s="205">
        <v>0.7874665066986604</v>
      </c>
      <c r="E408" s="292">
        <f t="shared" si="27"/>
        <v>0.0029036463663669743</v>
      </c>
      <c r="F408" s="286"/>
      <c r="G408" s="241"/>
    </row>
    <row r="409" spans="1:7" s="183" customFormat="1" ht="12.75" customHeight="1">
      <c r="A409" s="181">
        <v>13</v>
      </c>
      <c r="B409" s="190" t="s">
        <v>231</v>
      </c>
      <c r="C409" s="205">
        <v>0.8204528871787067</v>
      </c>
      <c r="D409" s="205">
        <v>0.822932035199401</v>
      </c>
      <c r="E409" s="292">
        <f t="shared" si="27"/>
        <v>0.002479148020694266</v>
      </c>
      <c r="F409" s="286"/>
      <c r="G409" s="241"/>
    </row>
    <row r="410" spans="1:7" s="183" customFormat="1" ht="12.75" customHeight="1">
      <c r="A410" s="239"/>
      <c r="B410" s="240" t="s">
        <v>27</v>
      </c>
      <c r="C410" s="254">
        <v>0.7960623570347147</v>
      </c>
      <c r="D410" s="254">
        <v>0.798149321563572</v>
      </c>
      <c r="E410" s="293">
        <f t="shared" si="27"/>
        <v>0.0020869645288572602</v>
      </c>
      <c r="F410" s="287"/>
      <c r="G410" s="241"/>
    </row>
    <row r="411" spans="1:7" s="183" customFormat="1" ht="14.25" customHeight="1">
      <c r="A411" s="294"/>
      <c r="B411" s="295"/>
      <c r="C411" s="296"/>
      <c r="D411" s="296"/>
      <c r="E411" s="297"/>
      <c r="F411" s="298"/>
      <c r="G411" s="299" t="s">
        <v>12</v>
      </c>
    </row>
    <row r="412" s="183" customFormat="1" ht="14.25">
      <c r="A412" s="200" t="s">
        <v>181</v>
      </c>
    </row>
    <row r="413" s="183" customFormat="1" ht="11.25" customHeight="1"/>
    <row r="414" s="183" customFormat="1" ht="14.25" customHeight="1">
      <c r="F414" s="202" t="s">
        <v>64</v>
      </c>
    </row>
    <row r="415" spans="1:6" s="183" customFormat="1" ht="59.25" customHeight="1">
      <c r="A415" s="204" t="s">
        <v>30</v>
      </c>
      <c r="B415" s="204" t="s">
        <v>31</v>
      </c>
      <c r="C415" s="300" t="s">
        <v>182</v>
      </c>
      <c r="D415" s="300" t="s">
        <v>65</v>
      </c>
      <c r="E415" s="300" t="s">
        <v>66</v>
      </c>
      <c r="F415" s="204" t="s">
        <v>67</v>
      </c>
    </row>
    <row r="416" spans="1:6" ht="15" customHeight="1">
      <c r="A416" s="48">
        <v>1</v>
      </c>
      <c r="B416" s="48">
        <v>2</v>
      </c>
      <c r="C416" s="49">
        <v>3</v>
      </c>
      <c r="D416" s="49">
        <v>4</v>
      </c>
      <c r="E416" s="49">
        <v>5</v>
      </c>
      <c r="F416" s="48">
        <v>6</v>
      </c>
    </row>
    <row r="417" spans="1:7" ht="12.75" customHeight="1">
      <c r="A417" s="17">
        <v>1</v>
      </c>
      <c r="B417" s="34" t="s">
        <v>219</v>
      </c>
      <c r="C417" s="212">
        <v>35483140</v>
      </c>
      <c r="D417" s="158">
        <v>4176.094999999999</v>
      </c>
      <c r="E417" s="142">
        <v>4176.094999999999</v>
      </c>
      <c r="F417" s="145">
        <f aca="true" t="shared" si="28" ref="F417:F430">E417/D417</f>
        <v>1</v>
      </c>
      <c r="G417" s="30"/>
    </row>
    <row r="418" spans="1:7" ht="12.75" customHeight="1">
      <c r="A418" s="17">
        <v>2</v>
      </c>
      <c r="B418" s="34" t="s">
        <v>220</v>
      </c>
      <c r="C418" s="212">
        <v>26095520</v>
      </c>
      <c r="D418" s="158">
        <v>3080.44</v>
      </c>
      <c r="E418" s="142">
        <v>3080.44</v>
      </c>
      <c r="F418" s="145">
        <f t="shared" si="28"/>
        <v>1</v>
      </c>
      <c r="G418" s="30"/>
    </row>
    <row r="419" spans="1:7" ht="12.75" customHeight="1">
      <c r="A419" s="17">
        <v>3</v>
      </c>
      <c r="B419" s="34" t="s">
        <v>221</v>
      </c>
      <c r="C419" s="212">
        <v>36010920</v>
      </c>
      <c r="D419" s="158">
        <v>4182.42</v>
      </c>
      <c r="E419" s="142">
        <v>4182.42</v>
      </c>
      <c r="F419" s="145">
        <f t="shared" si="28"/>
        <v>1</v>
      </c>
      <c r="G419" s="30"/>
    </row>
    <row r="420" spans="1:7" ht="12.75" customHeight="1">
      <c r="A420" s="17">
        <v>4</v>
      </c>
      <c r="B420" s="34" t="s">
        <v>222</v>
      </c>
      <c r="C420" s="212">
        <v>57093080</v>
      </c>
      <c r="D420" s="158">
        <v>7003.062</v>
      </c>
      <c r="E420" s="142">
        <v>7003.062</v>
      </c>
      <c r="F420" s="145">
        <f t="shared" si="28"/>
        <v>1</v>
      </c>
      <c r="G420" s="30"/>
    </row>
    <row r="421" spans="1:7" ht="12.75" customHeight="1">
      <c r="A421" s="17">
        <v>5</v>
      </c>
      <c r="B421" s="34" t="s">
        <v>223</v>
      </c>
      <c r="C421" s="212">
        <v>41301552</v>
      </c>
      <c r="D421" s="158">
        <v>4917.417799999999</v>
      </c>
      <c r="E421" s="142">
        <v>4917.417799999999</v>
      </c>
      <c r="F421" s="145">
        <f t="shared" si="28"/>
        <v>1</v>
      </c>
      <c r="G421" s="30"/>
    </row>
    <row r="422" spans="1:7" ht="12.75" customHeight="1">
      <c r="A422" s="17">
        <v>6</v>
      </c>
      <c r="B422" s="34" t="s">
        <v>224</v>
      </c>
      <c r="C422" s="212">
        <v>39183936</v>
      </c>
      <c r="D422" s="158">
        <v>4879.3074</v>
      </c>
      <c r="E422" s="142">
        <v>4879.3074</v>
      </c>
      <c r="F422" s="145">
        <f t="shared" si="28"/>
        <v>1</v>
      </c>
      <c r="G422" s="30"/>
    </row>
    <row r="423" spans="1:7" ht="12.75" customHeight="1">
      <c r="A423" s="17">
        <v>7</v>
      </c>
      <c r="B423" s="34" t="s">
        <v>225</v>
      </c>
      <c r="C423" s="212">
        <v>54581120</v>
      </c>
      <c r="D423" s="158">
        <v>6503.574</v>
      </c>
      <c r="E423" s="142">
        <v>6503.574</v>
      </c>
      <c r="F423" s="145">
        <f t="shared" si="28"/>
        <v>1</v>
      </c>
      <c r="G423" s="30"/>
    </row>
    <row r="424" spans="1:7" ht="12.75" customHeight="1">
      <c r="A424" s="17">
        <v>8</v>
      </c>
      <c r="B424" s="34" t="s">
        <v>226</v>
      </c>
      <c r="C424" s="212">
        <v>37569400</v>
      </c>
      <c r="D424" s="158">
        <v>4324.848</v>
      </c>
      <c r="E424" s="142">
        <v>4324.848</v>
      </c>
      <c r="F424" s="145">
        <f t="shared" si="28"/>
        <v>1</v>
      </c>
      <c r="G424" s="30"/>
    </row>
    <row r="425" spans="1:7" ht="12.75" customHeight="1">
      <c r="A425" s="17">
        <v>9</v>
      </c>
      <c r="B425" s="34" t="s">
        <v>227</v>
      </c>
      <c r="C425" s="212">
        <v>31753984</v>
      </c>
      <c r="D425" s="158">
        <v>3717.7236</v>
      </c>
      <c r="E425" s="142">
        <v>3717.7236000000003</v>
      </c>
      <c r="F425" s="145">
        <f t="shared" si="28"/>
        <v>1.0000000000000002</v>
      </c>
      <c r="G425" s="30"/>
    </row>
    <row r="426" spans="1:7" ht="12.75" customHeight="1">
      <c r="A426" s="17">
        <v>10</v>
      </c>
      <c r="B426" s="34" t="s">
        <v>228</v>
      </c>
      <c r="C426" s="212">
        <v>46373360</v>
      </c>
      <c r="D426" s="158">
        <v>5475.789000000001</v>
      </c>
      <c r="E426" s="142">
        <v>5475.789000000001</v>
      </c>
      <c r="F426" s="145">
        <f t="shared" si="28"/>
        <v>1</v>
      </c>
      <c r="G426" s="30"/>
    </row>
    <row r="427" spans="1:7" ht="12.75" customHeight="1">
      <c r="A427" s="17">
        <v>11</v>
      </c>
      <c r="B427" s="34" t="s">
        <v>229</v>
      </c>
      <c r="C427" s="212">
        <v>37792480</v>
      </c>
      <c r="D427" s="158">
        <v>4445.232</v>
      </c>
      <c r="E427" s="142">
        <v>4445.232</v>
      </c>
      <c r="F427" s="145">
        <f t="shared" si="28"/>
        <v>1</v>
      </c>
      <c r="G427" s="30"/>
    </row>
    <row r="428" spans="1:7" ht="12.75" customHeight="1">
      <c r="A428" s="17">
        <v>12</v>
      </c>
      <c r="B428" s="34" t="s">
        <v>230</v>
      </c>
      <c r="C428" s="212">
        <v>43784180</v>
      </c>
      <c r="D428" s="158">
        <v>5238.607</v>
      </c>
      <c r="E428" s="142">
        <v>5238.607</v>
      </c>
      <c r="F428" s="145">
        <f t="shared" si="28"/>
        <v>1</v>
      </c>
      <c r="G428" s="30"/>
    </row>
    <row r="429" spans="1:7" ht="12.75" customHeight="1">
      <c r="A429" s="17">
        <v>13</v>
      </c>
      <c r="B429" s="34" t="s">
        <v>231</v>
      </c>
      <c r="C429" s="212">
        <v>56058140</v>
      </c>
      <c r="D429" s="158">
        <v>6577.407999999999</v>
      </c>
      <c r="E429" s="142">
        <v>6577.407999999999</v>
      </c>
      <c r="F429" s="145">
        <f t="shared" si="28"/>
        <v>1</v>
      </c>
      <c r="G429" s="30"/>
    </row>
    <row r="430" spans="1:7" ht="12.75" customHeight="1">
      <c r="A430" s="33"/>
      <c r="B430" s="1" t="s">
        <v>27</v>
      </c>
      <c r="C430" s="210">
        <v>543080812</v>
      </c>
      <c r="D430" s="159">
        <v>64521.9238</v>
      </c>
      <c r="E430" s="143">
        <v>64521.923800000004</v>
      </c>
      <c r="F430" s="144">
        <f t="shared" si="28"/>
        <v>1.0000000000000002</v>
      </c>
      <c r="G430" s="30"/>
    </row>
    <row r="431" spans="1:7" ht="6.75" customHeight="1">
      <c r="A431" s="95"/>
      <c r="B431" s="71"/>
      <c r="C431" s="72"/>
      <c r="D431" s="72"/>
      <c r="E431" s="73"/>
      <c r="F431" s="74"/>
      <c r="G431" s="75"/>
    </row>
    <row r="432" spans="1:8" ht="14.25">
      <c r="A432" s="46" t="s">
        <v>183</v>
      </c>
      <c r="B432" s="47"/>
      <c r="C432" s="47"/>
      <c r="D432" s="47"/>
      <c r="E432" s="47"/>
      <c r="F432" s="47"/>
      <c r="G432" s="47"/>
      <c r="H432" s="47"/>
    </row>
    <row r="433" spans="2:8" ht="11.25" customHeight="1">
      <c r="B433" s="47"/>
      <c r="C433" s="47"/>
      <c r="D433" s="47"/>
      <c r="E433" s="47"/>
      <c r="F433" s="47"/>
      <c r="G433" s="47"/>
      <c r="H433" s="47"/>
    </row>
    <row r="434" spans="2:8" ht="14.25" customHeight="1">
      <c r="B434" s="47"/>
      <c r="C434" s="47"/>
      <c r="D434" s="47"/>
      <c r="F434" s="57" t="s">
        <v>124</v>
      </c>
      <c r="G434" s="47"/>
      <c r="H434" s="47"/>
    </row>
    <row r="435" spans="1:6" ht="57.75" customHeight="1">
      <c r="A435" s="86" t="s">
        <v>30</v>
      </c>
      <c r="B435" s="86" t="s">
        <v>31</v>
      </c>
      <c r="C435" s="123" t="s">
        <v>182</v>
      </c>
      <c r="D435" s="123" t="s">
        <v>68</v>
      </c>
      <c r="E435" s="123" t="s">
        <v>69</v>
      </c>
      <c r="F435" s="86" t="s">
        <v>67</v>
      </c>
    </row>
    <row r="436" spans="1:6" ht="15" customHeight="1">
      <c r="A436" s="48">
        <v>1</v>
      </c>
      <c r="B436" s="48">
        <v>2</v>
      </c>
      <c r="C436" s="49">
        <v>3</v>
      </c>
      <c r="D436" s="49">
        <v>4</v>
      </c>
      <c r="E436" s="49">
        <v>5</v>
      </c>
      <c r="F436" s="48">
        <v>6</v>
      </c>
    </row>
    <row r="437" spans="1:7" ht="12.75" customHeight="1">
      <c r="A437" s="17">
        <v>1</v>
      </c>
      <c r="B437" s="34" t="s">
        <v>219</v>
      </c>
      <c r="C437" s="212">
        <v>35483140</v>
      </c>
      <c r="D437" s="155">
        <v>3198.560442</v>
      </c>
      <c r="E437" s="155">
        <v>3198.560442</v>
      </c>
      <c r="F437" s="160">
        <f aca="true" t="shared" si="29" ref="F437:F450">E437/D437</f>
        <v>1</v>
      </c>
      <c r="G437" s="30"/>
    </row>
    <row r="438" spans="1:7" ht="12.75" customHeight="1">
      <c r="A438" s="17">
        <v>2</v>
      </c>
      <c r="B438" s="34" t="s">
        <v>220</v>
      </c>
      <c r="C438" s="212">
        <v>26095520</v>
      </c>
      <c r="D438" s="155">
        <v>2356.304016</v>
      </c>
      <c r="E438" s="155">
        <v>2356.304016</v>
      </c>
      <c r="F438" s="160">
        <f t="shared" si="29"/>
        <v>1</v>
      </c>
      <c r="G438" s="30"/>
    </row>
    <row r="439" spans="1:7" ht="12.75" customHeight="1">
      <c r="A439" s="17">
        <v>3</v>
      </c>
      <c r="B439" s="34" t="s">
        <v>221</v>
      </c>
      <c r="C439" s="212">
        <v>36010920</v>
      </c>
      <c r="D439" s="155">
        <v>3222.034596</v>
      </c>
      <c r="E439" s="155">
        <v>3222.034596</v>
      </c>
      <c r="F439" s="160">
        <f t="shared" si="29"/>
        <v>1</v>
      </c>
      <c r="G439" s="30"/>
    </row>
    <row r="440" spans="1:7" ht="12.75" customHeight="1">
      <c r="A440" s="17">
        <v>4</v>
      </c>
      <c r="B440" s="34" t="s">
        <v>222</v>
      </c>
      <c r="C440" s="212">
        <v>57093080</v>
      </c>
      <c r="D440" s="155">
        <v>5269.080828</v>
      </c>
      <c r="E440" s="155">
        <v>5269.080828</v>
      </c>
      <c r="F440" s="160">
        <f t="shared" si="29"/>
        <v>1</v>
      </c>
      <c r="G440" s="30"/>
    </row>
    <row r="441" spans="1:7" ht="12.75" customHeight="1">
      <c r="A441" s="17">
        <v>5</v>
      </c>
      <c r="B441" s="34" t="s">
        <v>223</v>
      </c>
      <c r="C441" s="212">
        <v>41301552</v>
      </c>
      <c r="D441" s="155">
        <v>3747.4754832000003</v>
      </c>
      <c r="E441" s="155">
        <v>3747.4754832000003</v>
      </c>
      <c r="F441" s="160">
        <f t="shared" si="29"/>
        <v>1</v>
      </c>
      <c r="G441" s="30"/>
    </row>
    <row r="442" spans="1:7" ht="12.75" customHeight="1">
      <c r="A442" s="17">
        <v>6</v>
      </c>
      <c r="B442" s="34" t="s">
        <v>224</v>
      </c>
      <c r="C442" s="212">
        <v>39183936</v>
      </c>
      <c r="D442" s="155">
        <v>3647.7894816</v>
      </c>
      <c r="E442" s="155">
        <v>3647.7894816</v>
      </c>
      <c r="F442" s="160">
        <f t="shared" si="29"/>
        <v>1</v>
      </c>
      <c r="G442" s="30"/>
    </row>
    <row r="443" spans="1:7" ht="12.75" customHeight="1">
      <c r="A443" s="17">
        <v>7</v>
      </c>
      <c r="B443" s="34" t="s">
        <v>225</v>
      </c>
      <c r="C443" s="212">
        <v>54581120</v>
      </c>
      <c r="D443" s="155">
        <v>4954.581984</v>
      </c>
      <c r="E443" s="155">
        <v>4954.581984</v>
      </c>
      <c r="F443" s="160">
        <f t="shared" si="29"/>
        <v>1</v>
      </c>
      <c r="G443" s="30"/>
    </row>
    <row r="444" spans="1:7" ht="12.75" customHeight="1">
      <c r="A444" s="17">
        <v>8</v>
      </c>
      <c r="B444" s="34" t="s">
        <v>226</v>
      </c>
      <c r="C444" s="212">
        <v>37569400</v>
      </c>
      <c r="D444" s="155">
        <v>3344.811756</v>
      </c>
      <c r="E444" s="155">
        <v>3344.811756</v>
      </c>
      <c r="F444" s="160">
        <f t="shared" si="29"/>
        <v>1</v>
      </c>
      <c r="G444" s="30"/>
    </row>
    <row r="445" spans="1:7" ht="12.75" customHeight="1">
      <c r="A445" s="17">
        <v>9</v>
      </c>
      <c r="B445" s="34" t="s">
        <v>227</v>
      </c>
      <c r="C445" s="212">
        <v>31753984</v>
      </c>
      <c r="D445" s="155">
        <v>2853.9881664</v>
      </c>
      <c r="E445" s="155">
        <v>2853.9881664</v>
      </c>
      <c r="F445" s="160">
        <f t="shared" si="29"/>
        <v>1</v>
      </c>
      <c r="G445" s="30"/>
    </row>
    <row r="446" spans="1:7" ht="12.75" customHeight="1">
      <c r="A446" s="17">
        <v>10</v>
      </c>
      <c r="B446" s="34" t="s">
        <v>228</v>
      </c>
      <c r="C446" s="212">
        <v>46373360</v>
      </c>
      <c r="D446" s="155">
        <v>4188.013896</v>
      </c>
      <c r="E446" s="155">
        <v>4188.013896</v>
      </c>
      <c r="F446" s="160">
        <f t="shared" si="29"/>
        <v>1</v>
      </c>
      <c r="G446" s="30"/>
    </row>
    <row r="447" spans="1:7" ht="12.75" customHeight="1">
      <c r="A447" s="17">
        <v>11</v>
      </c>
      <c r="B447" s="34" t="s">
        <v>229</v>
      </c>
      <c r="C447" s="212">
        <v>37792480</v>
      </c>
      <c r="D447" s="155">
        <v>3405.584688</v>
      </c>
      <c r="E447" s="155">
        <v>3405.584688</v>
      </c>
      <c r="F447" s="160">
        <f t="shared" si="29"/>
        <v>1</v>
      </c>
      <c r="G447" s="30"/>
    </row>
    <row r="448" spans="1:7" ht="12.75" customHeight="1">
      <c r="A448" s="17">
        <v>12</v>
      </c>
      <c r="B448" s="34" t="s">
        <v>230</v>
      </c>
      <c r="C448" s="212">
        <v>43784180</v>
      </c>
      <c r="D448" s="155">
        <v>3983.7964979999997</v>
      </c>
      <c r="E448" s="155">
        <v>3983.7964979999997</v>
      </c>
      <c r="F448" s="160">
        <f t="shared" si="29"/>
        <v>1</v>
      </c>
      <c r="G448" s="30"/>
    </row>
    <row r="449" spans="1:7" ht="12.75" customHeight="1">
      <c r="A449" s="17">
        <v>13</v>
      </c>
      <c r="B449" s="34" t="s">
        <v>231</v>
      </c>
      <c r="C449" s="212">
        <v>56058140</v>
      </c>
      <c r="D449" s="155">
        <v>5044.525158</v>
      </c>
      <c r="E449" s="155">
        <v>5044.525158</v>
      </c>
      <c r="F449" s="160">
        <f t="shared" si="29"/>
        <v>1</v>
      </c>
      <c r="G449" s="30"/>
    </row>
    <row r="450" spans="1:8" ht="12.75" customHeight="1">
      <c r="A450" s="33"/>
      <c r="B450" s="1" t="s">
        <v>27</v>
      </c>
      <c r="C450" s="210">
        <v>543080812</v>
      </c>
      <c r="D450" s="156">
        <v>49216.5469932</v>
      </c>
      <c r="E450" s="156">
        <v>49216.5469932</v>
      </c>
      <c r="F450" s="144">
        <f t="shared" si="29"/>
        <v>1</v>
      </c>
      <c r="G450" s="30"/>
      <c r="H450" s="9" t="s">
        <v>12</v>
      </c>
    </row>
    <row r="451" spans="1:8" ht="13.5" customHeight="1">
      <c r="A451" s="70"/>
      <c r="B451" s="71"/>
      <c r="C451" s="72"/>
      <c r="D451" s="72"/>
      <c r="E451" s="73"/>
      <c r="F451" s="74"/>
      <c r="G451" s="75"/>
      <c r="H451" s="9" t="s">
        <v>12</v>
      </c>
    </row>
    <row r="452" spans="1:7" ht="13.5" customHeight="1">
      <c r="A452" s="46" t="s">
        <v>70</v>
      </c>
      <c r="B452" s="98"/>
      <c r="C452" s="98"/>
      <c r="D452" s="99"/>
      <c r="E452" s="99"/>
      <c r="F452" s="99"/>
      <c r="G452" s="99"/>
    </row>
    <row r="453" spans="1:7" ht="13.5" customHeight="1">
      <c r="A453" s="98"/>
      <c r="B453" s="98"/>
      <c r="C453" s="98"/>
      <c r="D453" s="99"/>
      <c r="E453" s="99"/>
      <c r="F453" s="99"/>
      <c r="G453" s="99"/>
    </row>
    <row r="454" spans="1:7" ht="13.5" customHeight="1">
      <c r="A454" s="46" t="s">
        <v>146</v>
      </c>
      <c r="B454" s="98"/>
      <c r="C454" s="98"/>
      <c r="D454" s="99"/>
      <c r="E454" s="99"/>
      <c r="F454" s="99"/>
      <c r="G454" s="99"/>
    </row>
    <row r="455" spans="1:7" ht="13.5" customHeight="1">
      <c r="A455" s="46" t="s">
        <v>167</v>
      </c>
      <c r="B455" s="98"/>
      <c r="C455" s="98"/>
      <c r="D455" s="99"/>
      <c r="E455" s="99"/>
      <c r="F455" s="99"/>
      <c r="G455" s="99"/>
    </row>
    <row r="456" spans="1:8" ht="36.75" customHeight="1">
      <c r="A456" s="86" t="s">
        <v>37</v>
      </c>
      <c r="B456" s="86" t="s">
        <v>38</v>
      </c>
      <c r="C456" s="86" t="s">
        <v>145</v>
      </c>
      <c r="D456" s="86" t="s">
        <v>114</v>
      </c>
      <c r="E456" s="86" t="s">
        <v>116</v>
      </c>
      <c r="F456" s="172"/>
      <c r="G456" s="101"/>
      <c r="H456" s="9" t="s">
        <v>12</v>
      </c>
    </row>
    <row r="457" spans="1:7" ht="14.25">
      <c r="A457" s="100">
        <v>1</v>
      </c>
      <c r="B457" s="100">
        <v>2</v>
      </c>
      <c r="C457" s="100">
        <v>3</v>
      </c>
      <c r="D457" s="100">
        <v>4</v>
      </c>
      <c r="E457" s="100" t="s">
        <v>115</v>
      </c>
      <c r="F457" s="169"/>
      <c r="G457" s="169"/>
    </row>
    <row r="458" spans="1:13" ht="12.75" customHeight="1">
      <c r="A458" s="17">
        <v>1</v>
      </c>
      <c r="B458" s="34" t="s">
        <v>219</v>
      </c>
      <c r="C458" s="170">
        <v>6345</v>
      </c>
      <c r="D458" s="170">
        <v>5982</v>
      </c>
      <c r="E458" s="170">
        <f>D458-C458</f>
        <v>-363</v>
      </c>
      <c r="F458" s="173"/>
      <c r="G458" s="41"/>
      <c r="J458" s="9">
        <v>1148</v>
      </c>
      <c r="L458" s="9" t="e">
        <f>#REF!+#REF!</f>
        <v>#REF!</v>
      </c>
      <c r="M458" s="9" t="e">
        <f>#REF!+J458</f>
        <v>#REF!</v>
      </c>
    </row>
    <row r="459" spans="1:13" ht="12.75" customHeight="1">
      <c r="A459" s="17">
        <v>2</v>
      </c>
      <c r="B459" s="34" t="s">
        <v>220</v>
      </c>
      <c r="C459" s="170">
        <v>5385</v>
      </c>
      <c r="D459" s="170">
        <v>5044</v>
      </c>
      <c r="E459" s="170">
        <f aca="true" t="shared" si="30" ref="E459:E471">D459-C459</f>
        <v>-341</v>
      </c>
      <c r="F459" s="173"/>
      <c r="G459" s="41"/>
      <c r="J459" s="9">
        <v>1178</v>
      </c>
      <c r="L459" s="9" t="e">
        <f>#REF!+#REF!</f>
        <v>#REF!</v>
      </c>
      <c r="M459" s="9" t="e">
        <f>#REF!+J459</f>
        <v>#REF!</v>
      </c>
    </row>
    <row r="460" spans="1:13" ht="12.75" customHeight="1">
      <c r="A460" s="17">
        <v>3</v>
      </c>
      <c r="B460" s="34" t="s">
        <v>221</v>
      </c>
      <c r="C460" s="170">
        <v>6264</v>
      </c>
      <c r="D460" s="170">
        <v>6184</v>
      </c>
      <c r="E460" s="170">
        <f t="shared" si="30"/>
        <v>-80</v>
      </c>
      <c r="F460" s="173"/>
      <c r="G460" s="41"/>
      <c r="J460" s="9">
        <v>1077</v>
      </c>
      <c r="L460" s="9" t="e">
        <f>#REF!+#REF!</f>
        <v>#REF!</v>
      </c>
      <c r="M460" s="9" t="e">
        <f>#REF!+J460</f>
        <v>#REF!</v>
      </c>
    </row>
    <row r="461" spans="1:13" ht="12.75" customHeight="1">
      <c r="A461" s="17">
        <v>4</v>
      </c>
      <c r="B461" s="34" t="s">
        <v>222</v>
      </c>
      <c r="C461" s="170">
        <v>8757</v>
      </c>
      <c r="D461" s="170">
        <v>8230</v>
      </c>
      <c r="E461" s="170">
        <f t="shared" si="30"/>
        <v>-527</v>
      </c>
      <c r="F461" s="173"/>
      <c r="G461" s="41"/>
      <c r="J461" s="9">
        <v>2191</v>
      </c>
      <c r="L461" s="9" t="e">
        <f>#REF!+#REF!</f>
        <v>#REF!</v>
      </c>
      <c r="M461" s="9" t="e">
        <f>#REF!+J461</f>
        <v>#REF!</v>
      </c>
    </row>
    <row r="462" spans="1:13" ht="12.75" customHeight="1">
      <c r="A462" s="17">
        <v>5</v>
      </c>
      <c r="B462" s="34" t="s">
        <v>223</v>
      </c>
      <c r="C462" s="170">
        <v>6475</v>
      </c>
      <c r="D462" s="170">
        <v>6284</v>
      </c>
      <c r="E462" s="170">
        <f t="shared" si="30"/>
        <v>-191</v>
      </c>
      <c r="F462" s="173"/>
      <c r="G462" s="41"/>
      <c r="J462" s="9">
        <v>1954</v>
      </c>
      <c r="L462" s="9" t="e">
        <f>#REF!+#REF!</f>
        <v>#REF!</v>
      </c>
      <c r="M462" s="9" t="e">
        <f>#REF!+J462</f>
        <v>#REF!</v>
      </c>
    </row>
    <row r="463" spans="1:13" ht="12.75" customHeight="1">
      <c r="A463" s="17">
        <v>6</v>
      </c>
      <c r="B463" s="34" t="s">
        <v>224</v>
      </c>
      <c r="C463" s="170">
        <v>5671</v>
      </c>
      <c r="D463" s="170">
        <v>5654</v>
      </c>
      <c r="E463" s="170">
        <f t="shared" si="30"/>
        <v>-17</v>
      </c>
      <c r="F463" s="173"/>
      <c r="G463" s="41"/>
      <c r="J463" s="9">
        <v>1955</v>
      </c>
      <c r="L463" s="9" t="e">
        <f>#REF!+#REF!</f>
        <v>#REF!</v>
      </c>
      <c r="M463" s="9" t="e">
        <f>#REF!+J463</f>
        <v>#REF!</v>
      </c>
    </row>
    <row r="464" spans="1:13" ht="12.75" customHeight="1">
      <c r="A464" s="17">
        <v>7</v>
      </c>
      <c r="B464" s="34" t="s">
        <v>225</v>
      </c>
      <c r="C464" s="170">
        <v>6752</v>
      </c>
      <c r="D464" s="170">
        <v>6618</v>
      </c>
      <c r="E464" s="170">
        <f t="shared" si="30"/>
        <v>-134</v>
      </c>
      <c r="F464" s="173"/>
      <c r="G464" s="41"/>
      <c r="J464" s="9">
        <v>986</v>
      </c>
      <c r="L464" s="9" t="e">
        <f>#REF!+#REF!</f>
        <v>#REF!</v>
      </c>
      <c r="M464" s="9" t="e">
        <f>#REF!+J464</f>
        <v>#REF!</v>
      </c>
    </row>
    <row r="465" spans="1:13" ht="12.75" customHeight="1">
      <c r="A465" s="17">
        <v>8</v>
      </c>
      <c r="B465" s="34" t="s">
        <v>226</v>
      </c>
      <c r="C465" s="170">
        <v>6035</v>
      </c>
      <c r="D465" s="170">
        <v>5989</v>
      </c>
      <c r="E465" s="170">
        <f t="shared" si="30"/>
        <v>-46</v>
      </c>
      <c r="F465" s="173"/>
      <c r="G465" s="41"/>
      <c r="J465" s="9">
        <v>1451</v>
      </c>
      <c r="L465" s="9" t="e">
        <f>#REF!+#REF!</f>
        <v>#REF!</v>
      </c>
      <c r="M465" s="9" t="e">
        <f>#REF!+J465</f>
        <v>#REF!</v>
      </c>
    </row>
    <row r="466" spans="1:13" ht="12.75" customHeight="1">
      <c r="A466" s="17">
        <v>9</v>
      </c>
      <c r="B466" s="34" t="s">
        <v>227</v>
      </c>
      <c r="C466" s="170">
        <v>6455</v>
      </c>
      <c r="D466" s="170">
        <v>5737</v>
      </c>
      <c r="E466" s="170">
        <f t="shared" si="30"/>
        <v>-718</v>
      </c>
      <c r="F466" s="173"/>
      <c r="G466" s="41"/>
      <c r="J466" s="9">
        <v>1259</v>
      </c>
      <c r="L466" s="9" t="e">
        <f>#REF!+#REF!</f>
        <v>#REF!</v>
      </c>
      <c r="M466" s="9" t="e">
        <f>#REF!+J466</f>
        <v>#REF!</v>
      </c>
    </row>
    <row r="467" spans="1:13" ht="12.75" customHeight="1">
      <c r="A467" s="17">
        <v>10</v>
      </c>
      <c r="B467" s="34" t="s">
        <v>228</v>
      </c>
      <c r="C467" s="170">
        <v>8292</v>
      </c>
      <c r="D467" s="170">
        <v>8485</v>
      </c>
      <c r="E467" s="170">
        <f t="shared" si="30"/>
        <v>193</v>
      </c>
      <c r="F467" s="173"/>
      <c r="G467" s="41"/>
      <c r="J467" s="9">
        <v>200</v>
      </c>
      <c r="L467" s="9" t="e">
        <f>#REF!+#REF!</f>
        <v>#REF!</v>
      </c>
      <c r="M467" s="9" t="e">
        <f>#REF!+J467</f>
        <v>#REF!</v>
      </c>
    </row>
    <row r="468" spans="1:13" ht="12.75" customHeight="1">
      <c r="A468" s="17">
        <v>11</v>
      </c>
      <c r="B468" s="34" t="s">
        <v>229</v>
      </c>
      <c r="C468" s="170">
        <v>6375</v>
      </c>
      <c r="D468" s="170">
        <v>6154</v>
      </c>
      <c r="E468" s="170">
        <f t="shared" si="30"/>
        <v>-221</v>
      </c>
      <c r="F468" s="173"/>
      <c r="G468" s="41"/>
      <c r="J468" s="9">
        <v>233</v>
      </c>
      <c r="L468" s="9" t="e">
        <f>#REF!+#REF!</f>
        <v>#REF!</v>
      </c>
      <c r="M468" s="9" t="e">
        <f>#REF!+J468</f>
        <v>#REF!</v>
      </c>
    </row>
    <row r="469" spans="1:13" ht="12.75" customHeight="1">
      <c r="A469" s="17">
        <v>12</v>
      </c>
      <c r="B469" s="34" t="s">
        <v>230</v>
      </c>
      <c r="C469" s="170">
        <v>7620</v>
      </c>
      <c r="D469" s="170">
        <v>7520</v>
      </c>
      <c r="E469" s="170">
        <f t="shared" si="30"/>
        <v>-100</v>
      </c>
      <c r="F469" s="173"/>
      <c r="G469" s="41"/>
      <c r="J469" s="9">
        <v>1164</v>
      </c>
      <c r="L469" s="9" t="e">
        <f>#REF!+#REF!</f>
        <v>#REF!</v>
      </c>
      <c r="M469" s="9" t="e">
        <f>#REF!+J469</f>
        <v>#REF!</v>
      </c>
    </row>
    <row r="470" spans="1:13" ht="12.75" customHeight="1">
      <c r="A470" s="17">
        <v>13</v>
      </c>
      <c r="B470" s="34" t="s">
        <v>231</v>
      </c>
      <c r="C470" s="170">
        <v>7870</v>
      </c>
      <c r="D470" s="170">
        <v>7262</v>
      </c>
      <c r="E470" s="170">
        <f t="shared" si="30"/>
        <v>-608</v>
      </c>
      <c r="F470" s="173"/>
      <c r="G470" s="41"/>
      <c r="J470" s="9">
        <v>965</v>
      </c>
      <c r="L470" s="9" t="e">
        <f>#REF!+#REF!</f>
        <v>#REF!</v>
      </c>
      <c r="M470" s="9" t="e">
        <f>#REF!+J470</f>
        <v>#REF!</v>
      </c>
    </row>
    <row r="471" spans="1:13" ht="15" customHeight="1">
      <c r="A471" s="33"/>
      <c r="B471" s="1" t="s">
        <v>27</v>
      </c>
      <c r="C471" s="171">
        <v>88296</v>
      </c>
      <c r="D471" s="171">
        <v>85143</v>
      </c>
      <c r="E471" s="171">
        <f t="shared" si="30"/>
        <v>-3153</v>
      </c>
      <c r="F471" s="174"/>
      <c r="G471" s="37"/>
      <c r="J471" s="9">
        <v>30356</v>
      </c>
      <c r="L471" s="9" t="e">
        <f>#REF!+#REF!</f>
        <v>#REF!</v>
      </c>
      <c r="M471" s="9" t="e">
        <f>#REF!+J471</f>
        <v>#REF!</v>
      </c>
    </row>
    <row r="472" spans="1:7" ht="15" customHeight="1">
      <c r="A472" s="39"/>
      <c r="B472" s="2"/>
      <c r="C472" s="167"/>
      <c r="D472" s="168"/>
      <c r="E472" s="168"/>
      <c r="F472" s="168"/>
      <c r="G472" s="37"/>
    </row>
    <row r="473" spans="1:7" ht="15" customHeight="1">
      <c r="A473" s="39"/>
      <c r="B473" s="2"/>
      <c r="C473" s="167"/>
      <c r="D473" s="168"/>
      <c r="E473" s="168"/>
      <c r="F473" s="168"/>
      <c r="G473" s="37"/>
    </row>
    <row r="474" spans="1:7" ht="13.5" customHeight="1">
      <c r="A474" s="46" t="s">
        <v>71</v>
      </c>
      <c r="B474" s="98"/>
      <c r="C474" s="98"/>
      <c r="D474" s="99"/>
      <c r="E474" s="99"/>
      <c r="F474" s="99"/>
      <c r="G474" s="99"/>
    </row>
    <row r="475" spans="1:7" ht="13.5" customHeight="1">
      <c r="A475" s="46" t="s">
        <v>168</v>
      </c>
      <c r="B475" s="98"/>
      <c r="C475" s="98"/>
      <c r="D475" s="99"/>
      <c r="E475" s="99"/>
      <c r="F475" s="99"/>
      <c r="G475" s="99"/>
    </row>
    <row r="476" spans="1:7" ht="42" customHeight="1">
      <c r="A476" s="15" t="s">
        <v>37</v>
      </c>
      <c r="B476" s="15" t="s">
        <v>38</v>
      </c>
      <c r="C476" s="15" t="s">
        <v>147</v>
      </c>
      <c r="D476" s="15" t="s">
        <v>198</v>
      </c>
      <c r="E476" s="15" t="s">
        <v>72</v>
      </c>
      <c r="F476" s="15" t="s">
        <v>73</v>
      </c>
      <c r="G476" s="15" t="s">
        <v>74</v>
      </c>
    </row>
    <row r="477" spans="1:7" ht="14.25">
      <c r="A477" s="100">
        <v>1</v>
      </c>
      <c r="B477" s="100">
        <v>2</v>
      </c>
      <c r="C477" s="100">
        <v>3</v>
      </c>
      <c r="D477" s="100">
        <v>4</v>
      </c>
      <c r="E477" s="100">
        <v>5</v>
      </c>
      <c r="F477" s="100">
        <v>6</v>
      </c>
      <c r="G477" s="100">
        <v>7</v>
      </c>
    </row>
    <row r="478" spans="1:8" ht="12.75" customHeight="1">
      <c r="A478" s="181">
        <v>1</v>
      </c>
      <c r="B478" s="34" t="s">
        <v>219</v>
      </c>
      <c r="C478" s="180">
        <v>634.5</v>
      </c>
      <c r="D478" s="180">
        <v>31.617617376490234</v>
      </c>
      <c r="E478" s="180">
        <v>581.8323826235097</v>
      </c>
      <c r="F478" s="180">
        <f>D478+E478</f>
        <v>613.4499999999999</v>
      </c>
      <c r="G478" s="190">
        <f>F478/C478</f>
        <v>0.9668242710795901</v>
      </c>
      <c r="H478" s="183"/>
    </row>
    <row r="479" spans="1:8" ht="12.75" customHeight="1">
      <c r="A479" s="181">
        <v>2</v>
      </c>
      <c r="B479" s="34" t="s">
        <v>220</v>
      </c>
      <c r="C479" s="180">
        <v>538.5</v>
      </c>
      <c r="D479" s="180">
        <v>26.30323942550277</v>
      </c>
      <c r="E479" s="180">
        <v>494.40676057449724</v>
      </c>
      <c r="F479" s="180">
        <f aca="true" t="shared" si="31" ref="F479:F490">D479+E479</f>
        <v>520.71</v>
      </c>
      <c r="G479" s="190">
        <f aca="true" t="shared" si="32" ref="G479:G490">F479/C479</f>
        <v>0.9669637883008357</v>
      </c>
      <c r="H479" s="183"/>
    </row>
    <row r="480" spans="1:8" ht="12.75" customHeight="1">
      <c r="A480" s="181">
        <v>3</v>
      </c>
      <c r="B480" s="34" t="s">
        <v>221</v>
      </c>
      <c r="C480" s="180">
        <v>626.4000000000001</v>
      </c>
      <c r="D480" s="180">
        <v>33.112890866677404</v>
      </c>
      <c r="E480" s="180">
        <v>572.2571091333226</v>
      </c>
      <c r="F480" s="180">
        <f t="shared" si="31"/>
        <v>605.37</v>
      </c>
      <c r="G480" s="190">
        <f t="shared" si="32"/>
        <v>0.966427203065134</v>
      </c>
      <c r="H480" s="183"/>
    </row>
    <row r="481" spans="1:8" ht="12.75" customHeight="1">
      <c r="A481" s="181">
        <v>4</v>
      </c>
      <c r="B481" s="34" t="s">
        <v>222</v>
      </c>
      <c r="C481" s="180">
        <v>875.7</v>
      </c>
      <c r="D481" s="180">
        <v>43.68610849106934</v>
      </c>
      <c r="E481" s="180">
        <v>802.9438915089307</v>
      </c>
      <c r="F481" s="180">
        <f t="shared" si="31"/>
        <v>846.6300000000001</v>
      </c>
      <c r="G481" s="190">
        <f t="shared" si="32"/>
        <v>0.9668036998972251</v>
      </c>
      <c r="H481" s="183"/>
    </row>
    <row r="482" spans="1:8" ht="12.75" customHeight="1">
      <c r="A482" s="181">
        <v>5</v>
      </c>
      <c r="B482" s="34" t="s">
        <v>223</v>
      </c>
      <c r="C482" s="180">
        <v>647.5</v>
      </c>
      <c r="D482" s="180">
        <v>31.89690284697589</v>
      </c>
      <c r="E482" s="180">
        <v>594.1730971530241</v>
      </c>
      <c r="F482" s="180">
        <f t="shared" si="31"/>
        <v>626.0699999999999</v>
      </c>
      <c r="G482" s="190">
        <f t="shared" si="32"/>
        <v>0.9669034749034748</v>
      </c>
      <c r="H482" s="183"/>
    </row>
    <row r="483" spans="1:8" ht="12.75" customHeight="1">
      <c r="A483" s="181">
        <v>6</v>
      </c>
      <c r="B483" s="34" t="s">
        <v>224</v>
      </c>
      <c r="C483" s="180">
        <v>567.1</v>
      </c>
      <c r="D483" s="180">
        <v>24.213804906333273</v>
      </c>
      <c r="E483" s="180">
        <v>524.6061950936668</v>
      </c>
      <c r="F483" s="180">
        <f t="shared" si="31"/>
        <v>548.82</v>
      </c>
      <c r="G483" s="190">
        <f t="shared" si="32"/>
        <v>0.9677658261329573</v>
      </c>
      <c r="H483" s="183"/>
    </row>
    <row r="484" spans="1:8" ht="12.75" customHeight="1">
      <c r="A484" s="181">
        <v>7</v>
      </c>
      <c r="B484" s="34" t="s">
        <v>225</v>
      </c>
      <c r="C484" s="180">
        <v>675.2</v>
      </c>
      <c r="D484" s="180">
        <v>35.834695753932984</v>
      </c>
      <c r="E484" s="180">
        <v>616.6853042460671</v>
      </c>
      <c r="F484" s="180">
        <f t="shared" si="31"/>
        <v>652.5200000000001</v>
      </c>
      <c r="G484" s="190">
        <f t="shared" si="32"/>
        <v>0.9664099526066351</v>
      </c>
      <c r="H484" s="183"/>
    </row>
    <row r="485" spans="1:13" ht="12.75" customHeight="1">
      <c r="A485" s="181">
        <v>8</v>
      </c>
      <c r="B485" s="34" t="s">
        <v>226</v>
      </c>
      <c r="C485" s="180">
        <v>603.5</v>
      </c>
      <c r="D485" s="180">
        <v>31.268718771358834</v>
      </c>
      <c r="E485" s="180">
        <v>552.0512812286412</v>
      </c>
      <c r="F485" s="180">
        <f t="shared" si="31"/>
        <v>583.32</v>
      </c>
      <c r="G485" s="190">
        <f t="shared" si="32"/>
        <v>0.9665617232808618</v>
      </c>
      <c r="H485" s="183"/>
      <c r="M485" s="9" t="s">
        <v>12</v>
      </c>
    </row>
    <row r="486" spans="1:8" ht="12.75" customHeight="1">
      <c r="A486" s="181">
        <v>9</v>
      </c>
      <c r="B486" s="34" t="s">
        <v>227</v>
      </c>
      <c r="C486" s="180">
        <v>645.5</v>
      </c>
      <c r="D486" s="180">
        <v>33.940548128763396</v>
      </c>
      <c r="E486" s="180">
        <v>589.9094518712366</v>
      </c>
      <c r="F486" s="180">
        <f t="shared" si="31"/>
        <v>623.8499999999999</v>
      </c>
      <c r="G486" s="190">
        <f t="shared" si="32"/>
        <v>0.9664601084430673</v>
      </c>
      <c r="H486" s="183"/>
    </row>
    <row r="487" spans="1:8" ht="12.75" customHeight="1">
      <c r="A487" s="181">
        <v>10</v>
      </c>
      <c r="B487" s="34" t="s">
        <v>228</v>
      </c>
      <c r="C487" s="180">
        <v>829.1999999999999</v>
      </c>
      <c r="D487" s="180">
        <v>42.35346494375322</v>
      </c>
      <c r="E487" s="180">
        <v>759.2065350562468</v>
      </c>
      <c r="F487" s="180">
        <f t="shared" si="31"/>
        <v>801.5600000000001</v>
      </c>
      <c r="G487" s="190">
        <f t="shared" si="32"/>
        <v>0.9666666666666668</v>
      </c>
      <c r="H487" s="183"/>
    </row>
    <row r="488" spans="1:8" ht="12.75" customHeight="1">
      <c r="A488" s="181">
        <v>11</v>
      </c>
      <c r="B488" s="34" t="s">
        <v>229</v>
      </c>
      <c r="C488" s="180">
        <v>637.5</v>
      </c>
      <c r="D488" s="180">
        <v>32.28713616471261</v>
      </c>
      <c r="E488" s="180">
        <v>583.9928638352874</v>
      </c>
      <c r="F488" s="180">
        <f t="shared" si="31"/>
        <v>616.28</v>
      </c>
      <c r="G488" s="190">
        <f t="shared" si="32"/>
        <v>0.9667137254901961</v>
      </c>
      <c r="H488" s="183"/>
    </row>
    <row r="489" spans="1:8" ht="12.75" customHeight="1">
      <c r="A489" s="181">
        <v>12</v>
      </c>
      <c r="B489" s="34" t="s">
        <v>230</v>
      </c>
      <c r="C489" s="180">
        <v>762</v>
      </c>
      <c r="D489" s="180">
        <v>35.99416502957779</v>
      </c>
      <c r="E489" s="180">
        <v>700.9858349704223</v>
      </c>
      <c r="F489" s="180">
        <f t="shared" si="31"/>
        <v>736.98</v>
      </c>
      <c r="G489" s="190">
        <f t="shared" si="32"/>
        <v>0.9671653543307087</v>
      </c>
      <c r="H489" s="183"/>
    </row>
    <row r="490" spans="1:8" ht="12.75" customHeight="1">
      <c r="A490" s="181">
        <v>13</v>
      </c>
      <c r="B490" s="34" t="s">
        <v>231</v>
      </c>
      <c r="C490" s="180">
        <v>787</v>
      </c>
      <c r="D490" s="180">
        <v>36.750707294852276</v>
      </c>
      <c r="E490" s="180">
        <v>724.4592927051477</v>
      </c>
      <c r="F490" s="180">
        <f t="shared" si="31"/>
        <v>761.21</v>
      </c>
      <c r="G490" s="190">
        <f t="shared" si="32"/>
        <v>0.9672299872935197</v>
      </c>
      <c r="H490" s="183"/>
    </row>
    <row r="491" spans="1:7" ht="15" customHeight="1">
      <c r="A491" s="33"/>
      <c r="B491" s="1" t="s">
        <v>27</v>
      </c>
      <c r="C491" s="156">
        <v>8829.6</v>
      </c>
      <c r="D491" s="156">
        <v>439.26000000000005</v>
      </c>
      <c r="E491" s="156">
        <v>8097.51</v>
      </c>
      <c r="F491" s="156">
        <f>D491+E491</f>
        <v>8536.77</v>
      </c>
      <c r="G491" s="38">
        <f>F491/C491</f>
        <v>0.9668354172329438</v>
      </c>
    </row>
    <row r="492" spans="1:7" ht="13.5" customHeight="1">
      <c r="A492" s="70"/>
      <c r="B492" s="71"/>
      <c r="C492" s="72"/>
      <c r="D492" s="72"/>
      <c r="E492" s="73"/>
      <c r="F492" s="74"/>
      <c r="G492" s="75"/>
    </row>
    <row r="493" spans="1:7" ht="13.5" customHeight="1">
      <c r="A493" s="46" t="s">
        <v>75</v>
      </c>
      <c r="B493" s="98"/>
      <c r="C493" s="98"/>
      <c r="D493" s="98"/>
      <c r="E493" s="99"/>
      <c r="F493" s="99"/>
      <c r="G493" s="99"/>
    </row>
    <row r="494" spans="1:7" ht="13.5" customHeight="1">
      <c r="A494" s="46" t="s">
        <v>167</v>
      </c>
      <c r="B494" s="98"/>
      <c r="C494" s="98"/>
      <c r="D494" s="98"/>
      <c r="E494" s="99"/>
      <c r="F494" s="99"/>
      <c r="G494" s="99"/>
    </row>
    <row r="495" spans="1:7" ht="57">
      <c r="A495" s="15" t="s">
        <v>37</v>
      </c>
      <c r="B495" s="15" t="s">
        <v>38</v>
      </c>
      <c r="C495" s="15" t="s">
        <v>148</v>
      </c>
      <c r="D495" s="15" t="s">
        <v>76</v>
      </c>
      <c r="E495" s="15" t="s">
        <v>77</v>
      </c>
      <c r="F495" s="15" t="s">
        <v>78</v>
      </c>
      <c r="G495" s="101"/>
    </row>
    <row r="496" spans="1:7" ht="15">
      <c r="A496" s="100">
        <v>1</v>
      </c>
      <c r="B496" s="100">
        <v>2</v>
      </c>
      <c r="C496" s="100">
        <v>3</v>
      </c>
      <c r="D496" s="100">
        <v>4</v>
      </c>
      <c r="E496" s="100">
        <v>5</v>
      </c>
      <c r="F496" s="100">
        <v>6</v>
      </c>
      <c r="G496" s="101"/>
    </row>
    <row r="497" spans="1:7" ht="12.75" customHeight="1">
      <c r="A497" s="17">
        <v>1</v>
      </c>
      <c r="B497" s="34" t="s">
        <v>219</v>
      </c>
      <c r="C497" s="180">
        <v>634.5</v>
      </c>
      <c r="D497" s="180">
        <v>613.4499999999999</v>
      </c>
      <c r="E497" s="180">
        <v>598.2</v>
      </c>
      <c r="F497" s="206">
        <f>E497/C497</f>
        <v>0.9427895981087471</v>
      </c>
      <c r="G497" s="30"/>
    </row>
    <row r="498" spans="1:7" ht="12.75" customHeight="1">
      <c r="A498" s="17">
        <v>2</v>
      </c>
      <c r="B498" s="34" t="s">
        <v>220</v>
      </c>
      <c r="C498" s="180">
        <v>538.5</v>
      </c>
      <c r="D498" s="180">
        <v>520.71</v>
      </c>
      <c r="E498" s="180">
        <v>504.4</v>
      </c>
      <c r="F498" s="206">
        <f aca="true" t="shared" si="33" ref="F498:F510">E498/C498</f>
        <v>0.9366759517177344</v>
      </c>
      <c r="G498" s="30"/>
    </row>
    <row r="499" spans="1:7" ht="12.75" customHeight="1">
      <c r="A499" s="17">
        <v>3</v>
      </c>
      <c r="B499" s="34" t="s">
        <v>221</v>
      </c>
      <c r="C499" s="180">
        <v>626.4000000000001</v>
      </c>
      <c r="D499" s="180">
        <v>605.37</v>
      </c>
      <c r="E499" s="180">
        <v>618.4</v>
      </c>
      <c r="F499" s="206">
        <f t="shared" si="33"/>
        <v>0.987228607918263</v>
      </c>
      <c r="G499" s="30"/>
    </row>
    <row r="500" spans="1:7" ht="12.75" customHeight="1">
      <c r="A500" s="17">
        <v>4</v>
      </c>
      <c r="B500" s="34" t="s">
        <v>222</v>
      </c>
      <c r="C500" s="180">
        <v>875.7</v>
      </c>
      <c r="D500" s="180">
        <v>846.6300000000001</v>
      </c>
      <c r="E500" s="180">
        <v>823</v>
      </c>
      <c r="F500" s="206">
        <f t="shared" si="33"/>
        <v>0.939819572913098</v>
      </c>
      <c r="G500" s="30"/>
    </row>
    <row r="501" spans="1:7" ht="12.75" customHeight="1">
      <c r="A501" s="17">
        <v>5</v>
      </c>
      <c r="B501" s="34" t="s">
        <v>223</v>
      </c>
      <c r="C501" s="180">
        <v>647.5</v>
      </c>
      <c r="D501" s="180">
        <v>626.0699999999999</v>
      </c>
      <c r="E501" s="180">
        <v>628.4</v>
      </c>
      <c r="F501" s="206">
        <f t="shared" si="33"/>
        <v>0.9705019305019305</v>
      </c>
      <c r="G501" s="30"/>
    </row>
    <row r="502" spans="1:7" ht="12.75" customHeight="1">
      <c r="A502" s="17">
        <v>6</v>
      </c>
      <c r="B502" s="34" t="s">
        <v>224</v>
      </c>
      <c r="C502" s="180">
        <v>567.1</v>
      </c>
      <c r="D502" s="180">
        <v>548.82</v>
      </c>
      <c r="E502" s="180">
        <v>565.4000000000001</v>
      </c>
      <c r="F502" s="206">
        <f t="shared" si="33"/>
        <v>0.9970022923646624</v>
      </c>
      <c r="G502" s="30"/>
    </row>
    <row r="503" spans="1:7" ht="12.75" customHeight="1">
      <c r="A503" s="17">
        <v>7</v>
      </c>
      <c r="B503" s="34" t="s">
        <v>225</v>
      </c>
      <c r="C503" s="180">
        <v>675.2</v>
      </c>
      <c r="D503" s="180">
        <v>652.5200000000001</v>
      </c>
      <c r="E503" s="180">
        <v>661.8</v>
      </c>
      <c r="F503" s="206">
        <f t="shared" si="33"/>
        <v>0.9801540284360188</v>
      </c>
      <c r="G503" s="30"/>
    </row>
    <row r="504" spans="1:7" ht="12.75" customHeight="1">
      <c r="A504" s="17">
        <v>8</v>
      </c>
      <c r="B504" s="34" t="s">
        <v>226</v>
      </c>
      <c r="C504" s="180">
        <v>603.5</v>
      </c>
      <c r="D504" s="180">
        <v>583.32</v>
      </c>
      <c r="E504" s="180">
        <v>598.9</v>
      </c>
      <c r="F504" s="206">
        <f t="shared" si="33"/>
        <v>0.9923777961888981</v>
      </c>
      <c r="G504" s="30"/>
    </row>
    <row r="505" spans="1:7" ht="12.75" customHeight="1">
      <c r="A505" s="17">
        <v>9</v>
      </c>
      <c r="B505" s="34" t="s">
        <v>227</v>
      </c>
      <c r="C505" s="180">
        <v>645.5</v>
      </c>
      <c r="D505" s="180">
        <v>623.8499999999999</v>
      </c>
      <c r="E505" s="180">
        <v>573.7</v>
      </c>
      <c r="F505" s="206">
        <f t="shared" si="33"/>
        <v>0.8887683965917894</v>
      </c>
      <c r="G505" s="30"/>
    </row>
    <row r="506" spans="1:7" ht="12.75" customHeight="1">
      <c r="A506" s="17">
        <v>10</v>
      </c>
      <c r="B506" s="34" t="s">
        <v>228</v>
      </c>
      <c r="C506" s="180">
        <v>829.1999999999999</v>
      </c>
      <c r="D506" s="180">
        <v>801.5600000000001</v>
      </c>
      <c r="E506" s="180">
        <v>848.5</v>
      </c>
      <c r="F506" s="206">
        <f t="shared" si="33"/>
        <v>1.0232754462132176</v>
      </c>
      <c r="G506" s="30"/>
    </row>
    <row r="507" spans="1:7" ht="12.75" customHeight="1">
      <c r="A507" s="17">
        <v>11</v>
      </c>
      <c r="B507" s="34" t="s">
        <v>229</v>
      </c>
      <c r="C507" s="180">
        <v>637.5</v>
      </c>
      <c r="D507" s="180">
        <v>616.28</v>
      </c>
      <c r="E507" s="180">
        <v>615.4</v>
      </c>
      <c r="F507" s="206">
        <f t="shared" si="33"/>
        <v>0.9653333333333333</v>
      </c>
      <c r="G507" s="30"/>
    </row>
    <row r="508" spans="1:7" ht="12.75" customHeight="1">
      <c r="A508" s="17">
        <v>12</v>
      </c>
      <c r="B508" s="34" t="s">
        <v>230</v>
      </c>
      <c r="C508" s="180">
        <v>762</v>
      </c>
      <c r="D508" s="180">
        <v>736.98</v>
      </c>
      <c r="E508" s="180">
        <v>752</v>
      </c>
      <c r="F508" s="206">
        <f t="shared" si="33"/>
        <v>0.9868766404199475</v>
      </c>
      <c r="G508" s="30"/>
    </row>
    <row r="509" spans="1:7" ht="12.75" customHeight="1">
      <c r="A509" s="17">
        <v>13</v>
      </c>
      <c r="B509" s="34" t="s">
        <v>231</v>
      </c>
      <c r="C509" s="180">
        <v>787</v>
      </c>
      <c r="D509" s="180">
        <v>761.21</v>
      </c>
      <c r="E509" s="180">
        <v>726.2</v>
      </c>
      <c r="F509" s="206">
        <f t="shared" si="33"/>
        <v>0.9227445997458704</v>
      </c>
      <c r="G509" s="30"/>
    </row>
    <row r="510" spans="1:8" ht="14.25" customHeight="1">
      <c r="A510" s="33"/>
      <c r="B510" s="1" t="s">
        <v>27</v>
      </c>
      <c r="C510" s="143">
        <v>8829.6</v>
      </c>
      <c r="D510" s="156">
        <v>8536.77</v>
      </c>
      <c r="E510" s="156">
        <v>8514.3</v>
      </c>
      <c r="F510" s="163">
        <f t="shared" si="33"/>
        <v>0.9642905680891546</v>
      </c>
      <c r="G510" s="30"/>
      <c r="H510" s="9" t="s">
        <v>12</v>
      </c>
    </row>
    <row r="511" spans="1:7" ht="13.5" customHeight="1">
      <c r="A511" s="102"/>
      <c r="B511" s="3"/>
      <c r="C511" s="301"/>
      <c r="D511" s="103"/>
      <c r="E511" s="104"/>
      <c r="F511" s="103"/>
      <c r="G511" s="128"/>
    </row>
    <row r="512" spans="1:7" ht="13.5" customHeight="1">
      <c r="A512" s="46" t="s">
        <v>79</v>
      </c>
      <c r="B512" s="98"/>
      <c r="C512" s="98"/>
      <c r="D512" s="98"/>
      <c r="E512" s="99"/>
      <c r="F512" s="99"/>
      <c r="G512" s="99"/>
    </row>
    <row r="513" spans="1:7" ht="13.5" customHeight="1">
      <c r="A513" s="46" t="s">
        <v>167</v>
      </c>
      <c r="B513" s="98"/>
      <c r="C513" s="98"/>
      <c r="D513" s="98"/>
      <c r="E513" s="99"/>
      <c r="F513" s="99"/>
      <c r="G513" s="99"/>
    </row>
    <row r="514" spans="1:7" ht="69" customHeight="1">
      <c r="A514" s="15" t="s">
        <v>37</v>
      </c>
      <c r="B514" s="15" t="s">
        <v>38</v>
      </c>
      <c r="C514" s="15" t="s">
        <v>148</v>
      </c>
      <c r="D514" s="15" t="s">
        <v>76</v>
      </c>
      <c r="E514" s="15" t="s">
        <v>202</v>
      </c>
      <c r="F514" s="15" t="s">
        <v>149</v>
      </c>
      <c r="G514" s="105"/>
    </row>
    <row r="515" spans="1:7" ht="14.25" customHeight="1">
      <c r="A515" s="100">
        <v>1</v>
      </c>
      <c r="B515" s="100">
        <v>2</v>
      </c>
      <c r="C515" s="100">
        <v>3</v>
      </c>
      <c r="D515" s="100">
        <v>4</v>
      </c>
      <c r="E515" s="100">
        <v>5</v>
      </c>
      <c r="F515" s="100">
        <v>6</v>
      </c>
      <c r="G515" s="105"/>
    </row>
    <row r="516" spans="1:7" ht="12.75" customHeight="1">
      <c r="A516" s="17">
        <v>1</v>
      </c>
      <c r="B516" s="34" t="s">
        <v>219</v>
      </c>
      <c r="C516" s="180">
        <v>634.5</v>
      </c>
      <c r="D516" s="180">
        <v>613.4499999999999</v>
      </c>
      <c r="E516" s="161">
        <v>-42.609999999999985</v>
      </c>
      <c r="F516" s="162">
        <f>E516/C516</f>
        <v>-0.06715524034672969</v>
      </c>
      <c r="G516" s="30"/>
    </row>
    <row r="517" spans="1:7" ht="12.75" customHeight="1">
      <c r="A517" s="17">
        <v>2</v>
      </c>
      <c r="B517" s="34" t="s">
        <v>220</v>
      </c>
      <c r="C517" s="180">
        <v>538.5</v>
      </c>
      <c r="D517" s="180">
        <v>520.71</v>
      </c>
      <c r="E517" s="161">
        <v>-42.73000000000002</v>
      </c>
      <c r="F517" s="162">
        <f aca="true" t="shared" si="34" ref="F517:F528">E517/C517</f>
        <v>-0.07935004642525537</v>
      </c>
      <c r="G517" s="30"/>
    </row>
    <row r="518" spans="1:7" ht="12.75" customHeight="1">
      <c r="A518" s="17">
        <v>3</v>
      </c>
      <c r="B518" s="34" t="s">
        <v>221</v>
      </c>
      <c r="C518" s="180">
        <v>626.4000000000001</v>
      </c>
      <c r="D518" s="180">
        <v>605.37</v>
      </c>
      <c r="E518" s="161">
        <v>-65.10999999999999</v>
      </c>
      <c r="F518" s="162">
        <f t="shared" si="34"/>
        <v>-0.10394316730523623</v>
      </c>
      <c r="G518" s="30"/>
    </row>
    <row r="519" spans="1:7" ht="12.75" customHeight="1">
      <c r="A519" s="17">
        <v>4</v>
      </c>
      <c r="B519" s="34" t="s">
        <v>222</v>
      </c>
      <c r="C519" s="180">
        <v>875.7</v>
      </c>
      <c r="D519" s="180">
        <v>846.6300000000001</v>
      </c>
      <c r="E519" s="161">
        <v>-54.809999999999945</v>
      </c>
      <c r="F519" s="162">
        <f t="shared" si="34"/>
        <v>-0.0625899280575539</v>
      </c>
      <c r="G519" s="30"/>
    </row>
    <row r="520" spans="1:7" ht="12.75" customHeight="1">
      <c r="A520" s="17">
        <v>5</v>
      </c>
      <c r="B520" s="34" t="s">
        <v>223</v>
      </c>
      <c r="C520" s="180">
        <v>647.5</v>
      </c>
      <c r="D520" s="180">
        <v>626.0699999999999</v>
      </c>
      <c r="E520" s="161">
        <v>-75.50999999999999</v>
      </c>
      <c r="F520" s="162">
        <f t="shared" si="34"/>
        <v>-0.11661776061776061</v>
      </c>
      <c r="G520" s="30"/>
    </row>
    <row r="521" spans="1:7" ht="12.75" customHeight="1">
      <c r="A521" s="17">
        <v>6</v>
      </c>
      <c r="B521" s="34" t="s">
        <v>224</v>
      </c>
      <c r="C521" s="180">
        <v>567.1</v>
      </c>
      <c r="D521" s="180">
        <v>548.82</v>
      </c>
      <c r="E521" s="161">
        <v>-50.52999999999997</v>
      </c>
      <c r="F521" s="162">
        <f t="shared" si="34"/>
        <v>-0.08910245106683119</v>
      </c>
      <c r="G521" s="30"/>
    </row>
    <row r="522" spans="1:7" ht="12.75" customHeight="1">
      <c r="A522" s="17">
        <v>7</v>
      </c>
      <c r="B522" s="34" t="s">
        <v>225</v>
      </c>
      <c r="C522" s="180">
        <v>675.2</v>
      </c>
      <c r="D522" s="180">
        <v>652.5200000000001</v>
      </c>
      <c r="E522" s="161">
        <v>-64.55999999999997</v>
      </c>
      <c r="F522" s="162">
        <f t="shared" si="34"/>
        <v>-0.09561611374407579</v>
      </c>
      <c r="G522" s="30"/>
    </row>
    <row r="523" spans="1:7" ht="12.75" customHeight="1">
      <c r="A523" s="17">
        <v>8</v>
      </c>
      <c r="B523" s="34" t="s">
        <v>226</v>
      </c>
      <c r="C523" s="180">
        <v>603.5</v>
      </c>
      <c r="D523" s="180">
        <v>583.32</v>
      </c>
      <c r="E523" s="161">
        <v>-73.63</v>
      </c>
      <c r="F523" s="162">
        <f t="shared" si="34"/>
        <v>-0.12200497100248549</v>
      </c>
      <c r="G523" s="30"/>
    </row>
    <row r="524" spans="1:7" ht="12.75" customHeight="1">
      <c r="A524" s="17">
        <v>9</v>
      </c>
      <c r="B524" s="34" t="s">
        <v>227</v>
      </c>
      <c r="C524" s="180">
        <v>645.5</v>
      </c>
      <c r="D524" s="180">
        <v>623.8499999999999</v>
      </c>
      <c r="E524" s="161">
        <v>-31.880000000000024</v>
      </c>
      <c r="F524" s="162">
        <f t="shared" si="34"/>
        <v>-0.04938807126258718</v>
      </c>
      <c r="G524" s="30"/>
    </row>
    <row r="525" spans="1:7" ht="12.75" customHeight="1">
      <c r="A525" s="17">
        <v>10</v>
      </c>
      <c r="B525" s="34" t="s">
        <v>228</v>
      </c>
      <c r="C525" s="180">
        <v>829.1999999999999</v>
      </c>
      <c r="D525" s="180">
        <v>801.5600000000001</v>
      </c>
      <c r="E525" s="161">
        <v>-114.49000000000001</v>
      </c>
      <c r="F525" s="162">
        <f t="shared" si="34"/>
        <v>-0.13807284129281236</v>
      </c>
      <c r="G525" s="30"/>
    </row>
    <row r="526" spans="1:7" ht="12.75" customHeight="1">
      <c r="A526" s="17">
        <v>11</v>
      </c>
      <c r="B526" s="34" t="s">
        <v>229</v>
      </c>
      <c r="C526" s="180">
        <v>637.5</v>
      </c>
      <c r="D526" s="180">
        <v>616.28</v>
      </c>
      <c r="E526" s="161">
        <v>-73.11000000000001</v>
      </c>
      <c r="F526" s="162">
        <f t="shared" si="34"/>
        <v>-0.11468235294117649</v>
      </c>
      <c r="G526" s="30"/>
    </row>
    <row r="527" spans="1:7" ht="12.75" customHeight="1">
      <c r="A527" s="17">
        <v>12</v>
      </c>
      <c r="B527" s="34" t="s">
        <v>230</v>
      </c>
      <c r="C527" s="180">
        <v>762</v>
      </c>
      <c r="D527" s="180">
        <v>736.98</v>
      </c>
      <c r="E527" s="161">
        <v>-119.74000000000001</v>
      </c>
      <c r="F527" s="162">
        <f t="shared" si="34"/>
        <v>-0.15713910761154856</v>
      </c>
      <c r="G527" s="30"/>
    </row>
    <row r="528" spans="1:7" ht="12.75" customHeight="1">
      <c r="A528" s="17">
        <v>13</v>
      </c>
      <c r="B528" s="34" t="s">
        <v>231</v>
      </c>
      <c r="C528" s="180">
        <v>787</v>
      </c>
      <c r="D528" s="180">
        <v>761.21</v>
      </c>
      <c r="E528" s="161">
        <v>-62.89999999999998</v>
      </c>
      <c r="F528" s="162">
        <f t="shared" si="34"/>
        <v>-0.07992376111817023</v>
      </c>
      <c r="G528" s="30"/>
    </row>
    <row r="529" spans="1:7" ht="12.75" customHeight="1">
      <c r="A529" s="33"/>
      <c r="B529" s="1" t="s">
        <v>27</v>
      </c>
      <c r="C529" s="156">
        <v>8829.6</v>
      </c>
      <c r="D529" s="156">
        <v>8536.77</v>
      </c>
      <c r="E529" s="156">
        <v>-871.6099999999999</v>
      </c>
      <c r="F529" s="163">
        <f>E529/C529</f>
        <v>-0.09871455105554044</v>
      </c>
      <c r="G529" s="30"/>
    </row>
    <row r="530" spans="1:7" ht="12.75" customHeight="1">
      <c r="A530" s="39"/>
      <c r="B530" s="2"/>
      <c r="C530" s="168"/>
      <c r="D530" s="168"/>
      <c r="E530" s="168"/>
      <c r="F530" s="174"/>
      <c r="G530" s="30"/>
    </row>
    <row r="531" ht="24" customHeight="1">
      <c r="A531" s="46" t="s">
        <v>80</v>
      </c>
    </row>
    <row r="532" ht="9" customHeight="1"/>
    <row r="533" ht="14.25">
      <c r="A533" s="8" t="s">
        <v>81</v>
      </c>
    </row>
    <row r="534" spans="1:7" ht="30" customHeight="1">
      <c r="A534" s="181" t="s">
        <v>20</v>
      </c>
      <c r="B534" s="181"/>
      <c r="C534" s="182" t="s">
        <v>34</v>
      </c>
      <c r="D534" s="182" t="s">
        <v>35</v>
      </c>
      <c r="E534" s="182" t="s">
        <v>6</v>
      </c>
      <c r="F534" s="182" t="s">
        <v>28</v>
      </c>
      <c r="G534" s="183"/>
    </row>
    <row r="535" spans="1:7" ht="13.5" customHeight="1">
      <c r="A535" s="253">
        <v>1</v>
      </c>
      <c r="B535" s="253">
        <v>2</v>
      </c>
      <c r="C535" s="253">
        <v>3</v>
      </c>
      <c r="D535" s="253">
        <v>4</v>
      </c>
      <c r="E535" s="253" t="s">
        <v>36</v>
      </c>
      <c r="F535" s="253">
        <v>6</v>
      </c>
      <c r="G535" s="183"/>
    </row>
    <row r="536" spans="1:10" ht="27" customHeight="1">
      <c r="A536" s="184">
        <v>1</v>
      </c>
      <c r="B536" s="185" t="s">
        <v>179</v>
      </c>
      <c r="C536" s="189">
        <v>464.81</v>
      </c>
      <c r="D536" s="189">
        <v>464.81</v>
      </c>
      <c r="E536" s="186">
        <f>C536-D536</f>
        <v>0</v>
      </c>
      <c r="F536" s="190">
        <f>E536/C536</f>
        <v>0</v>
      </c>
      <c r="G536" s="191"/>
      <c r="J536" s="9" t="s">
        <v>12</v>
      </c>
    </row>
    <row r="537" spans="1:7" ht="28.5">
      <c r="A537" s="184">
        <v>2</v>
      </c>
      <c r="B537" s="185" t="s">
        <v>198</v>
      </c>
      <c r="C537" s="189">
        <v>0</v>
      </c>
      <c r="D537" s="189">
        <v>0</v>
      </c>
      <c r="E537" s="186">
        <f>C537-D537</f>
        <v>0</v>
      </c>
      <c r="F537" s="190">
        <v>0</v>
      </c>
      <c r="G537" s="183"/>
    </row>
    <row r="538" spans="1:7" ht="28.5">
      <c r="A538" s="184">
        <v>3</v>
      </c>
      <c r="B538" s="185" t="s">
        <v>184</v>
      </c>
      <c r="C538" s="189">
        <v>464.81</v>
      </c>
      <c r="D538" s="189">
        <v>464.81</v>
      </c>
      <c r="E538" s="186">
        <f>C538-D538</f>
        <v>0</v>
      </c>
      <c r="F538" s="190">
        <f>E538/C538</f>
        <v>0</v>
      </c>
      <c r="G538" s="183"/>
    </row>
    <row r="539" spans="1:7" ht="15.75" customHeight="1">
      <c r="A539" s="184">
        <v>4</v>
      </c>
      <c r="B539" s="192" t="s">
        <v>82</v>
      </c>
      <c r="C539" s="193">
        <f>SUM(C537:C538)</f>
        <v>464.81</v>
      </c>
      <c r="D539" s="193">
        <f>SUM(D537:D538)</f>
        <v>464.81</v>
      </c>
      <c r="E539" s="186">
        <f>C539-D539</f>
        <v>0</v>
      </c>
      <c r="F539" s="190">
        <f>E539/C539</f>
        <v>0</v>
      </c>
      <c r="G539" s="183" t="s">
        <v>12</v>
      </c>
    </row>
    <row r="540" spans="1:6" ht="15.75" customHeight="1">
      <c r="A540" s="31"/>
      <c r="B540" s="115"/>
      <c r="C540" s="176"/>
      <c r="D540" s="176"/>
      <c r="E540" s="63"/>
      <c r="F540" s="63"/>
    </row>
    <row r="541" s="106" customFormat="1" ht="14.25">
      <c r="A541" s="8" t="s">
        <v>185</v>
      </c>
    </row>
    <row r="542" spans="5:7" ht="14.25">
      <c r="E542" s="65" t="s">
        <v>122</v>
      </c>
      <c r="F542" s="275" t="s">
        <v>207</v>
      </c>
      <c r="G542" s="129"/>
    </row>
    <row r="543" spans="1:7" ht="28.5">
      <c r="A543" s="86" t="s">
        <v>20</v>
      </c>
      <c r="B543" s="86" t="s">
        <v>83</v>
      </c>
      <c r="C543" s="86" t="s">
        <v>150</v>
      </c>
      <c r="D543" s="86" t="s">
        <v>42</v>
      </c>
      <c r="E543" s="86" t="s">
        <v>84</v>
      </c>
      <c r="F543" s="86" t="s">
        <v>85</v>
      </c>
      <c r="G543" s="62"/>
    </row>
    <row r="544" spans="1:7" ht="14.25">
      <c r="A544" s="108">
        <v>1</v>
      </c>
      <c r="B544" s="108">
        <v>2</v>
      </c>
      <c r="C544" s="108">
        <v>3</v>
      </c>
      <c r="D544" s="108">
        <v>4</v>
      </c>
      <c r="E544" s="108">
        <v>5</v>
      </c>
      <c r="F544" s="108">
        <v>6</v>
      </c>
      <c r="G544" s="130"/>
    </row>
    <row r="545" spans="1:7" ht="28.5">
      <c r="A545" s="109">
        <v>1</v>
      </c>
      <c r="B545" s="110" t="s">
        <v>86</v>
      </c>
      <c r="C545" s="282">
        <f>C536/2</f>
        <v>232.405</v>
      </c>
      <c r="D545" s="282">
        <f>D536/2</f>
        <v>232.405</v>
      </c>
      <c r="E545" s="283">
        <v>264.65</v>
      </c>
      <c r="F545" s="111">
        <f>E545/C545</f>
        <v>1.1387448634926098</v>
      </c>
      <c r="G545" s="131"/>
    </row>
    <row r="546" spans="1:8" ht="89.25" customHeight="1">
      <c r="A546" s="109">
        <v>2</v>
      </c>
      <c r="B546" s="110" t="s">
        <v>87</v>
      </c>
      <c r="C546" s="282">
        <f>C545</f>
        <v>232.405</v>
      </c>
      <c r="D546" s="282">
        <f>D545</f>
        <v>232.405</v>
      </c>
      <c r="E546" s="283">
        <v>200.16</v>
      </c>
      <c r="F546" s="111">
        <f>E546/C546</f>
        <v>0.86125513650739</v>
      </c>
      <c r="G546" s="132"/>
      <c r="H546" s="9" t="s">
        <v>12</v>
      </c>
    </row>
    <row r="547" spans="1:7" ht="15">
      <c r="A547" s="322" t="s">
        <v>10</v>
      </c>
      <c r="B547" s="322"/>
      <c r="C547" s="112">
        <f>SUM(C545:C546)</f>
        <v>464.81</v>
      </c>
      <c r="D547" s="112">
        <f>SUM(D545:D546)</f>
        <v>464.81</v>
      </c>
      <c r="E547" s="112">
        <f>SUM(E545:E546)</f>
        <v>464.80999999999995</v>
      </c>
      <c r="F547" s="111">
        <f>E547/C547</f>
        <v>0.9999999999999999</v>
      </c>
      <c r="G547" s="133"/>
    </row>
    <row r="548" spans="1:7" s="126" customFormat="1" ht="22.5" customHeight="1">
      <c r="A548" s="323"/>
      <c r="B548" s="323"/>
      <c r="C548" s="323"/>
      <c r="D548" s="323"/>
      <c r="E548" s="323"/>
      <c r="F548" s="323"/>
      <c r="G548" s="323"/>
    </row>
    <row r="549" spans="1:7" ht="14.25">
      <c r="A549" s="115" t="s">
        <v>88</v>
      </c>
      <c r="B549" s="25"/>
      <c r="C549" s="25"/>
      <c r="D549" s="113"/>
      <c r="E549" s="25"/>
      <c r="F549" s="25"/>
      <c r="G549" s="114"/>
    </row>
    <row r="550" spans="1:7" ht="14.25">
      <c r="A550" s="115"/>
      <c r="B550" s="25"/>
      <c r="C550" s="25"/>
      <c r="D550" s="113"/>
      <c r="E550" s="25"/>
      <c r="F550" s="25"/>
      <c r="G550" s="114"/>
    </row>
    <row r="551" ht="14.25">
      <c r="A551" s="8" t="s">
        <v>89</v>
      </c>
    </row>
    <row r="552" spans="1:6" ht="30" customHeight="1">
      <c r="A552" s="17" t="s">
        <v>20</v>
      </c>
      <c r="B552" s="86" t="s">
        <v>83</v>
      </c>
      <c r="C552" s="51" t="s">
        <v>34</v>
      </c>
      <c r="D552" s="51" t="s">
        <v>35</v>
      </c>
      <c r="E552" s="51" t="s">
        <v>6</v>
      </c>
      <c r="F552" s="51" t="s">
        <v>28</v>
      </c>
    </row>
    <row r="553" spans="1:7" ht="13.5" customHeight="1">
      <c r="A553" s="181">
        <v>1</v>
      </c>
      <c r="B553" s="181">
        <v>2</v>
      </c>
      <c r="C553" s="181">
        <v>3</v>
      </c>
      <c r="D553" s="181">
        <v>4</v>
      </c>
      <c r="E553" s="181" t="s">
        <v>36</v>
      </c>
      <c r="F553" s="181">
        <v>6</v>
      </c>
      <c r="G553" s="183"/>
    </row>
    <row r="554" spans="1:12" ht="27" customHeight="1">
      <c r="A554" s="184">
        <v>1</v>
      </c>
      <c r="B554" s="185" t="s">
        <v>179</v>
      </c>
      <c r="C554" s="186">
        <v>497.62</v>
      </c>
      <c r="D554" s="186">
        <v>497.62</v>
      </c>
      <c r="E554" s="186">
        <f>C554-D554</f>
        <v>0</v>
      </c>
      <c r="F554" s="194">
        <v>0</v>
      </c>
      <c r="G554" s="183"/>
      <c r="L554" s="9" t="s">
        <v>12</v>
      </c>
    </row>
    <row r="555" spans="1:7" ht="28.5">
      <c r="A555" s="184">
        <v>2</v>
      </c>
      <c r="B555" s="185" t="s">
        <v>198</v>
      </c>
      <c r="C555" s="186">
        <v>0</v>
      </c>
      <c r="D555" s="186">
        <v>0</v>
      </c>
      <c r="E555" s="186">
        <f>C555-D555</f>
        <v>0</v>
      </c>
      <c r="F555" s="190">
        <v>0</v>
      </c>
      <c r="G555" s="183"/>
    </row>
    <row r="556" spans="1:7" ht="28.5">
      <c r="A556" s="184">
        <v>3</v>
      </c>
      <c r="B556" s="185" t="s">
        <v>184</v>
      </c>
      <c r="C556" s="186">
        <v>497.62</v>
      </c>
      <c r="D556" s="186">
        <v>497.62</v>
      </c>
      <c r="E556" s="186">
        <f>C556-D556</f>
        <v>0</v>
      </c>
      <c r="F556" s="190">
        <f>E556/C556</f>
        <v>0</v>
      </c>
      <c r="G556" s="183"/>
    </row>
    <row r="557" spans="1:7" ht="15.75" customHeight="1">
      <c r="A557" s="184">
        <v>4</v>
      </c>
      <c r="B557" s="192" t="s">
        <v>82</v>
      </c>
      <c r="C557" s="195">
        <f>SUM(C555:C556)</f>
        <v>497.62</v>
      </c>
      <c r="D557" s="195">
        <f>SUM(D555:D556)</f>
        <v>497.62</v>
      </c>
      <c r="E557" s="186">
        <f>C557-D557</f>
        <v>0</v>
      </c>
      <c r="F557" s="196">
        <f>E557/C557</f>
        <v>0</v>
      </c>
      <c r="G557" s="183"/>
    </row>
    <row r="558" spans="1:6" ht="15.75" customHeight="1">
      <c r="A558" s="31"/>
      <c r="B558" s="115"/>
      <c r="C558" s="83"/>
      <c r="D558" s="83"/>
      <c r="E558" s="63"/>
      <c r="F558" s="37"/>
    </row>
    <row r="559" s="106" customFormat="1" ht="14.25">
      <c r="A559" s="8" t="s">
        <v>186</v>
      </c>
    </row>
    <row r="560" spans="6:8" ht="14.25">
      <c r="F560" s="107"/>
      <c r="G560" s="65" t="s">
        <v>122</v>
      </c>
      <c r="H560" s="175"/>
    </row>
    <row r="561" spans="1:8" ht="57">
      <c r="A561" s="86" t="s">
        <v>204</v>
      </c>
      <c r="B561" s="86" t="s">
        <v>90</v>
      </c>
      <c r="C561" s="86" t="s">
        <v>91</v>
      </c>
      <c r="D561" s="86" t="s">
        <v>92</v>
      </c>
      <c r="E561" s="86" t="s">
        <v>93</v>
      </c>
      <c r="F561" s="86" t="s">
        <v>6</v>
      </c>
      <c r="G561" s="86" t="s">
        <v>85</v>
      </c>
      <c r="H561" s="86" t="s">
        <v>94</v>
      </c>
    </row>
    <row r="562" spans="1:8" ht="14.25">
      <c r="A562" s="117">
        <v>1</v>
      </c>
      <c r="B562" s="117">
        <v>2</v>
      </c>
      <c r="C562" s="117">
        <v>3</v>
      </c>
      <c r="D562" s="117">
        <v>4</v>
      </c>
      <c r="E562" s="117">
        <v>5</v>
      </c>
      <c r="F562" s="117" t="s">
        <v>95</v>
      </c>
      <c r="G562" s="117">
        <v>7</v>
      </c>
      <c r="H562" s="118" t="s">
        <v>96</v>
      </c>
    </row>
    <row r="563" spans="1:8" ht="18" customHeight="1">
      <c r="A563" s="119">
        <f>C554</f>
        <v>497.62</v>
      </c>
      <c r="B563" s="119">
        <f>D557</f>
        <v>497.62</v>
      </c>
      <c r="C563" s="120">
        <f>C232</f>
        <v>66349.33291662997</v>
      </c>
      <c r="D563" s="120">
        <f>(C563*750)/100000</f>
        <v>497.6199968747248</v>
      </c>
      <c r="E563" s="260">
        <v>497.62</v>
      </c>
      <c r="F563" s="120">
        <f>D563-E563</f>
        <v>-3.1252752137334028E-06</v>
      </c>
      <c r="G563" s="111">
        <f>E563/A563</f>
        <v>1</v>
      </c>
      <c r="H563" s="120">
        <f>B563-E563</f>
        <v>0</v>
      </c>
    </row>
    <row r="564" spans="1:8" ht="21" customHeight="1">
      <c r="A564" s="134"/>
      <c r="B564" s="134"/>
      <c r="C564" s="135"/>
      <c r="D564" s="135"/>
      <c r="E564" s="136"/>
      <c r="F564" s="135"/>
      <c r="G564" s="137"/>
      <c r="H564" s="135"/>
    </row>
    <row r="565" spans="1:8" s="124" customFormat="1" ht="12.75">
      <c r="A565" s="213" t="s">
        <v>187</v>
      </c>
      <c r="B565" s="214"/>
      <c r="C565" s="214"/>
      <c r="D565" s="214"/>
      <c r="E565" s="214"/>
      <c r="F565" s="214"/>
      <c r="G565" s="214"/>
      <c r="H565" s="214"/>
    </row>
    <row r="566" spans="1:12" s="124" customFormat="1" ht="14.25" customHeight="1">
      <c r="A566" s="213"/>
      <c r="B566" s="214"/>
      <c r="C566" s="214"/>
      <c r="D566" s="214"/>
      <c r="E566" s="214"/>
      <c r="F566" s="214"/>
      <c r="G566" s="214"/>
      <c r="H566" s="214"/>
      <c r="L566" s="124">
        <f>19523*0.6</f>
        <v>11713.8</v>
      </c>
    </row>
    <row r="567" spans="1:8" s="124" customFormat="1" ht="12.75">
      <c r="A567" s="215" t="s">
        <v>111</v>
      </c>
      <c r="B567" s="214"/>
      <c r="C567" s="214"/>
      <c r="D567" s="214"/>
      <c r="E567" s="214"/>
      <c r="F567" s="214"/>
      <c r="G567" s="214"/>
      <c r="H567" s="214"/>
    </row>
    <row r="568" spans="1:8" s="124" customFormat="1" ht="12.75">
      <c r="A568" s="215"/>
      <c r="B568" s="214"/>
      <c r="C568" s="214"/>
      <c r="D568" s="214"/>
      <c r="E568" s="214"/>
      <c r="F568" s="214"/>
      <c r="G568" s="214"/>
      <c r="H568" s="214"/>
    </row>
    <row r="569" spans="1:8" s="124" customFormat="1" ht="12.75">
      <c r="A569" s="216" t="s">
        <v>132</v>
      </c>
      <c r="B569" s="214"/>
      <c r="C569" s="214"/>
      <c r="D569" s="214"/>
      <c r="E569" s="214"/>
      <c r="F569" s="214"/>
      <c r="G569" s="214"/>
      <c r="H569" s="214"/>
    </row>
    <row r="570" spans="1:7" s="124" customFormat="1" ht="12.75">
      <c r="A570" s="329" t="s">
        <v>151</v>
      </c>
      <c r="B570" s="330"/>
      <c r="C570" s="330"/>
      <c r="D570" s="330"/>
      <c r="E570" s="331"/>
      <c r="G570" s="259"/>
    </row>
    <row r="571" spans="1:15" s="124" customFormat="1" ht="12.75">
      <c r="A571" s="329" t="s">
        <v>205</v>
      </c>
      <c r="B571" s="330"/>
      <c r="C571" s="330"/>
      <c r="D571" s="330"/>
      <c r="E571" s="331"/>
      <c r="G571" s="259"/>
      <c r="O571" s="124">
        <f>D573+D575</f>
        <v>25352</v>
      </c>
    </row>
    <row r="572" spans="1:15" s="124" customFormat="1" ht="12.75">
      <c r="A572" s="258" t="s">
        <v>128</v>
      </c>
      <c r="B572" s="257" t="s">
        <v>129</v>
      </c>
      <c r="C572" s="257" t="s">
        <v>130</v>
      </c>
      <c r="D572" s="257" t="s">
        <v>131</v>
      </c>
      <c r="E572" s="256" t="s">
        <v>152</v>
      </c>
      <c r="G572" s="259"/>
      <c r="O572" s="124">
        <f>31525-O571</f>
        <v>6173</v>
      </c>
    </row>
    <row r="573" spans="1:12" s="124" customFormat="1" ht="12.75">
      <c r="A573" s="332" t="s">
        <v>153</v>
      </c>
      <c r="B573" s="277" t="s">
        <v>232</v>
      </c>
      <c r="C573" s="277"/>
      <c r="D573" s="302">
        <v>11427</v>
      </c>
      <c r="E573" s="302">
        <v>6856.2</v>
      </c>
      <c r="G573" s="259"/>
      <c r="J573" s="124">
        <f>D573*0.6</f>
        <v>6856.2</v>
      </c>
      <c r="L573" s="124">
        <f>E573-J573</f>
        <v>0</v>
      </c>
    </row>
    <row r="574" spans="1:10" s="124" customFormat="1" ht="12.75">
      <c r="A574" s="333"/>
      <c r="B574" s="277"/>
      <c r="C574" s="277"/>
      <c r="D574" s="303"/>
      <c r="E574" s="303"/>
      <c r="G574" s="259"/>
      <c r="J574" s="124" t="s">
        <v>12</v>
      </c>
    </row>
    <row r="575" spans="1:7" s="124" customFormat="1" ht="12.75">
      <c r="A575" s="333"/>
      <c r="B575" s="277" t="s">
        <v>214</v>
      </c>
      <c r="C575" s="277"/>
      <c r="D575" s="303">
        <v>13925</v>
      </c>
      <c r="E575" s="304">
        <v>14740.87</v>
      </c>
      <c r="G575" s="259"/>
    </row>
    <row r="576" spans="1:14" s="124" customFormat="1" ht="14.25" customHeight="1">
      <c r="A576" s="333"/>
      <c r="B576" s="277" t="s">
        <v>233</v>
      </c>
      <c r="C576" s="277"/>
      <c r="D576" s="303">
        <v>6173</v>
      </c>
      <c r="E576" s="304">
        <v>11713.8</v>
      </c>
      <c r="G576" s="259"/>
      <c r="N576" s="124">
        <f>D573*0.6</f>
        <v>6856.2</v>
      </c>
    </row>
    <row r="577" spans="1:11" s="124" customFormat="1" ht="14.25" customHeight="1" thickBot="1">
      <c r="A577" s="334"/>
      <c r="B577" s="278" t="s">
        <v>215</v>
      </c>
      <c r="C577" s="305"/>
      <c r="D577" s="306">
        <f>SUM(D573:D576)</f>
        <v>31525</v>
      </c>
      <c r="E577" s="306">
        <v>32339.95</v>
      </c>
      <c r="G577" s="259"/>
      <c r="J577" s="124">
        <f>D577-19523</f>
        <v>12002</v>
      </c>
      <c r="K577" s="124">
        <f>J577+16689</f>
        <v>28691</v>
      </c>
    </row>
    <row r="578" spans="1:8" s="124" customFormat="1" ht="13.5" customHeight="1">
      <c r="A578" s="215"/>
      <c r="B578" s="214"/>
      <c r="C578" s="214"/>
      <c r="D578" s="214"/>
      <c r="E578" s="214"/>
      <c r="F578" s="214"/>
      <c r="G578" s="214"/>
      <c r="H578" s="214"/>
    </row>
    <row r="579" spans="1:8" s="124" customFormat="1" ht="12.75">
      <c r="A579" s="215"/>
      <c r="B579" s="214"/>
      <c r="C579" s="214"/>
      <c r="D579" s="214"/>
      <c r="E579" s="214"/>
      <c r="F579" s="214"/>
      <c r="G579" s="214"/>
      <c r="H579" s="214"/>
    </row>
    <row r="580" spans="1:8" s="177" customFormat="1" ht="12.75">
      <c r="A580" s="217" t="s">
        <v>133</v>
      </c>
      <c r="B580" s="218"/>
      <c r="C580" s="218"/>
      <c r="D580" s="218"/>
      <c r="E580" s="218"/>
      <c r="F580" s="218"/>
      <c r="G580" s="218"/>
      <c r="H580" s="219"/>
    </row>
    <row r="581" spans="1:8" s="177" customFormat="1" ht="12.75">
      <c r="A581" s="324" t="s">
        <v>100</v>
      </c>
      <c r="B581" s="326" t="s">
        <v>101</v>
      </c>
      <c r="C581" s="327"/>
      <c r="D581" s="328" t="s">
        <v>102</v>
      </c>
      <c r="E581" s="328"/>
      <c r="F581" s="328" t="s">
        <v>103</v>
      </c>
      <c r="G581" s="328"/>
      <c r="H581" s="219"/>
    </row>
    <row r="582" spans="1:8" s="177" customFormat="1" ht="12.75">
      <c r="A582" s="325"/>
      <c r="B582" s="250" t="s">
        <v>104</v>
      </c>
      <c r="C582" s="251" t="s">
        <v>105</v>
      </c>
      <c r="D582" s="249" t="s">
        <v>104</v>
      </c>
      <c r="E582" s="249" t="s">
        <v>105</v>
      </c>
      <c r="F582" s="249" t="s">
        <v>104</v>
      </c>
      <c r="G582" s="249" t="s">
        <v>105</v>
      </c>
      <c r="H582" s="219"/>
    </row>
    <row r="583" spans="1:8" s="177" customFormat="1" ht="13.5" thickBot="1">
      <c r="A583" s="220" t="s">
        <v>112</v>
      </c>
      <c r="B583" s="276">
        <v>31525</v>
      </c>
      <c r="C583" s="276">
        <v>32339.950000000004</v>
      </c>
      <c r="D583" s="276">
        <v>47266</v>
      </c>
      <c r="E583" s="276">
        <v>32339.950000000004</v>
      </c>
      <c r="F583" s="221">
        <f>(B583-D583)/B583</f>
        <v>-0.49931800158604284</v>
      </c>
      <c r="G583" s="221">
        <f>(C583-E583)/C583</f>
        <v>0</v>
      </c>
      <c r="H583" s="219"/>
    </row>
    <row r="584" spans="1:8" s="177" customFormat="1" ht="12.75">
      <c r="A584" s="222"/>
      <c r="B584" s="218"/>
      <c r="C584" s="218"/>
      <c r="D584" s="218"/>
      <c r="E584" s="218"/>
      <c r="F584" s="218"/>
      <c r="G584" s="218"/>
      <c r="H584" s="219"/>
    </row>
    <row r="585" spans="1:8" s="177" customFormat="1" ht="12.75">
      <c r="A585" s="217" t="s">
        <v>169</v>
      </c>
      <c r="B585" s="218"/>
      <c r="C585" s="218"/>
      <c r="D585" s="218"/>
      <c r="E585" s="218"/>
      <c r="F585" s="218"/>
      <c r="G585" s="218"/>
      <c r="H585" s="219"/>
    </row>
    <row r="586" spans="1:8" s="177" customFormat="1" ht="25.5" customHeight="1">
      <c r="A586" s="337" t="s">
        <v>188</v>
      </c>
      <c r="B586" s="337"/>
      <c r="C586" s="337" t="s">
        <v>203</v>
      </c>
      <c r="D586" s="337"/>
      <c r="E586" s="337" t="s">
        <v>106</v>
      </c>
      <c r="F586" s="337"/>
      <c r="G586" s="218"/>
      <c r="H586" s="219"/>
    </row>
    <row r="587" spans="1:8" s="177" customFormat="1" ht="25.5">
      <c r="A587" s="270" t="s">
        <v>216</v>
      </c>
      <c r="B587" s="270" t="s">
        <v>217</v>
      </c>
      <c r="C587" s="270" t="s">
        <v>216</v>
      </c>
      <c r="D587" s="270" t="s">
        <v>217</v>
      </c>
      <c r="E587" s="270" t="s">
        <v>216</v>
      </c>
      <c r="F587" s="270" t="s">
        <v>217</v>
      </c>
      <c r="G587" s="218"/>
      <c r="H587" s="219" t="s">
        <v>12</v>
      </c>
    </row>
    <row r="588" spans="1:8" s="177" customFormat="1" ht="12.75">
      <c r="A588" s="223">
        <v>1</v>
      </c>
      <c r="B588" s="223">
        <v>2</v>
      </c>
      <c r="C588" s="223">
        <v>3</v>
      </c>
      <c r="D588" s="223">
        <v>4</v>
      </c>
      <c r="E588" s="223">
        <v>5</v>
      </c>
      <c r="F588" s="223">
        <v>6</v>
      </c>
      <c r="G588" s="224"/>
      <c r="H588" s="225"/>
    </row>
    <row r="589" spans="1:8" s="177" customFormat="1" ht="13.5" thickBot="1">
      <c r="A589" s="276">
        <v>31525</v>
      </c>
      <c r="B589" s="276">
        <v>32339.950000000004</v>
      </c>
      <c r="C589" s="262">
        <v>18241</v>
      </c>
      <c r="D589" s="262"/>
      <c r="E589" s="226">
        <f>C589/A589</f>
        <v>0.5786201427438541</v>
      </c>
      <c r="F589" s="226">
        <f>D589/B589</f>
        <v>0</v>
      </c>
      <c r="G589" s="218"/>
      <c r="H589" s="219"/>
    </row>
    <row r="590" spans="1:8" s="177" customFormat="1" ht="12.75">
      <c r="A590" s="227"/>
      <c r="B590" s="228"/>
      <c r="C590" s="229"/>
      <c r="D590" s="229"/>
      <c r="E590" s="230"/>
      <c r="F590" s="231"/>
      <c r="G590" s="232" t="s">
        <v>12</v>
      </c>
      <c r="H590" s="219" t="s">
        <v>12</v>
      </c>
    </row>
    <row r="591" spans="1:8" s="177" customFormat="1" ht="12.75">
      <c r="A591" s="233" t="s">
        <v>109</v>
      </c>
      <c r="B591" s="218"/>
      <c r="C591" s="218"/>
      <c r="D591" s="218" t="s">
        <v>12</v>
      </c>
      <c r="E591" s="218"/>
      <c r="F591" s="218"/>
      <c r="G591" s="218"/>
      <c r="H591" s="219"/>
    </row>
    <row r="592" spans="1:8" s="177" customFormat="1" ht="12.75">
      <c r="A592" s="233"/>
      <c r="B592" s="218"/>
      <c r="C592" s="218"/>
      <c r="D592" s="218"/>
      <c r="E592" s="218"/>
      <c r="F592" s="218"/>
      <c r="G592" s="218"/>
      <c r="H592" s="219"/>
    </row>
    <row r="593" spans="1:8" s="177" customFormat="1" ht="12.75">
      <c r="A593" s="217"/>
      <c r="B593" s="218"/>
      <c r="C593" s="218"/>
      <c r="D593" s="218"/>
      <c r="E593" s="218"/>
      <c r="F593" s="218"/>
      <c r="G593" s="218"/>
      <c r="H593" s="219"/>
    </row>
    <row r="594" spans="1:8" s="177" customFormat="1" ht="12.75">
      <c r="A594" s="217" t="s">
        <v>126</v>
      </c>
      <c r="B594" s="218"/>
      <c r="C594" s="218"/>
      <c r="D594" s="218"/>
      <c r="E594" s="218"/>
      <c r="F594" s="218"/>
      <c r="G594" s="218"/>
      <c r="H594" s="219"/>
    </row>
    <row r="595" spans="1:8" s="177" customFormat="1" ht="12.75">
      <c r="A595" s="324" t="s">
        <v>100</v>
      </c>
      <c r="B595" s="326" t="s">
        <v>101</v>
      </c>
      <c r="C595" s="327"/>
      <c r="D595" s="328" t="s">
        <v>102</v>
      </c>
      <c r="E595" s="328"/>
      <c r="F595" s="328" t="s">
        <v>103</v>
      </c>
      <c r="G595" s="328"/>
      <c r="H595" s="219"/>
    </row>
    <row r="596" spans="1:8" s="177" customFormat="1" ht="12.75">
      <c r="A596" s="325"/>
      <c r="B596" s="250" t="s">
        <v>104</v>
      </c>
      <c r="C596" s="251" t="s">
        <v>105</v>
      </c>
      <c r="D596" s="249" t="s">
        <v>104</v>
      </c>
      <c r="E596" s="249" t="s">
        <v>105</v>
      </c>
      <c r="F596" s="249" t="s">
        <v>104</v>
      </c>
      <c r="G596" s="249" t="s">
        <v>105</v>
      </c>
      <c r="H596" s="219"/>
    </row>
    <row r="597" spans="1:8" s="177" customFormat="1" ht="12.75">
      <c r="A597" s="234" t="s">
        <v>155</v>
      </c>
      <c r="B597" s="279">
        <v>47925.240000000005</v>
      </c>
      <c r="C597" s="280">
        <v>2396.2619999999997</v>
      </c>
      <c r="D597" s="235">
        <v>47925.240000000005</v>
      </c>
      <c r="E597" s="236">
        <v>2396.2619999999997</v>
      </c>
      <c r="F597" s="221">
        <f>(B597-D597)/100</f>
        <v>0</v>
      </c>
      <c r="G597" s="221">
        <f>(C597-E597)/100</f>
        <v>0</v>
      </c>
      <c r="H597" s="219"/>
    </row>
    <row r="598" spans="1:8" s="177" customFormat="1" ht="12.75">
      <c r="A598" s="234" t="s">
        <v>189</v>
      </c>
      <c r="B598" s="279">
        <v>47925.240000000005</v>
      </c>
      <c r="C598" s="280">
        <v>2396.2619999999997</v>
      </c>
      <c r="D598" s="235">
        <v>47925.240000000005</v>
      </c>
      <c r="E598" s="236">
        <v>2396.2619999999997</v>
      </c>
      <c r="F598" s="221">
        <f>(B598-D598)/100</f>
        <v>0</v>
      </c>
      <c r="G598" s="221">
        <f>(C598-E598)/100</f>
        <v>0</v>
      </c>
      <c r="H598" s="219"/>
    </row>
    <row r="599" spans="1:8" s="177" customFormat="1" ht="12.75">
      <c r="A599" s="222"/>
      <c r="B599" s="218"/>
      <c r="C599" s="218"/>
      <c r="D599" s="218"/>
      <c r="E599" s="218"/>
      <c r="F599" s="218"/>
      <c r="G599" s="218"/>
      <c r="H599" s="219"/>
    </row>
    <row r="600" spans="1:8" s="177" customFormat="1" ht="12.75">
      <c r="A600" s="217" t="s">
        <v>170</v>
      </c>
      <c r="B600" s="218"/>
      <c r="C600" s="218"/>
      <c r="D600" s="218"/>
      <c r="E600" s="218"/>
      <c r="F600" s="218"/>
      <c r="G600" s="218"/>
      <c r="H600" s="219"/>
    </row>
    <row r="601" spans="1:8" s="177" customFormat="1" ht="24" customHeight="1">
      <c r="A601" s="261"/>
      <c r="B601" s="335" t="s">
        <v>206</v>
      </c>
      <c r="C601" s="336"/>
      <c r="D601" s="335" t="s">
        <v>154</v>
      </c>
      <c r="E601" s="336"/>
      <c r="F601" s="335" t="s">
        <v>106</v>
      </c>
      <c r="G601" s="336"/>
      <c r="H601" s="219"/>
    </row>
    <row r="602" spans="1:8" s="177" customFormat="1" ht="12.75">
      <c r="A602" s="261"/>
      <c r="B602" s="255" t="s">
        <v>104</v>
      </c>
      <c r="C602" s="255" t="s">
        <v>107</v>
      </c>
      <c r="D602" s="255" t="s">
        <v>104</v>
      </c>
      <c r="E602" s="255" t="s">
        <v>107</v>
      </c>
      <c r="F602" s="255" t="s">
        <v>104</v>
      </c>
      <c r="G602" s="255" t="s">
        <v>108</v>
      </c>
      <c r="H602" s="219"/>
    </row>
    <row r="603" spans="1:8" s="177" customFormat="1" ht="12.75">
      <c r="A603" s="223">
        <v>1</v>
      </c>
      <c r="B603" s="223">
        <v>2</v>
      </c>
      <c r="C603" s="223">
        <v>3</v>
      </c>
      <c r="D603" s="223">
        <v>4</v>
      </c>
      <c r="E603" s="223">
        <v>5</v>
      </c>
      <c r="F603" s="223">
        <v>6</v>
      </c>
      <c r="G603" s="223">
        <v>7</v>
      </c>
      <c r="H603" s="225"/>
    </row>
    <row r="604" spans="1:8" s="124" customFormat="1" ht="12.75">
      <c r="A604" s="234" t="s">
        <v>110</v>
      </c>
      <c r="B604" s="279">
        <v>47925.240000000005</v>
      </c>
      <c r="C604" s="280">
        <v>2396.2619999999997</v>
      </c>
      <c r="D604" s="235">
        <v>47925.240000000005</v>
      </c>
      <c r="E604" s="236">
        <v>2396.2619999999997</v>
      </c>
      <c r="F604" s="125">
        <f>D604/B604</f>
        <v>1</v>
      </c>
      <c r="G604" s="125">
        <f>D604/B604</f>
        <v>1</v>
      </c>
      <c r="H604" s="237"/>
    </row>
    <row r="605" spans="1:8" s="124" customFormat="1" ht="12.75">
      <c r="A605" s="234" t="s">
        <v>190</v>
      </c>
      <c r="B605" s="279">
        <v>47925.240000000005</v>
      </c>
      <c r="C605" s="280">
        <v>2396.2619999999997</v>
      </c>
      <c r="D605" s="235">
        <v>0</v>
      </c>
      <c r="E605" s="236">
        <v>0</v>
      </c>
      <c r="F605" s="125">
        <f>D605/B605</f>
        <v>0</v>
      </c>
      <c r="G605" s="125">
        <f>D605/B605</f>
        <v>0</v>
      </c>
      <c r="H605" s="238"/>
    </row>
    <row r="607" ht="14.25">
      <c r="F607" s="9" t="s">
        <v>12</v>
      </c>
    </row>
  </sheetData>
  <sheetProtection/>
  <mergeCells count="37">
    <mergeCell ref="B601:C601"/>
    <mergeCell ref="D601:E601"/>
    <mergeCell ref="F601:G601"/>
    <mergeCell ref="A586:B586"/>
    <mergeCell ref="C586:D586"/>
    <mergeCell ref="E586:F586"/>
    <mergeCell ref="A595:A596"/>
    <mergeCell ref="B595:C595"/>
    <mergeCell ref="D595:E595"/>
    <mergeCell ref="F595:G595"/>
    <mergeCell ref="A547:B547"/>
    <mergeCell ref="A548:G548"/>
    <mergeCell ref="A581:A582"/>
    <mergeCell ref="B581:C581"/>
    <mergeCell ref="D581:E581"/>
    <mergeCell ref="F581:G581"/>
    <mergeCell ref="A570:E570"/>
    <mergeCell ref="A571:E571"/>
    <mergeCell ref="A573:A577"/>
    <mergeCell ref="A53:H53"/>
    <mergeCell ref="A72:H72"/>
    <mergeCell ref="A91:G91"/>
    <mergeCell ref="A109:F109"/>
    <mergeCell ref="A128:G128"/>
    <mergeCell ref="A146:F146"/>
    <mergeCell ref="A13:B13"/>
    <mergeCell ref="A21:D21"/>
    <mergeCell ref="A26:D26"/>
    <mergeCell ref="A34:C34"/>
    <mergeCell ref="A35:G35"/>
    <mergeCell ref="A27:E27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70" max="7" man="1"/>
    <brk id="126" max="7" man="1"/>
    <brk id="181" max="7" man="1"/>
    <brk id="253" max="7" man="1"/>
    <brk id="325" max="7" man="1"/>
    <brk id="390" max="7" man="1"/>
    <brk id="451" max="7" man="1"/>
    <brk id="492" max="7" man="1"/>
    <brk id="547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9:Q16"/>
  <sheetViews>
    <sheetView zoomScalePageLayoutView="0" workbookViewId="0" topLeftCell="A1">
      <selection activeCell="K17" sqref="K17"/>
    </sheetView>
  </sheetViews>
  <sheetFormatPr defaultColWidth="9.140625" defaultRowHeight="12.75"/>
  <sheetData>
    <row r="8" ht="13.5" thickBot="1"/>
    <row r="9" spans="4:17" ht="13.5" thickBot="1">
      <c r="D9" s="284">
        <v>45973</v>
      </c>
      <c r="E9" s="284">
        <v>45964</v>
      </c>
      <c r="F9" s="284">
        <v>45743</v>
      </c>
      <c r="G9" s="284">
        <v>45734</v>
      </c>
      <c r="H9" s="284">
        <v>45613</v>
      </c>
      <c r="I9" s="284">
        <v>45510</v>
      </c>
      <c r="J9" s="284">
        <v>45484</v>
      </c>
      <c r="K9" s="284">
        <v>45474</v>
      </c>
      <c r="L9" s="284">
        <v>45386</v>
      </c>
      <c r="M9" s="284">
        <v>45179</v>
      </c>
      <c r="N9" s="284">
        <v>44954</v>
      </c>
      <c r="O9" s="284">
        <v>43995</v>
      </c>
      <c r="P9" s="284">
        <v>43005</v>
      </c>
      <c r="Q9" s="284">
        <v>42021</v>
      </c>
    </row>
    <row r="11" ht="12.75">
      <c r="P11">
        <f>44841/45423</f>
        <v>0.9871871078528499</v>
      </c>
    </row>
    <row r="16" ht="12.75">
      <c r="K16">
        <f>2644150/3003654</f>
        <v>0.880311114395999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2019-05-27T10:44:13Z</dcterms:modified>
  <cp:category/>
  <cp:version/>
  <cp:contentType/>
  <cp:contentStatus/>
</cp:coreProperties>
</file>