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MDM\dp-4-3-11-mdm\AWPB\2019-20\DD\DD AWPB-6-5-2019\"/>
    </mc:Choice>
  </mc:AlternateContent>
  <xr:revisionPtr revIDLastSave="0" documentId="13_ncr:1_{13769959-BE7C-4F93-8F3B-19A06791941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D_FS-19-20" sheetId="2" r:id="rId1"/>
  </sheets>
  <definedNames>
    <definedName name="_xlnm.Print_Area" localSheetId="0">'DD_FS-19-20'!$B$1:$J$354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1" i="2" l="1"/>
  <c r="H64" i="2"/>
  <c r="H63" i="2" l="1"/>
  <c r="H62" i="2"/>
  <c r="D164" i="2" l="1"/>
  <c r="D163" i="2"/>
  <c r="F297" i="2" l="1"/>
  <c r="F296" i="2"/>
  <c r="D297" i="2"/>
  <c r="D296" i="2"/>
  <c r="E218" i="2"/>
  <c r="D218" i="2"/>
  <c r="G185" i="2"/>
  <c r="G184" i="2"/>
  <c r="E77" i="2"/>
  <c r="E76" i="2"/>
  <c r="C34" i="2"/>
  <c r="C35" i="2"/>
  <c r="D30" i="2"/>
  <c r="C288" i="2" l="1"/>
  <c r="D182" i="2"/>
  <c r="D195" i="2" s="1"/>
  <c r="E343" i="2"/>
  <c r="D348" i="2" s="1"/>
  <c r="C354" i="2" s="1"/>
  <c r="G354" i="2" s="1"/>
  <c r="D343" i="2"/>
  <c r="C348" i="2" s="1"/>
  <c r="B354" i="2" s="1"/>
  <c r="F354" i="2" s="1"/>
  <c r="E341" i="2"/>
  <c r="F330" i="2"/>
  <c r="H324" i="2"/>
  <c r="E318" i="2"/>
  <c r="C330" i="2" s="1"/>
  <c r="G298" i="2"/>
  <c r="I298" i="2" s="1"/>
  <c r="F298" i="2"/>
  <c r="H298" i="2" s="1"/>
  <c r="D298" i="2"/>
  <c r="C298" i="2"/>
  <c r="J297" i="2"/>
  <c r="I297" i="2"/>
  <c r="H297" i="2"/>
  <c r="J296" i="2"/>
  <c r="I296" i="2"/>
  <c r="H296" i="2"/>
  <c r="E290" i="2"/>
  <c r="D290" i="2"/>
  <c r="F289" i="2"/>
  <c r="G289" i="2" s="1"/>
  <c r="C289" i="2"/>
  <c r="F288" i="2"/>
  <c r="F287" i="2"/>
  <c r="G287" i="2" s="1"/>
  <c r="C287" i="2"/>
  <c r="F276" i="2"/>
  <c r="F275" i="2"/>
  <c r="F269" i="2"/>
  <c r="G267" i="2"/>
  <c r="E267" i="2"/>
  <c r="E269" i="2" s="1"/>
  <c r="D267" i="2"/>
  <c r="E261" i="2"/>
  <c r="D261" i="2"/>
  <c r="F260" i="2"/>
  <c r="G260" i="2" s="1"/>
  <c r="F259" i="2"/>
  <c r="F258" i="2"/>
  <c r="G258" i="2" s="1"/>
  <c r="F247" i="2"/>
  <c r="F248" i="2" s="1"/>
  <c r="F250" i="2" s="1"/>
  <c r="F246" i="2"/>
  <c r="F233" i="2"/>
  <c r="D232" i="2"/>
  <c r="D240" i="2" s="1"/>
  <c r="G240" i="2" s="1"/>
  <c r="D231" i="2"/>
  <c r="G231" i="2" s="1"/>
  <c r="D229" i="2"/>
  <c r="D237" i="2" s="1"/>
  <c r="F225" i="2"/>
  <c r="G225" i="2" s="1"/>
  <c r="D225" i="2"/>
  <c r="D233" i="2" s="1"/>
  <c r="D241" i="2" s="1"/>
  <c r="G224" i="2"/>
  <c r="H224" i="2" s="1"/>
  <c r="G223" i="2"/>
  <c r="H223" i="2" s="1"/>
  <c r="E199" i="2"/>
  <c r="F186" i="2"/>
  <c r="C178" i="2"/>
  <c r="E173" i="2"/>
  <c r="D172" i="2"/>
  <c r="D185" i="2" s="1"/>
  <c r="D198" i="2" s="1"/>
  <c r="F198" i="2" s="1"/>
  <c r="E208" i="2" s="1"/>
  <c r="D171" i="2"/>
  <c r="F171" i="2" s="1"/>
  <c r="E165" i="2"/>
  <c r="D165" i="2"/>
  <c r="D173" i="2" s="1"/>
  <c r="D186" i="2" s="1"/>
  <c r="F164" i="2"/>
  <c r="F163" i="2"/>
  <c r="F152" i="2"/>
  <c r="E152" i="2"/>
  <c r="D152" i="2"/>
  <c r="B144" i="2" s="1"/>
  <c r="H151" i="2"/>
  <c r="H150" i="2"/>
  <c r="C144" i="2"/>
  <c r="E139" i="2"/>
  <c r="E132" i="2"/>
  <c r="F128" i="2"/>
  <c r="E127" i="2"/>
  <c r="G127" i="2" s="1"/>
  <c r="E126" i="2"/>
  <c r="G126" i="2" s="1"/>
  <c r="D120" i="2"/>
  <c r="E298" i="2" s="1"/>
  <c r="E115" i="2"/>
  <c r="D114" i="2"/>
  <c r="D127" i="2" s="1"/>
  <c r="D138" i="2" s="1"/>
  <c r="F138" i="2" s="1"/>
  <c r="D208" i="2" s="1"/>
  <c r="D113" i="2"/>
  <c r="D126" i="2" s="1"/>
  <c r="D137" i="2" s="1"/>
  <c r="F137" i="2" s="1"/>
  <c r="D207" i="2" s="1"/>
  <c r="D111" i="2"/>
  <c r="E107" i="2"/>
  <c r="C120" i="2" s="1"/>
  <c r="D107" i="2"/>
  <c r="K106" i="2"/>
  <c r="F106" i="2"/>
  <c r="K105" i="2"/>
  <c r="F105" i="2"/>
  <c r="R100" i="2"/>
  <c r="T100" i="2" s="1"/>
  <c r="U100" i="2" s="1"/>
  <c r="V100" i="2" s="1"/>
  <c r="F100" i="2"/>
  <c r="G100" i="2" s="1"/>
  <c r="F99" i="2"/>
  <c r="G99" i="2" s="1"/>
  <c r="F98" i="2"/>
  <c r="G98" i="2" s="1"/>
  <c r="D85" i="2"/>
  <c r="I84" i="2"/>
  <c r="K83" i="2"/>
  <c r="E78" i="2"/>
  <c r="D78" i="2"/>
  <c r="K77" i="2"/>
  <c r="F77" i="2"/>
  <c r="G77" i="2" s="1"/>
  <c r="K76" i="2"/>
  <c r="F76" i="2"/>
  <c r="G76" i="2" s="1"/>
  <c r="E71" i="2"/>
  <c r="D71" i="2"/>
  <c r="K70" i="2"/>
  <c r="F70" i="2"/>
  <c r="G70" i="2" s="1"/>
  <c r="K69" i="2"/>
  <c r="F69" i="2"/>
  <c r="G69" i="2" s="1"/>
  <c r="E64" i="2"/>
  <c r="D64" i="2"/>
  <c r="K63" i="2"/>
  <c r="F63" i="2"/>
  <c r="G63" i="2" s="1"/>
  <c r="K62" i="2"/>
  <c r="F62" i="2"/>
  <c r="G62" i="2" s="1"/>
  <c r="E57" i="2"/>
  <c r="D57" i="2"/>
  <c r="F57" i="2" s="1"/>
  <c r="G57" i="2" s="1"/>
  <c r="F56" i="2"/>
  <c r="G56" i="2" s="1"/>
  <c r="F55" i="2"/>
  <c r="G55" i="2" s="1"/>
  <c r="E50" i="2"/>
  <c r="F50" i="2" s="1"/>
  <c r="D50" i="2"/>
  <c r="F49" i="2"/>
  <c r="F48" i="2"/>
  <c r="E43" i="2"/>
  <c r="D43" i="2"/>
  <c r="F42" i="2"/>
  <c r="G42" i="2" s="1"/>
  <c r="F41" i="2"/>
  <c r="G41" i="2" s="1"/>
  <c r="D35" i="2"/>
  <c r="E91" i="2" s="1"/>
  <c r="F91" i="2" s="1"/>
  <c r="D91" i="2"/>
  <c r="D34" i="2"/>
  <c r="E90" i="2" s="1"/>
  <c r="D90" i="2"/>
  <c r="C29" i="2"/>
  <c r="C28" i="2"/>
  <c r="E24" i="2"/>
  <c r="F24" i="2" s="1"/>
  <c r="E23" i="2"/>
  <c r="F23" i="2" s="1"/>
  <c r="D19" i="2"/>
  <c r="C19" i="2"/>
  <c r="E18" i="2"/>
  <c r="F18" i="2" s="1"/>
  <c r="E17" i="2"/>
  <c r="F17" i="2" s="1"/>
  <c r="C191" i="2" l="1"/>
  <c r="G186" i="2"/>
  <c r="H186" i="2" s="1"/>
  <c r="F277" i="2"/>
  <c r="F279" i="2" s="1"/>
  <c r="E232" i="2"/>
  <c r="E240" i="2" s="1"/>
  <c r="F43" i="2"/>
  <c r="G43" i="2" s="1"/>
  <c r="E330" i="2"/>
  <c r="G330" i="2" s="1"/>
  <c r="J298" i="2"/>
  <c r="D178" i="2"/>
  <c r="E178" i="2" s="1"/>
  <c r="D184" i="2"/>
  <c r="D197" i="2" s="1"/>
  <c r="F197" i="2" s="1"/>
  <c r="E207" i="2" s="1"/>
  <c r="F207" i="2" s="1"/>
  <c r="F173" i="2"/>
  <c r="F165" i="2"/>
  <c r="H152" i="2"/>
  <c r="H126" i="2"/>
  <c r="F107" i="2"/>
  <c r="E128" i="2"/>
  <c r="G128" i="2" s="1"/>
  <c r="D115" i="2"/>
  <c r="D128" i="2" s="1"/>
  <c r="D139" i="2" s="1"/>
  <c r="F139" i="2" s="1"/>
  <c r="D209" i="2" s="1"/>
  <c r="K107" i="2"/>
  <c r="F113" i="2"/>
  <c r="E120" i="2"/>
  <c r="K64" i="2"/>
  <c r="F64" i="2"/>
  <c r="G64" i="2" s="1"/>
  <c r="E19" i="2"/>
  <c r="F19" i="2" s="1"/>
  <c r="F290" i="2"/>
  <c r="G290" i="2" s="1"/>
  <c r="F261" i="2"/>
  <c r="G261" i="2" s="1"/>
  <c r="D239" i="2"/>
  <c r="G239" i="2" s="1"/>
  <c r="G233" i="2"/>
  <c r="K78" i="2"/>
  <c r="F78" i="2"/>
  <c r="G78" i="2" s="1"/>
  <c r="K71" i="2"/>
  <c r="F83" i="2"/>
  <c r="G83" i="2" s="1"/>
  <c r="D36" i="2"/>
  <c r="D92" i="2"/>
  <c r="E92" i="2"/>
  <c r="H127" i="2"/>
  <c r="H185" i="2"/>
  <c r="B191" i="2"/>
  <c r="F191" i="2" s="1"/>
  <c r="B178" i="2"/>
  <c r="D199" i="2"/>
  <c r="F199" i="2" s="1"/>
  <c r="E209" i="2" s="1"/>
  <c r="F208" i="2"/>
  <c r="H225" i="2"/>
  <c r="E233" i="2"/>
  <c r="E241" i="2" s="1"/>
  <c r="F241" i="2" s="1"/>
  <c r="G241" i="2" s="1"/>
  <c r="G269" i="2"/>
  <c r="C30" i="2"/>
  <c r="E30" i="2" s="1"/>
  <c r="F30" i="2" s="1"/>
  <c r="K84" i="2"/>
  <c r="F35" i="2"/>
  <c r="F71" i="2"/>
  <c r="G71" i="2" s="1"/>
  <c r="F84" i="2"/>
  <c r="G84" i="2" s="1"/>
  <c r="F90" i="2"/>
  <c r="F34" i="2"/>
  <c r="C36" i="2"/>
  <c r="I83" i="2"/>
  <c r="E85" i="2"/>
  <c r="F114" i="2"/>
  <c r="D144" i="2"/>
  <c r="E144" i="2" s="1"/>
  <c r="F172" i="2"/>
  <c r="E231" i="2"/>
  <c r="E239" i="2" s="1"/>
  <c r="G232" i="2"/>
  <c r="D268" i="2"/>
  <c r="D269" i="2" s="1"/>
  <c r="E28" i="2"/>
  <c r="F28" i="2" s="1"/>
  <c r="E29" i="2"/>
  <c r="F29" i="2" s="1"/>
  <c r="F178" i="2" l="1"/>
  <c r="D191" i="2"/>
  <c r="H184" i="2"/>
  <c r="B120" i="2"/>
  <c r="F120" i="2" s="1"/>
  <c r="F115" i="2"/>
  <c r="B132" i="2"/>
  <c r="F132" i="2" s="1"/>
  <c r="H128" i="2"/>
  <c r="C132" i="2"/>
  <c r="D132" i="2" s="1"/>
  <c r="F36" i="2"/>
  <c r="F92" i="2"/>
  <c r="F209" i="2"/>
  <c r="F85" i="2"/>
  <c r="G85" i="2" s="1"/>
  <c r="K85" i="2"/>
  <c r="I85" i="2"/>
</calcChain>
</file>

<file path=xl/sharedStrings.xml><?xml version="1.0" encoding="utf-8"?>
<sst xmlns="http://schemas.openxmlformats.org/spreadsheetml/2006/main" count="485" uniqueCount="237">
  <si>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</si>
  <si>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</si>
  <si>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</si>
  <si>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</si>
  <si>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</si>
  <si>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</si>
  <si>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</si>
  <si>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</si>
  <si>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</si>
  <si>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</si>
  <si>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</si>
  <si>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</si>
  <si>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</si>
  <si>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</si>
  <si>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</si>
  <si>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</si>
  <si>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</si>
  <si>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</si>
  <si>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</si>
  <si>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</si>
  <si>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</si>
  <si>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>PY</t>
  </si>
  <si>
    <t>U PY</t>
  </si>
  <si>
    <t>PY &amp; 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</si>
  <si>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</si>
  <si>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</si>
  <si>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</si>
  <si>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</si>
  <si>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</si>
  <si>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</si>
  <si>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</si>
  <si>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</si>
  <si>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</si>
  <si>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</si>
  <si>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</si>
  <si>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</si>
  <si>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</si>
  <si>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</si>
  <si>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</si>
  <si>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</si>
  <si>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</si>
  <si>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</si>
  <si>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</si>
  <si>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</si>
  <si>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</si>
  <si>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</si>
  <si>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</si>
  <si>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</si>
  <si>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</si>
  <si>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Allocated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</si>
  <si>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</si>
  <si>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</si>
  <si>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</si>
  <si>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</si>
  <si>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</si>
  <si>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</si>
  <si>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Bills submited by FCI</t>
  </si>
  <si>
    <t>Payment made to FCI</t>
  </si>
  <si>
    <t>% payment</t>
  </si>
  <si>
    <t xml:space="preserve">3.9) Payment of cost of foodgrain to FCI </t>
  </si>
  <si>
    <t>Bills raised by FCI</t>
  </si>
  <si>
    <t>Payment to FCI by State</t>
  </si>
  <si>
    <t>Pending Bills</t>
  </si>
  <si>
    <t>4. ANALYSIS ON COOKING COST (PRIMARY + UPPER PRIMARY)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</si>
  <si>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</si>
  <si>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</si>
  <si>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</si>
  <si>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</si>
  <si>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</si>
  <si>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>4.1) ANALYSIS ON OPENING BALANACE AND CLOSING BALANACE</t>
  </si>
  <si>
    <t>(Rs. In lakhs)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</si>
  <si>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</si>
  <si>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</si>
  <si>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</si>
  <si>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</si>
  <si>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</si>
  <si>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</si>
  <si>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Disbursed</t>
  </si>
  <si>
    <t>% Disbursed</t>
  </si>
  <si>
    <t xml:space="preserve">% Utilisation                    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</si>
  <si>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</si>
  <si>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</si>
  <si>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</si>
  <si>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</si>
  <si>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</si>
  <si>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 xml:space="preserve">Total availability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</si>
  <si>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</si>
  <si>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</si>
  <si>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</si>
  <si>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</si>
  <si>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</si>
  <si>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</si>
  <si>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</si>
  <si>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</si>
  <si>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</si>
  <si>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</si>
  <si>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</si>
  <si>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</si>
  <si>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</si>
  <si>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</si>
  <si>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</si>
  <si>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</si>
  <si>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</si>
  <si>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Unspent Balance</t>
  </si>
  <si>
    <t>Average number of children availing MDM</t>
  </si>
  <si>
    <t>3.8)  Cost of Foodgrains, Payment to FCI</t>
  </si>
  <si>
    <t>UT : Daman &amp; Diu</t>
  </si>
  <si>
    <t>Daman</t>
  </si>
  <si>
    <t>Diu</t>
  </si>
  <si>
    <t>9.1) Releasing details</t>
  </si>
  <si>
    <t>Schools</t>
  </si>
  <si>
    <t>Installment</t>
  </si>
  <si>
    <t>Units</t>
  </si>
  <si>
    <t>Primary + Upper Primary</t>
  </si>
  <si>
    <t>2006-07</t>
  </si>
  <si>
    <t>2007-08</t>
  </si>
  <si>
    <t>2008-09</t>
  </si>
  <si>
    <t>Grand Total</t>
  </si>
  <si>
    <t xml:space="preserve">9.2) Reconciliation of amount sanctioned 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</si>
  <si>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</si>
  <si>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</si>
  <si>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</si>
  <si>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</si>
  <si>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</si>
  <si>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</si>
  <si>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</si>
  <si>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</si>
  <si>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</si>
  <si>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</si>
  <si>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10.1) Releasing details</t>
  </si>
  <si>
    <t xml:space="preserve"> 2006-07</t>
  </si>
  <si>
    <t>2009-10</t>
  </si>
  <si>
    <t xml:space="preserve">10.2) Reconciliation of amount sanctioned </t>
  </si>
  <si>
    <t>Kitchen-cum-Stores</t>
  </si>
  <si>
    <t>2012-13</t>
  </si>
  <si>
    <t xml:space="preserve">Releases for Kitchen sheds by GoI </t>
  </si>
  <si>
    <t>% Bill paid</t>
  </si>
  <si>
    <t xml:space="preserve">%
Availibilty  </t>
  </si>
  <si>
    <t>Amount  (in lakh)</t>
  </si>
  <si>
    <t>No. of Workng Days coverage</t>
  </si>
  <si>
    <t>1</t>
  </si>
  <si>
    <t>2</t>
  </si>
  <si>
    <t>3</t>
  </si>
  <si>
    <t>4</t>
  </si>
  <si>
    <t>6</t>
  </si>
  <si>
    <t>2010-11</t>
  </si>
  <si>
    <t>2011-12</t>
  </si>
  <si>
    <t>No. of children as per PAB Approval for  2018-19</t>
  </si>
  <si>
    <t>Opening Stock as on 1.4.2017</t>
  </si>
  <si>
    <t>% of OS on allocation 2017-18</t>
  </si>
  <si>
    <t>9. INFRASTRUCTURE DEVELOPMENT DURING 2017-18 (Primary + Upper primary)</t>
  </si>
  <si>
    <t xml:space="preserve">MDM PAB approval 2018-19 </t>
  </si>
  <si>
    <t>Enrolment as on 30.9.2017</t>
  </si>
  <si>
    <t>(Rs. In lakh)</t>
  </si>
  <si>
    <t xml:space="preserve">    </t>
  </si>
  <si>
    <t>5</t>
  </si>
  <si>
    <t xml:space="preserve">Utilisation of Cooking </t>
  </si>
  <si>
    <t xml:space="preserve">Amount received </t>
  </si>
  <si>
    <t>7=(5-6)</t>
  </si>
  <si>
    <t>9= (3-6)</t>
  </si>
  <si>
    <t>Actual expenditure incurred by State</t>
  </si>
  <si>
    <t>2014-15</t>
  </si>
  <si>
    <t>2015-16</t>
  </si>
  <si>
    <t>2016-17</t>
  </si>
  <si>
    <t>2017-18</t>
  </si>
  <si>
    <t>New Procurement</t>
  </si>
  <si>
    <t xml:space="preserve">Replacedment </t>
  </si>
  <si>
    <t>Prucuremet of Kitchen devices</t>
  </si>
  <si>
    <t>32 Kitchen-cum-Stores constructed through convergence</t>
  </si>
  <si>
    <r>
      <t xml:space="preserve">3. </t>
    </r>
    <r>
      <rPr>
        <b/>
        <u/>
        <sz val="11"/>
        <rFont val="Calibri"/>
        <family val="2"/>
        <scheme val="minor"/>
      </rPr>
      <t>ANALYSIS ON FOODGRAINS</t>
    </r>
    <r>
      <rPr>
        <b/>
        <sz val="11"/>
        <rFont val="Calibri"/>
        <family val="2"/>
        <scheme val="minor"/>
      </rPr>
      <t xml:space="preserve"> (PRIMARY + UPPER PRIMARY)</t>
    </r>
  </si>
  <si>
    <r>
      <t>(i</t>
    </r>
    <r>
      <rPr>
        <i/>
        <sz val="11"/>
        <rFont val="Calibri"/>
        <family val="2"/>
        <scheme val="minor"/>
      </rPr>
      <t>n MTs)</t>
    </r>
  </si>
  <si>
    <r>
      <t xml:space="preserve">5.1 Mismatch between Utilisation of Foodgrains and Cooking Cost  </t>
    </r>
    <r>
      <rPr>
        <b/>
        <i/>
        <sz val="11"/>
        <rFont val="Calibri"/>
        <family val="2"/>
        <scheme val="minor"/>
      </rPr>
      <t>(Source data: para 3.7 and 4.5 above)</t>
    </r>
  </si>
  <si>
    <t>% coverage</t>
  </si>
  <si>
    <t>Amount 
 (in lakh)</t>
  </si>
  <si>
    <t xml:space="preserve">Unspent Balance as on 31.03-18                                           </t>
  </si>
  <si>
    <t>Annual Work Plan &amp; Budget  (AWP&amp;B) 2019-20</t>
  </si>
  <si>
    <t>2.1  Institutions- (Primary) (Source data : Table AT-3A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</si>
  <si>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</si>
  <si>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</si>
  <si>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2.4  Coverage Chidlren vs. Enrolment  ( Upper Primary) (Source data : Table AT- 4A &amp; 5-A of AWP&amp;B 2019-20)</t>
  </si>
  <si>
    <t>2.5  No. of children  ( Primary) (Source data : Table AT-5  of AWP&amp;B 2019-20)</t>
  </si>
  <si>
    <t>2.6  No. of children  ( Upper Primary) (Source data : Table AT-5-A of AWP&amp;B 2019-20)</t>
  </si>
  <si>
    <t xml:space="preserve"> 4.1.2) District-wise unspent  balance as on 31.03.2018 Source data: Table AT-7 &amp; 7A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</si>
  <si>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</si>
  <si>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</si>
  <si>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6.3)  District-wise status of unspent balance of grant for Honorarium, cooks-cum-Helpers
Refer table AT_8 and AT-8A,AWP&amp;B, 2019-20</t>
  </si>
  <si>
    <t>9.3) Achievement ( under MDM Funds) (Source data: Table AT-11 of AWP&amp;B 2019-20)</t>
  </si>
  <si>
    <t>10.3) Achievement ( under MDM Funds) (Source data: Table AT-12 of AWP&amp;B 2019-20)</t>
  </si>
  <si>
    <t>i) Base period 01-04-18 to 31-03-19</t>
  </si>
  <si>
    <t>No. of Meals as per PAB approval (01-04-18 to 31-03-19)</t>
  </si>
  <si>
    <t>2.2  Institutions- (Primary with Upper Primary) (Source data : Table AT-3B of AWP&amp;B 2018-19)</t>
  </si>
  <si>
    <t>Enrolment as on 30.9.18</t>
  </si>
  <si>
    <t>No of meals to be served during 01-0418 to 31.03.19</t>
  </si>
  <si>
    <t>No of meal served during 01-0418 to 31.03-19</t>
  </si>
  <si>
    <t>Opening Stock as on 1.4.2018</t>
  </si>
  <si>
    <t>Allocation for 2018-19</t>
  </si>
  <si>
    <t>Lifting as on 31.03.2019</t>
  </si>
  <si>
    <t xml:space="preserve"> 3.2) District-wise opening balance as on 1.4.2018 (Source data: Table AT-6 &amp; 6A of AWP&amp;B 2019-20)</t>
  </si>
  <si>
    <t xml:space="preserve">Allocation for 
2018 -19     </t>
  </si>
  <si>
    <t xml:space="preserve"> 3.3) District-wise unspent balance as on 31.03.2018 (Source data: Table AT-6 &amp; 6A of AWP&amp;B 2019-20)</t>
  </si>
  <si>
    <t xml:space="preserve">% of UB on allocation </t>
  </si>
  <si>
    <t>Unspent balance as on 31.3.18</t>
  </si>
  <si>
    <t>Lifting upto 31.03.19</t>
  </si>
  <si>
    <t>3.5) District-wise Foodgrains availability  as on 01-04-18(Source data: Table AT-6 &amp; 6A of AWP&amp;B 2019-20)</t>
  </si>
  <si>
    <t>OB as on 1.4.2018</t>
  </si>
  <si>
    <t>3.7)  District-wise Utilisation of foodgrains (Source data: Table AT-6 &amp; 6A of AWP&amp;B 2019-20)</t>
  </si>
  <si>
    <t xml:space="preserve"> 4.1.1) District-wise opening balance as on 1.4.2018 (Source data: Table AT-7 &amp; 7A of AWP&amp;B 2019-20)</t>
  </si>
  <si>
    <t>Opening Balance as on 1.4.2018</t>
  </si>
  <si>
    <t xml:space="preserve">% of OB on allocation </t>
  </si>
  <si>
    <t xml:space="preserve">Allocation for 
2018-19                                          </t>
  </si>
  <si>
    <t xml:space="preserve">Unspent Balance as on 31.03.2019                                          </t>
  </si>
  <si>
    <t xml:space="preserve">Allocation for 
2018-19                                     </t>
  </si>
  <si>
    <t>OB as on 1.4.18</t>
  </si>
  <si>
    <t>Opening Balance as on 01-04-2018</t>
  </si>
  <si>
    <t xml:space="preserve">Allocation for
2018 -19                      </t>
  </si>
  <si>
    <t>Unspent balance as on 31.03.2019</t>
  </si>
  <si>
    <t xml:space="preserve">% of UB as on Allocation </t>
  </si>
  <si>
    <t>Released during 2018-19</t>
  </si>
  <si>
    <t>7.2) Utilisation of MME during 2018-19 (Source data: Table AT-10 of AWP&amp;B 2019-20)</t>
  </si>
  <si>
    <t>Allocated for 
2018-19</t>
  </si>
  <si>
    <t>8.2) Utilisation of TA during 2018-19 (Source data: Table AT-9 of AWP&amp;B 2019-20)</t>
  </si>
  <si>
    <t>Allocation for 
2018-19</t>
  </si>
  <si>
    <t>2018-19</t>
  </si>
  <si>
    <t>2006-19</t>
  </si>
  <si>
    <t>Sanctioned by GoI during 2006-07 to 2016-19</t>
  </si>
  <si>
    <t>Achievement upto 31.03-19</t>
  </si>
  <si>
    <t>Sactioned during 2006-07 to  2018-19</t>
  </si>
  <si>
    <t>Achievement (C+IP)
upto 31.03.19</t>
  </si>
  <si>
    <t>Section-A : REVIEW OF IMPLEMENTATION OF MDM SCHEME DURING 2018-19 (01-04-18 to 31.03.19)</t>
  </si>
  <si>
    <t>MDM PAB Approval for 2018-19</t>
  </si>
  <si>
    <t xml:space="preserve">ii) Base period 01-0418 to 31.03.18 (As per PAB aaproval = 233 days for Py &amp; U Py ) </t>
  </si>
  <si>
    <t>2.7 Number of meal to be served and  actual  number of meal served during 2018-19 (Source data: Table AT-5 &amp; 5A of AWP&amp;B 2019-20)</t>
  </si>
  <si>
    <t>6.1 District wise engaged for Cook-cum-helpers</t>
  </si>
  <si>
    <t>Engaged</t>
  </si>
  <si>
    <t>Average number of children availed MDM during 01-0418 to 31-03-19 (AT-4 &amp; 4A)</t>
  </si>
  <si>
    <t>5. Reconciliation of Utilisation and Performance during 2018-19 [PRIMARY+ UPPER PRIMARY]</t>
  </si>
  <si>
    <t>2014-19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</si>
</sst>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13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0">
    <xf numFmtId="0" fontId="0" fillId="0" borderId="0" xfId="0"/>
    <xf numFmtId="2" fontId="4" fillId="0" borderId="1" xfId="4" applyNumberFormat="1" applyFont="1" applyBorder="1" applyAlignment="1">
      <alignment horizontal="center"/>
    </xf>
    <xf numFmtId="2" fontId="5" fillId="0" borderId="1" xfId="4" applyNumberFormat="1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" fontId="4" fillId="0" borderId="1" xfId="5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6" xfId="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9" fontId="5" fillId="0" borderId="1" xfId="10" applyFont="1" applyBorder="1" applyAlignment="1">
      <alignment horizontal="center"/>
    </xf>
    <xf numFmtId="0" fontId="4" fillId="0" borderId="0" xfId="0" applyFont="1" applyBorder="1" applyAlignment="1">
      <alignment wrapText="1"/>
    </xf>
    <xf numFmtId="9" fontId="4" fillId="0" borderId="0" xfId="10" applyFont="1" applyBorder="1" applyAlignment="1"/>
    <xf numFmtId="9" fontId="5" fillId="0" borderId="1" xfId="10" applyFont="1" applyBorder="1" applyAlignment="1">
      <alignment horizontal="center" vertical="top"/>
    </xf>
    <xf numFmtId="9" fontId="5" fillId="0" borderId="1" xfId="10" applyFont="1" applyFill="1" applyBorder="1" applyAlignment="1">
      <alignment horizontal="center" vertical="center" wrapText="1"/>
    </xf>
    <xf numFmtId="9" fontId="4" fillId="0" borderId="0" xfId="10" applyFont="1"/>
    <xf numFmtId="9" fontId="5" fillId="0" borderId="1" xfId="10" applyFont="1" applyFill="1" applyBorder="1" applyAlignment="1">
      <alignment horizontal="center" vertical="center"/>
    </xf>
    <xf numFmtId="9" fontId="4" fillId="0" borderId="0" xfId="10" applyFont="1" applyAlignment="1">
      <alignment horizontal="right"/>
    </xf>
    <xf numFmtId="0" fontId="4" fillId="0" borderId="0" xfId="0" applyFont="1" applyBorder="1" applyAlignment="1">
      <alignment horizontal="center"/>
    </xf>
    <xf numFmtId="9" fontId="5" fillId="0" borderId="0" xfId="10" applyFont="1" applyFill="1" applyBorder="1" applyAlignment="1"/>
    <xf numFmtId="9" fontId="5" fillId="0" borderId="1" xfId="1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9" fontId="4" fillId="0" borderId="1" xfId="1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1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9" fontId="4" fillId="0" borderId="0" xfId="10" applyFont="1" applyBorder="1"/>
    <xf numFmtId="0" fontId="5" fillId="0" borderId="1" xfId="0" quotePrefix="1" applyFont="1" applyBorder="1" applyAlignment="1">
      <alignment horizontal="center" vertical="center" wrapText="1"/>
    </xf>
    <xf numFmtId="9" fontId="4" fillId="0" borderId="1" xfId="1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4" fillId="0" borderId="0" xfId="0" applyNumberFormat="1" applyFont="1"/>
    <xf numFmtId="1" fontId="4" fillId="0" borderId="6" xfId="5" applyNumberFormat="1" applyFont="1" applyBorder="1" applyAlignment="1">
      <alignment horizontal="center"/>
    </xf>
    <xf numFmtId="1" fontId="5" fillId="0" borderId="1" xfId="5" applyNumberFormat="1" applyFont="1" applyBorder="1" applyAlignment="1">
      <alignment horizontal="center"/>
    </xf>
    <xf numFmtId="1" fontId="5" fillId="0" borderId="0" xfId="0" applyNumberFormat="1" applyFont="1" applyBorder="1"/>
    <xf numFmtId="1" fontId="5" fillId="0" borderId="0" xfId="5" applyNumberFormat="1" applyFont="1" applyBorder="1"/>
    <xf numFmtId="1" fontId="5" fillId="0" borderId="0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6" xfId="5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5" fillId="0" borderId="4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center"/>
    </xf>
    <xf numFmtId="9" fontId="5" fillId="3" borderId="1" xfId="10" applyFont="1" applyFill="1" applyBorder="1" applyAlignment="1">
      <alignment horizontal="center" vertical="center"/>
    </xf>
    <xf numFmtId="2" fontId="4" fillId="0" borderId="0" xfId="0" applyNumberFormat="1" applyFont="1" applyBorder="1"/>
    <xf numFmtId="0" fontId="4" fillId="0" borderId="0" xfId="0" applyFont="1" applyBorder="1" applyAlignment="1">
      <alignment horizontal="center" vertical="top"/>
    </xf>
    <xf numFmtId="2" fontId="4" fillId="3" borderId="0" xfId="0" applyNumberFormat="1" applyFont="1" applyFill="1" applyBorder="1" applyAlignment="1">
      <alignment horizontal="center" vertical="center"/>
    </xf>
    <xf numFmtId="9" fontId="5" fillId="3" borderId="0" xfId="1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center"/>
    </xf>
    <xf numFmtId="9" fontId="8" fillId="0" borderId="1" xfId="10" applyFont="1" applyBorder="1" applyAlignment="1">
      <alignment horizontal="center" wrapText="1"/>
    </xf>
    <xf numFmtId="165" fontId="4" fillId="0" borderId="0" xfId="5" applyNumberFormat="1" applyFont="1" applyBorder="1" applyAlignment="1">
      <alignment horizontal="right"/>
    </xf>
    <xf numFmtId="165" fontId="4" fillId="0" borderId="0" xfId="0" applyNumberFormat="1" applyFont="1" applyBorder="1"/>
    <xf numFmtId="9" fontId="4" fillId="0" borderId="0" xfId="10" applyFont="1" applyBorder="1" applyAlignment="1">
      <alignment horizontal="right"/>
    </xf>
    <xf numFmtId="2" fontId="5" fillId="2" borderId="1" xfId="0" applyNumberFormat="1" applyFont="1" applyFill="1" applyBorder="1" applyAlignment="1">
      <alignment horizontal="center"/>
    </xf>
    <xf numFmtId="9" fontId="9" fillId="0" borderId="1" xfId="10" applyFont="1" applyBorder="1" applyAlignment="1">
      <alignment horizontal="center" wrapText="1"/>
    </xf>
    <xf numFmtId="9" fontId="8" fillId="0" borderId="0" xfId="10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Fill="1"/>
    <xf numFmtId="2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center" vertical="top" wrapText="1"/>
    </xf>
    <xf numFmtId="9" fontId="9" fillId="0" borderId="0" xfId="10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9" fontId="5" fillId="0" borderId="0" xfId="1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0" borderId="0" xfId="0" quotePrefix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4" fillId="0" borderId="0" xfId="0" applyNumberFormat="1" applyFont="1"/>
    <xf numFmtId="9" fontId="4" fillId="0" borderId="1" xfId="1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9" fontId="5" fillId="0" borderId="1" xfId="10" applyNumberFormat="1" applyFont="1" applyBorder="1" applyAlignment="1">
      <alignment horizontal="center" vertical="center" wrapText="1"/>
    </xf>
    <xf numFmtId="9" fontId="4" fillId="0" borderId="0" xfId="10" applyNumberFormat="1" applyFont="1" applyBorder="1" applyAlignment="1">
      <alignment horizontal="right" vertical="center" wrapText="1"/>
    </xf>
    <xf numFmtId="9" fontId="5" fillId="0" borderId="0" xfId="1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5" applyFont="1" applyFill="1" applyBorder="1" applyAlignment="1">
      <alignment horizontal="center" wrapText="1"/>
    </xf>
    <xf numFmtId="0" fontId="5" fillId="0" borderId="1" xfId="5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2" fontId="4" fillId="0" borderId="1" xfId="5" applyNumberFormat="1" applyFont="1" applyBorder="1" applyAlignment="1">
      <alignment horizontal="center" vertical="center"/>
    </xf>
    <xf numFmtId="9" fontId="4" fillId="0" borderId="1" xfId="10" applyFont="1" applyBorder="1" applyAlignment="1">
      <alignment horizontal="right" vertical="center"/>
    </xf>
    <xf numFmtId="2" fontId="5" fillId="0" borderId="1" xfId="5" applyNumberFormat="1" applyFont="1" applyBorder="1" applyAlignment="1">
      <alignment horizontal="center" vertical="center"/>
    </xf>
    <xf numFmtId="9" fontId="5" fillId="0" borderId="1" xfId="10" applyFont="1" applyBorder="1" applyAlignment="1">
      <alignment horizontal="right" vertical="center"/>
    </xf>
    <xf numFmtId="2" fontId="4" fillId="0" borderId="0" xfId="0" applyNumberFormat="1" applyFont="1" applyFill="1"/>
    <xf numFmtId="2" fontId="4" fillId="0" borderId="0" xfId="0" applyNumberFormat="1" applyFont="1" applyBorder="1" applyAlignment="1">
      <alignment horizontal="center" vertical="top" wrapText="1"/>
    </xf>
    <xf numFmtId="9" fontId="4" fillId="0" borderId="0" xfId="1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left" vertical="top" wrapText="1"/>
    </xf>
    <xf numFmtId="1" fontId="4" fillId="0" borderId="0" xfId="10" applyNumberFormat="1" applyFont="1"/>
    <xf numFmtId="2" fontId="4" fillId="0" borderId="0" xfId="0" applyNumberFormat="1" applyFont="1" applyFill="1" applyBorder="1" applyAlignment="1">
      <alignment vertical="center"/>
    </xf>
    <xf numFmtId="0" fontId="4" fillId="3" borderId="0" xfId="0" applyFont="1" applyFill="1"/>
    <xf numFmtId="2" fontId="4" fillId="3" borderId="0" xfId="0" applyNumberFormat="1" applyFont="1" applyFill="1"/>
    <xf numFmtId="2" fontId="4" fillId="4" borderId="0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quotePrefix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wrapText="1"/>
    </xf>
    <xf numFmtId="2" fontId="4" fillId="0" borderId="1" xfId="5" applyNumberFormat="1" applyFont="1" applyBorder="1" applyAlignment="1">
      <alignment horizontal="center"/>
    </xf>
    <xf numFmtId="9" fontId="4" fillId="0" borderId="1" xfId="10" applyFont="1" applyFill="1" applyBorder="1" applyAlignment="1">
      <alignment horizontal="center" vertical="center"/>
    </xf>
    <xf numFmtId="9" fontId="4" fillId="0" borderId="0" xfId="10" applyFont="1" applyFill="1" applyBorder="1" applyAlignment="1">
      <alignment horizontal="right" vertical="center"/>
    </xf>
    <xf numFmtId="2" fontId="5" fillId="0" borderId="1" xfId="5" applyNumberFormat="1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 wrapText="1"/>
    </xf>
    <xf numFmtId="2" fontId="5" fillId="0" borderId="0" xfId="5" applyNumberFormat="1" applyFont="1" applyBorder="1" applyAlignment="1">
      <alignment horizontal="center"/>
    </xf>
    <xf numFmtId="9" fontId="5" fillId="0" borderId="0" xfId="1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9" fontId="4" fillId="0" borderId="8" xfId="1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9" fontId="4" fillId="0" borderId="0" xfId="10" quotePrefix="1" applyFont="1" applyBorder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0" xfId="0" applyFont="1"/>
    <xf numFmtId="2" fontId="5" fillId="2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9" fontId="4" fillId="0" borderId="0" xfId="10" applyFont="1" applyBorder="1" applyAlignment="1">
      <alignment horizontal="center" vertical="center"/>
    </xf>
    <xf numFmtId="0" fontId="5" fillId="0" borderId="0" xfId="0" applyFont="1" applyFill="1"/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/>
    <xf numFmtId="0" fontId="4" fillId="0" borderId="0" xfId="0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2" fontId="5" fillId="0" borderId="1" xfId="5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1" fillId="0" borderId="1" xfId="5" applyFont="1" applyFill="1" applyBorder="1" applyAlignment="1">
      <alignment horizontal="center" vertical="center" wrapText="1"/>
    </xf>
    <xf numFmtId="2" fontId="4" fillId="0" borderId="1" xfId="5" applyNumberFormat="1" applyFont="1" applyBorder="1" applyAlignment="1" applyProtection="1">
      <alignment horizontal="center"/>
      <protection locked="0"/>
    </xf>
    <xf numFmtId="9" fontId="4" fillId="0" borderId="1" xfId="11" applyNumberFormat="1" applyFont="1" applyBorder="1" applyAlignment="1">
      <alignment horizontal="center"/>
    </xf>
    <xf numFmtId="2" fontId="5" fillId="0" borderId="1" xfId="5" applyNumberFormat="1" applyFont="1" applyBorder="1" applyAlignment="1" applyProtection="1">
      <alignment horizontal="center"/>
      <protection locked="0"/>
    </xf>
    <xf numFmtId="9" fontId="4" fillId="0" borderId="1" xfId="11" applyFont="1" applyBorder="1" applyAlignment="1">
      <alignment horizontal="center"/>
    </xf>
    <xf numFmtId="0" fontId="4" fillId="0" borderId="0" xfId="5" applyFont="1" applyAlignment="1">
      <alignment horizontal="right"/>
    </xf>
    <xf numFmtId="0" fontId="5" fillId="0" borderId="0" xfId="5" applyFont="1"/>
    <xf numFmtId="0" fontId="4" fillId="0" borderId="0" xfId="5" applyFont="1"/>
    <xf numFmtId="0" fontId="5" fillId="0" borderId="8" xfId="5" applyFont="1" applyFill="1" applyBorder="1" applyAlignment="1">
      <alignment horizontal="center" vertical="top" wrapText="1"/>
    </xf>
    <xf numFmtId="2" fontId="5" fillId="0" borderId="7" xfId="5" applyNumberFormat="1" applyFont="1" applyBorder="1" applyAlignment="1">
      <alignment horizontal="right" vertical="top" wrapText="1"/>
    </xf>
    <xf numFmtId="0" fontId="11" fillId="0" borderId="1" xfId="5" applyFont="1" applyFill="1" applyBorder="1" applyAlignment="1">
      <alignment horizontal="center" wrapText="1"/>
    </xf>
    <xf numFmtId="2" fontId="5" fillId="0" borderId="0" xfId="5" applyNumberFormat="1" applyFont="1" applyBorder="1" applyAlignment="1">
      <alignment horizontal="right" wrapText="1"/>
    </xf>
    <xf numFmtId="9" fontId="4" fillId="0" borderId="0" xfId="11" applyFont="1" applyBorder="1" applyAlignment="1">
      <alignment horizontal="right"/>
    </xf>
    <xf numFmtId="9" fontId="5" fillId="0" borderId="1" xfId="11" applyFont="1" applyBorder="1" applyAlignment="1">
      <alignment horizontal="center"/>
    </xf>
    <xf numFmtId="0" fontId="5" fillId="0" borderId="0" xfId="5" applyFont="1" applyBorder="1"/>
    <xf numFmtId="0" fontId="5" fillId="0" borderId="0" xfId="5" applyFont="1" applyFill="1" applyBorder="1" applyAlignment="1">
      <alignment horizontal="left" vertical="top" wrapText="1"/>
    </xf>
    <xf numFmtId="2" fontId="9" fillId="0" borderId="0" xfId="9" applyNumberFormat="1" applyFont="1" applyBorder="1"/>
    <xf numFmtId="2" fontId="5" fillId="0" borderId="0" xfId="5" applyNumberFormat="1" applyFont="1" applyBorder="1"/>
    <xf numFmtId="2" fontId="4" fillId="0" borderId="0" xfId="5" applyNumberFormat="1" applyFont="1"/>
    <xf numFmtId="9" fontId="5" fillId="3" borderId="0" xfId="11" applyFont="1" applyFill="1" applyBorder="1" applyAlignment="1">
      <alignment horizontal="right"/>
    </xf>
    <xf numFmtId="0" fontId="4" fillId="0" borderId="0" xfId="5" applyFont="1" applyBorder="1" applyAlignment="1">
      <alignment horizontal="right"/>
    </xf>
    <xf numFmtId="2" fontId="4" fillId="0" borderId="1" xfId="5" applyNumberFormat="1" applyFont="1" applyBorder="1" applyAlignment="1" applyProtection="1">
      <alignment horizontal="center" vertical="center"/>
      <protection locked="0"/>
    </xf>
    <xf numFmtId="1" fontId="4" fillId="0" borderId="1" xfId="11" applyNumberFormat="1" applyFont="1" applyBorder="1" applyAlignment="1">
      <alignment horizontal="center" vertical="center"/>
    </xf>
    <xf numFmtId="2" fontId="5" fillId="0" borderId="1" xfId="5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Fill="1"/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10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2" fontId="4" fillId="0" borderId="0" xfId="5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5" applyFont="1" applyBorder="1" applyAlignment="1">
      <alignment horizontal="right" vertical="center" wrapText="1"/>
    </xf>
    <xf numFmtId="2" fontId="5" fillId="0" borderId="1" xfId="5" applyNumberFormat="1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2" fontId="4" fillId="0" borderId="0" xfId="5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4" fillId="0" borderId="0" xfId="5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0" xfId="0" applyFont="1" applyBorder="1"/>
    <xf numFmtId="2" fontId="5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vertical="top" wrapText="1"/>
    </xf>
    <xf numFmtId="2" fontId="5" fillId="3" borderId="0" xfId="0" applyNumberFormat="1" applyFont="1" applyFill="1" applyBorder="1" applyAlignment="1">
      <alignment horizontal="center" vertical="center"/>
    </xf>
    <xf numFmtId="9" fontId="5" fillId="0" borderId="0" xfId="10" applyFont="1" applyBorder="1" applyAlignment="1">
      <alignment horizontal="right" vertical="center"/>
    </xf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3" borderId="1" xfId="0" applyNumberFormat="1" applyFont="1" applyFill="1" applyBorder="1" applyAlignment="1">
      <alignment horizontal="center"/>
    </xf>
    <xf numFmtId="9" fontId="4" fillId="0" borderId="1" xfId="1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5" applyFont="1" applyBorder="1"/>
    <xf numFmtId="0" fontId="4" fillId="0" borderId="0" xfId="5" applyFont="1" applyBorder="1" applyAlignment="1">
      <alignment horizontal="right" vertical="top" wrapText="1"/>
    </xf>
    <xf numFmtId="0" fontId="4" fillId="0" borderId="1" xfId="5" applyFont="1" applyBorder="1" applyAlignment="1">
      <alignment horizont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5" fillId="0" borderId="1" xfId="5" applyFont="1" applyFill="1" applyBorder="1" applyAlignment="1">
      <alignment horizontal="right"/>
    </xf>
    <xf numFmtId="0" fontId="5" fillId="0" borderId="7" xfId="5" applyFont="1" applyBorder="1"/>
    <xf numFmtId="0" fontId="5" fillId="0" borderId="1" xfId="5" applyFont="1" applyBorder="1" applyAlignment="1">
      <alignment horizontal="right"/>
    </xf>
    <xf numFmtId="1" fontId="4" fillId="0" borderId="1" xfId="5" applyNumberFormat="1" applyFont="1" applyBorder="1" applyAlignment="1">
      <alignment horizontal="center" vertical="center"/>
    </xf>
    <xf numFmtId="9" fontId="5" fillId="0" borderId="1" xfId="11" applyFont="1" applyBorder="1" applyAlignment="1">
      <alignment horizontal="center" vertical="center"/>
    </xf>
    <xf numFmtId="9" fontId="5" fillId="0" borderId="1" xfId="11" applyFont="1" applyBorder="1" applyAlignment="1">
      <alignment horizontal="right" vertical="center"/>
    </xf>
    <xf numFmtId="0" fontId="4" fillId="0" borderId="7" xfId="5" applyFont="1" applyBorder="1"/>
    <xf numFmtId="0" fontId="11" fillId="0" borderId="1" xfId="5" applyFont="1" applyBorder="1" applyAlignment="1">
      <alignment horizontal="center"/>
    </xf>
    <xf numFmtId="0" fontId="11" fillId="0" borderId="0" xfId="5" applyFont="1" applyBorder="1" applyAlignment="1">
      <alignment horizontal="right"/>
    </xf>
    <xf numFmtId="0" fontId="11" fillId="0" borderId="0" xfId="5" applyFont="1" applyBorder="1"/>
    <xf numFmtId="2" fontId="4" fillId="3" borderId="1" xfId="5" applyNumberFormat="1" applyFont="1" applyFill="1" applyBorder="1" applyAlignment="1">
      <alignment horizontal="center" vertical="center"/>
    </xf>
    <xf numFmtId="9" fontId="4" fillId="2" borderId="1" xfId="11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right"/>
    </xf>
    <xf numFmtId="2" fontId="9" fillId="0" borderId="0" xfId="5" applyNumberFormat="1" applyFont="1" applyBorder="1" applyAlignment="1">
      <alignment horizontal="center" vertical="top" wrapText="1"/>
    </xf>
    <xf numFmtId="9" fontId="9" fillId="0" borderId="0" xfId="11" applyFont="1" applyBorder="1" applyAlignment="1">
      <alignment horizontal="center" vertical="top" wrapText="1"/>
    </xf>
    <xf numFmtId="2" fontId="5" fillId="0" borderId="0" xfId="5" applyNumberFormat="1" applyFont="1" applyFill="1" applyBorder="1" applyAlignment="1">
      <alignment vertical="center"/>
    </xf>
    <xf numFmtId="9" fontId="5" fillId="0" borderId="0" xfId="11" applyFont="1" applyFill="1" applyBorder="1" applyAlignment="1">
      <alignment horizontal="right" vertical="center"/>
    </xf>
    <xf numFmtId="0" fontId="8" fillId="0" borderId="1" xfId="5" applyFont="1" applyFill="1" applyBorder="1" applyAlignment="1">
      <alignment horizontal="center"/>
    </xf>
    <xf numFmtId="2" fontId="4" fillId="0" borderId="1" xfId="5" applyNumberFormat="1" applyFont="1" applyFill="1" applyBorder="1" applyAlignment="1">
      <alignment horizontal="center"/>
    </xf>
    <xf numFmtId="0" fontId="4" fillId="0" borderId="1" xfId="5" applyFont="1" applyBorder="1" applyAlignment="1">
      <alignment horizontal="left"/>
    </xf>
    <xf numFmtId="0" fontId="4" fillId="0" borderId="3" xfId="5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67" fontId="4" fillId="0" borderId="0" xfId="10" applyNumberFormat="1" applyFont="1" applyBorder="1" applyAlignment="1">
      <alignment horizontal="center"/>
    </xf>
    <xf numFmtId="2" fontId="5" fillId="2" borderId="0" xfId="0" applyNumberFormat="1" applyFont="1" applyFill="1" applyBorder="1"/>
    <xf numFmtId="9" fontId="9" fillId="0" borderId="0" xfId="1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/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5" xfId="0" applyFont="1" applyBorder="1"/>
    <xf numFmtId="2" fontId="5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9" fontId="4" fillId="0" borderId="0" xfId="10" applyNumberFormat="1" applyFont="1" applyBorder="1"/>
    <xf numFmtId="0" fontId="4" fillId="0" borderId="1" xfId="0" applyFont="1" applyFill="1" applyBorder="1" applyAlignment="1">
      <alignment horizontal="center"/>
    </xf>
    <xf numFmtId="9" fontId="4" fillId="0" borderId="1" xfId="10" quotePrefix="1" applyNumberFormat="1" applyFont="1" applyBorder="1" applyAlignment="1">
      <alignment horizontal="center"/>
    </xf>
    <xf numFmtId="0" fontId="5" fillId="0" borderId="1" xfId="5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/>
    </xf>
    <xf numFmtId="0" fontId="5" fillId="0" borderId="1" xfId="5" applyFont="1" applyBorder="1" applyAlignment="1">
      <alignment horizontal="center" vertical="top" wrapText="1"/>
    </xf>
    <xf numFmtId="0" fontId="5" fillId="0" borderId="8" xfId="5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7" xfId="5" applyFont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9" fontId="5" fillId="0" borderId="1" xfId="1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5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9" fontId="4" fillId="0" borderId="1" xfId="1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2" fontId="5" fillId="2" borderId="1" xfId="0" applyNumberFormat="1" applyFont="1" applyFill="1" applyBorder="1" applyAlignment="1">
      <alignment horizontal="center" vertical="center"/>
    </xf>
    <xf numFmtId="1" fontId="4" fillId="0" borderId="1" xfId="5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2" fontId="5" fillId="0" borderId="3" xfId="5" applyNumberFormat="1" applyFont="1" applyBorder="1" applyAlignment="1" applyProtection="1">
      <alignment horizontal="center"/>
      <protection locked="0"/>
    </xf>
    <xf numFmtId="2" fontId="5" fillId="0" borderId="3" xfId="4" applyNumberFormat="1" applyFont="1" applyBorder="1" applyAlignment="1">
      <alignment horizontal="center"/>
    </xf>
    <xf numFmtId="2" fontId="5" fillId="0" borderId="3" xfId="5" applyNumberFormat="1" applyFont="1" applyBorder="1" applyAlignment="1">
      <alignment horizontal="center"/>
    </xf>
    <xf numFmtId="2" fontId="4" fillId="0" borderId="3" xfId="5" applyNumberFormat="1" applyFont="1" applyBorder="1" applyAlignment="1">
      <alignment horizontal="center"/>
    </xf>
    <xf numFmtId="9" fontId="4" fillId="0" borderId="3" xfId="11" applyFont="1" applyBorder="1" applyAlignment="1">
      <alignment horizontal="center"/>
    </xf>
    <xf numFmtId="1" fontId="5" fillId="0" borderId="1" xfId="5" applyNumberFormat="1" applyFont="1" applyBorder="1" applyAlignment="1" applyProtection="1">
      <alignment horizontal="center"/>
      <protection locked="0"/>
    </xf>
    <xf numFmtId="1" fontId="4" fillId="0" borderId="1" xfId="4" applyNumberFormat="1" applyFont="1" applyBorder="1" applyAlignment="1">
      <alignment horizontal="center"/>
    </xf>
    <xf numFmtId="0" fontId="5" fillId="0" borderId="0" xfId="5" applyFont="1" applyFill="1" applyBorder="1" applyAlignment="1">
      <alignment horizontal="center" vertical="top" wrapText="1"/>
    </xf>
    <xf numFmtId="2" fontId="5" fillId="0" borderId="0" xfId="5" applyNumberFormat="1" applyFont="1" applyBorder="1" applyAlignment="1">
      <alignment horizontal="center" vertical="top" wrapText="1"/>
    </xf>
    <xf numFmtId="0" fontId="11" fillId="0" borderId="0" xfId="5" applyFont="1" applyFill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/>
    </xf>
    <xf numFmtId="9" fontId="4" fillId="0" borderId="0" xfId="11" applyNumberFormat="1" applyFont="1" applyBorder="1" applyAlignment="1">
      <alignment horizontal="center"/>
    </xf>
    <xf numFmtId="9" fontId="4" fillId="0" borderId="0" xfId="11" applyFont="1" applyBorder="1" applyAlignment="1">
      <alignment horizontal="center"/>
    </xf>
    <xf numFmtId="0" fontId="5" fillId="0" borderId="1" xfId="5" applyFont="1" applyBorder="1" applyAlignment="1">
      <alignment horizontal="center" vertical="center"/>
    </xf>
    <xf numFmtId="0" fontId="4" fillId="6" borderId="1" xfId="0" quotePrefix="1" applyFont="1" applyFill="1" applyBorder="1" applyAlignment="1">
      <alignment horizontal="center"/>
    </xf>
    <xf numFmtId="2" fontId="4" fillId="6" borderId="5" xfId="0" applyNumberFormat="1" applyFont="1" applyFill="1" applyBorder="1" applyAlignment="1">
      <alignment horizontal="center"/>
    </xf>
    <xf numFmtId="9" fontId="4" fillId="6" borderId="4" xfId="10" applyFont="1" applyFill="1" applyBorder="1" applyAlignment="1">
      <alignment horizontal="center"/>
    </xf>
    <xf numFmtId="0" fontId="11" fillId="0" borderId="0" xfId="5" applyFont="1" applyFill="1" applyBorder="1" applyAlignment="1"/>
    <xf numFmtId="9" fontId="5" fillId="0" borderId="1" xfId="10" applyNumberFormat="1" applyFont="1" applyBorder="1" applyAlignment="1">
      <alignment horizontal="center"/>
    </xf>
    <xf numFmtId="0" fontId="5" fillId="0" borderId="7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6" fillId="0" borderId="7" xfId="5" applyFont="1" applyBorder="1" applyAlignment="1">
      <alignment horizontal="left"/>
    </xf>
    <xf numFmtId="0" fontId="6" fillId="0" borderId="0" xfId="5" applyFont="1" applyBorder="1" applyAlignment="1">
      <alignment horizontal="left"/>
    </xf>
    <xf numFmtId="0" fontId="5" fillId="0" borderId="0" xfId="5" applyFont="1" applyAlignment="1">
      <alignment horizontal="left"/>
    </xf>
    <xf numFmtId="0" fontId="5" fillId="0" borderId="2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/>
    </xf>
    <xf numFmtId="0" fontId="5" fillId="0" borderId="4" xfId="5" applyFont="1" applyFill="1" applyBorder="1" applyAlignment="1">
      <alignment horizontal="left"/>
    </xf>
    <xf numFmtId="0" fontId="5" fillId="0" borderId="10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11" fillId="0" borderId="1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5" fillId="0" borderId="0" xfId="5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2" fontId="5" fillId="0" borderId="0" xfId="0" applyNumberFormat="1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0" borderId="1" xfId="5" applyFont="1" applyBorder="1" applyAlignment="1">
      <alignment horizontal="center" vertical="top" wrapText="1"/>
    </xf>
    <xf numFmtId="0" fontId="5" fillId="0" borderId="2" xfId="5" applyFont="1" applyBorder="1" applyAlignment="1">
      <alignment horizontal="left"/>
    </xf>
    <xf numFmtId="0" fontId="5" fillId="0" borderId="3" xfId="5" applyFont="1" applyBorder="1" applyAlignment="1">
      <alignment horizontal="left"/>
    </xf>
    <xf numFmtId="0" fontId="4" fillId="0" borderId="5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8" xfId="5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7" xfId="5" applyFont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8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10" applyFont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2" fontId="4" fillId="0" borderId="5" xfId="5" applyNumberFormat="1" applyFont="1" applyBorder="1" applyAlignment="1">
      <alignment horizontal="center" vertical="center"/>
    </xf>
    <xf numFmtId="2" fontId="4" fillId="0" borderId="9" xfId="5" applyNumberFormat="1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5" fillId="0" borderId="0" xfId="5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4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7" xfId="8" xr:uid="{00000000-0005-0000-0000-000008000000}"/>
    <cellStyle name="Normal_calculation -utt" xfId="9" xr:uid="{00000000-0005-0000-0000-000009000000}"/>
    <cellStyle name="Percent" xfId="10" builtinId="5"/>
    <cellStyle name="Percent 2 2" xfId="11" xr:uid="{00000000-0005-0000-0000-00000B000000}"/>
    <cellStyle name="Percent 2 3" xfId="12" xr:uid="{00000000-0005-0000-0000-00000C000000}"/>
    <cellStyle name="Percent 6" xfId="13" xr:uid="{00000000-0005-0000-0000-00000D000000}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123</xdr:row>
      <xdr:rowOff>0</xdr:rowOff>
    </xdr:from>
    <xdr:to>
      <xdr:col>7</xdr:col>
      <xdr:colOff>535401</xdr:colOff>
      <xdr:row>123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C0939E2D-5D89-4CAD-B855-1C46487C066A}"/>
            </a:ext>
          </a:extLst>
        </xdr:cNvPr>
        <xdr:cNvSpPr txBox="1">
          <a:spLocks noChangeArrowheads="1"/>
        </xdr:cNvSpPr>
      </xdr:nvSpPr>
      <xdr:spPr bwMode="auto">
        <a:xfrm>
          <a:off x="5427345" y="32232600"/>
          <a:ext cx="124215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632460</xdr:colOff>
      <xdr:row>123</xdr:row>
      <xdr:rowOff>0</xdr:rowOff>
    </xdr:from>
    <xdr:to>
      <xdr:col>4</xdr:col>
      <xdr:colOff>331626</xdr:colOff>
      <xdr:row>123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AD04F470-2790-4F9E-AB95-17C13B9F1C89}"/>
            </a:ext>
          </a:extLst>
        </xdr:cNvPr>
        <xdr:cNvSpPr txBox="1">
          <a:spLocks noChangeArrowheads="1"/>
        </xdr:cNvSpPr>
      </xdr:nvSpPr>
      <xdr:spPr bwMode="auto">
        <a:xfrm>
          <a:off x="3251835" y="3223260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769620</xdr:colOff>
      <xdr:row>123</xdr:row>
      <xdr:rowOff>0</xdr:rowOff>
    </xdr:from>
    <xdr:to>
      <xdr:col>6</xdr:col>
      <xdr:colOff>284282</xdr:colOff>
      <xdr:row>123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39A92967-ECF8-4C38-8E0A-BC2F32643AF9}"/>
            </a:ext>
          </a:extLst>
        </xdr:cNvPr>
        <xdr:cNvSpPr txBox="1">
          <a:spLocks noChangeArrowheads="1"/>
        </xdr:cNvSpPr>
      </xdr:nvSpPr>
      <xdr:spPr bwMode="auto">
        <a:xfrm>
          <a:off x="5341620" y="32232600"/>
          <a:ext cx="3052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64B1-07BD-4605-861E-AFBA6A6C4E6F}">
  <sheetPr>
    <pageSetUpPr fitToPage="1"/>
  </sheetPr>
  <dimension ref="B1:V354"/>
  <sheetViews>
    <sheetView tabSelected="1" topLeftCell="A229" zoomScale="145" zoomScaleNormal="145" zoomScaleSheetLayoutView="110" workbookViewId="0">
      <selection activeCell="H237" sqref="H237"/>
    </sheetView>
  </sheetViews>
  <sheetFormatPr defaultRowHeight="15" x14ac:dyDescent="0.25"/>
  <cols>
    <col min="1" max="1" width="5.7109375" style="3" customWidth="1"/>
    <col min="2" max="2" width="14.5703125" style="3" customWidth="1"/>
    <col min="3" max="3" width="19" style="3" customWidth="1"/>
    <col min="4" max="4" width="17.7109375" style="3" customWidth="1"/>
    <col min="5" max="5" width="11.5703125" style="3" customWidth="1"/>
    <col min="6" max="6" width="11.85546875" style="3" customWidth="1"/>
    <col min="7" max="7" width="11.5703125" style="3" customWidth="1"/>
    <col min="8" max="8" width="11.7109375" style="8" customWidth="1"/>
    <col min="9" max="9" width="12.7109375" style="6" customWidth="1"/>
    <col min="10" max="10" width="9.7109375" style="3" customWidth="1"/>
    <col min="11" max="17" width="9.140625" style="3"/>
    <col min="18" max="18" width="9.7109375" style="3" bestFit="1" customWidth="1"/>
    <col min="19" max="19" width="9.140625" style="3"/>
    <col min="20" max="20" width="12.140625" style="3" bestFit="1" customWidth="1"/>
    <col min="21" max="16384" width="9.140625" style="3"/>
  </cols>
  <sheetData>
    <row r="1" spans="2:9" x14ac:dyDescent="0.25">
      <c r="B1" s="390" t="s">
        <v>0</v>
      </c>
      <c r="C1" s="390"/>
      <c r="D1" s="390"/>
      <c r="E1" s="390"/>
      <c r="F1" s="390"/>
      <c r="G1" s="390"/>
      <c r="H1" s="390"/>
      <c r="I1" s="390"/>
    </row>
    <row r="2" spans="2:9" x14ac:dyDescent="0.25">
      <c r="B2" s="390" t="s">
        <v>1</v>
      </c>
      <c r="C2" s="390"/>
      <c r="D2" s="390"/>
      <c r="E2" s="390"/>
      <c r="F2" s="390"/>
      <c r="G2" s="390"/>
      <c r="H2" s="390"/>
      <c r="I2" s="390"/>
    </row>
    <row r="3" spans="2:9" x14ac:dyDescent="0.25">
      <c r="B3" s="390" t="s">
        <v>175</v>
      </c>
      <c r="C3" s="390"/>
      <c r="D3" s="390"/>
      <c r="E3" s="390"/>
      <c r="F3" s="390"/>
      <c r="G3" s="390"/>
      <c r="H3" s="390"/>
      <c r="I3" s="390"/>
    </row>
    <row r="4" spans="2:9" ht="5.25" customHeight="1" x14ac:dyDescent="0.25">
      <c r="B4" s="4"/>
      <c r="C4" s="5"/>
      <c r="D4" s="5"/>
      <c r="E4" s="5"/>
      <c r="F4" s="5"/>
      <c r="G4" s="5"/>
      <c r="H4" s="48"/>
    </row>
    <row r="5" spans="2:9" x14ac:dyDescent="0.25">
      <c r="B5" s="397" t="s">
        <v>106</v>
      </c>
      <c r="C5" s="398"/>
      <c r="D5" s="398"/>
      <c r="E5" s="398"/>
      <c r="F5" s="398"/>
      <c r="G5" s="398"/>
      <c r="H5" s="398"/>
      <c r="I5" s="398"/>
    </row>
    <row r="6" spans="2:9" ht="5.25" customHeight="1" x14ac:dyDescent="0.25">
      <c r="B6" s="7"/>
      <c r="C6" s="7"/>
      <c r="D6" s="7"/>
      <c r="E6" s="7"/>
      <c r="F6" s="7"/>
      <c r="G6" s="7"/>
    </row>
    <row r="7" spans="2:9" x14ac:dyDescent="0.25">
      <c r="B7" s="399" t="s">
        <v>2</v>
      </c>
      <c r="C7" s="399"/>
      <c r="D7" s="399"/>
      <c r="E7" s="399"/>
      <c r="F7" s="399"/>
      <c r="G7" s="399"/>
      <c r="H7" s="399"/>
      <c r="I7" s="399"/>
    </row>
    <row r="8" spans="2:9" ht="4.5" customHeight="1" x14ac:dyDescent="0.25"/>
    <row r="9" spans="2:9" x14ac:dyDescent="0.25">
      <c r="B9" s="399" t="s">
        <v>228</v>
      </c>
      <c r="C9" s="399"/>
      <c r="D9" s="399"/>
      <c r="E9" s="399"/>
      <c r="F9" s="399"/>
      <c r="G9" s="399"/>
      <c r="H9" s="399"/>
      <c r="I9" s="399"/>
    </row>
    <row r="10" spans="2:9" ht="6.75" customHeight="1" x14ac:dyDescent="0.25"/>
    <row r="11" spans="2:9" x14ac:dyDescent="0.25">
      <c r="B11" s="354" t="s">
        <v>3</v>
      </c>
      <c r="C11" s="354"/>
      <c r="D11" s="354"/>
      <c r="E11" s="354"/>
      <c r="F11" s="354"/>
      <c r="G11" s="354"/>
      <c r="H11" s="354"/>
      <c r="I11" s="11"/>
    </row>
    <row r="12" spans="2:9" x14ac:dyDescent="0.25">
      <c r="B12" s="9"/>
      <c r="C12" s="9"/>
      <c r="D12" s="9"/>
      <c r="E12" s="9"/>
      <c r="F12" s="9"/>
      <c r="G12" s="9"/>
      <c r="H12" s="10"/>
      <c r="I12" s="11"/>
    </row>
    <row r="13" spans="2:9" ht="12.75" customHeight="1" x14ac:dyDescent="0.25">
      <c r="B13" s="381" t="s">
        <v>4</v>
      </c>
      <c r="C13" s="381"/>
      <c r="D13" s="12"/>
      <c r="E13" s="11"/>
      <c r="F13" s="11"/>
      <c r="G13" s="9"/>
      <c r="H13" s="10"/>
      <c r="I13" s="11"/>
    </row>
    <row r="14" spans="2:9" ht="6.75" customHeight="1" x14ac:dyDescent="0.25">
      <c r="B14" s="300"/>
      <c r="C14" s="300"/>
      <c r="D14" s="12"/>
      <c r="E14" s="11"/>
      <c r="F14" s="11"/>
      <c r="G14" s="9"/>
      <c r="H14" s="10"/>
      <c r="I14" s="11"/>
    </row>
    <row r="15" spans="2:9" ht="79.5" customHeight="1" x14ac:dyDescent="0.25">
      <c r="B15" s="13" t="s">
        <v>5</v>
      </c>
      <c r="C15" s="298" t="s">
        <v>229</v>
      </c>
      <c r="D15" s="298" t="s">
        <v>234</v>
      </c>
      <c r="E15" s="298" t="s">
        <v>6</v>
      </c>
      <c r="F15" s="13" t="s">
        <v>7</v>
      </c>
      <c r="G15" s="9"/>
      <c r="H15" s="10"/>
      <c r="I15" s="11"/>
    </row>
    <row r="16" spans="2:9" ht="14.25" customHeight="1" x14ac:dyDescent="0.25">
      <c r="B16" s="14">
        <v>1</v>
      </c>
      <c r="C16" s="15">
        <v>2</v>
      </c>
      <c r="D16" s="15">
        <v>3</v>
      </c>
      <c r="E16" s="15" t="s">
        <v>8</v>
      </c>
      <c r="F16" s="14" t="s">
        <v>9</v>
      </c>
      <c r="G16" s="9"/>
      <c r="H16" s="10"/>
      <c r="I16" s="11"/>
    </row>
    <row r="17" spans="2:9" x14ac:dyDescent="0.25">
      <c r="B17" s="16" t="s">
        <v>10</v>
      </c>
      <c r="C17" s="17">
        <v>9400</v>
      </c>
      <c r="D17" s="18">
        <v>8916</v>
      </c>
      <c r="E17" s="19">
        <f>D17-C17</f>
        <v>-484</v>
      </c>
      <c r="F17" s="299">
        <f>E17/C17</f>
        <v>-5.1489361702127659E-2</v>
      </c>
      <c r="H17" s="35"/>
      <c r="I17" s="11"/>
    </row>
    <row r="18" spans="2:9" x14ac:dyDescent="0.25">
      <c r="B18" s="16" t="s">
        <v>11</v>
      </c>
      <c r="C18" s="17">
        <v>6600</v>
      </c>
      <c r="D18" s="20">
        <v>6092</v>
      </c>
      <c r="E18" s="19">
        <f>D18-C18</f>
        <v>-508</v>
      </c>
      <c r="F18" s="299">
        <f>E18/C18</f>
        <v>-7.6969696969696966E-2</v>
      </c>
      <c r="G18" s="9"/>
      <c r="H18" s="35"/>
      <c r="I18" s="11"/>
    </row>
    <row r="19" spans="2:9" x14ac:dyDescent="0.25">
      <c r="B19" s="16" t="s">
        <v>12</v>
      </c>
      <c r="C19" s="21">
        <f>SUM(C17:C18)</f>
        <v>16000</v>
      </c>
      <c r="D19" s="22">
        <f>SUM(D17:D18)</f>
        <v>15008</v>
      </c>
      <c r="E19" s="19">
        <f>D19-C19</f>
        <v>-992</v>
      </c>
      <c r="F19" s="299">
        <f>E19/C19</f>
        <v>-6.2E-2</v>
      </c>
      <c r="H19" s="35"/>
    </row>
    <row r="20" spans="2:9" ht="13.5" customHeight="1" x14ac:dyDescent="0.25"/>
    <row r="21" spans="2:9" ht="15.75" customHeight="1" x14ac:dyDescent="0.25">
      <c r="B21" s="389" t="s">
        <v>13</v>
      </c>
      <c r="C21" s="389"/>
      <c r="D21" s="389"/>
      <c r="E21" s="389"/>
      <c r="F21" s="389"/>
      <c r="H21" s="8" t="s">
        <v>14</v>
      </c>
    </row>
    <row r="22" spans="2:9" ht="41.25" customHeight="1" x14ac:dyDescent="0.25">
      <c r="B22" s="23" t="s">
        <v>5</v>
      </c>
      <c r="C22" s="24" t="s">
        <v>151</v>
      </c>
      <c r="D22" s="23" t="s">
        <v>139</v>
      </c>
      <c r="E22" s="24" t="s">
        <v>19</v>
      </c>
      <c r="F22" s="25" t="s">
        <v>7</v>
      </c>
    </row>
    <row r="23" spans="2:9" ht="15" customHeight="1" x14ac:dyDescent="0.25">
      <c r="B23" s="26" t="s">
        <v>15</v>
      </c>
      <c r="C23" s="27">
        <v>233</v>
      </c>
      <c r="D23" s="27">
        <v>230</v>
      </c>
      <c r="E23" s="27">
        <f>D23-C23</f>
        <v>-3</v>
      </c>
      <c r="F23" s="28">
        <f>E23/C23</f>
        <v>-1.2875536480686695E-2</v>
      </c>
    </row>
    <row r="24" spans="2:9" ht="15" customHeight="1" x14ac:dyDescent="0.25">
      <c r="B24" s="26" t="s">
        <v>16</v>
      </c>
      <c r="C24" s="27">
        <v>233</v>
      </c>
      <c r="D24" s="27">
        <v>230</v>
      </c>
      <c r="E24" s="27">
        <f>D24-C24</f>
        <v>-3</v>
      </c>
      <c r="F24" s="28">
        <f>E24/C24</f>
        <v>-1.2875536480686695E-2</v>
      </c>
      <c r="H24" s="8" t="s">
        <v>14</v>
      </c>
    </row>
    <row r="25" spans="2:9" ht="12.75" customHeight="1" x14ac:dyDescent="0.25">
      <c r="B25" s="29"/>
      <c r="C25" s="67"/>
      <c r="D25" s="67"/>
      <c r="E25" s="12"/>
      <c r="F25" s="30"/>
    </row>
    <row r="26" spans="2:9" ht="16.5" customHeight="1" x14ac:dyDescent="0.25">
      <c r="B26" s="389" t="s">
        <v>188</v>
      </c>
      <c r="C26" s="389"/>
      <c r="D26" s="389"/>
      <c r="E26" s="389"/>
      <c r="F26" s="389"/>
    </row>
    <row r="27" spans="2:9" ht="57.75" customHeight="1" x14ac:dyDescent="0.25">
      <c r="B27" s="298" t="s">
        <v>5</v>
      </c>
      <c r="C27" s="298" t="s">
        <v>17</v>
      </c>
      <c r="D27" s="298" t="s">
        <v>18</v>
      </c>
      <c r="E27" s="298" t="s">
        <v>19</v>
      </c>
      <c r="F27" s="31" t="s">
        <v>7</v>
      </c>
    </row>
    <row r="28" spans="2:9" x14ac:dyDescent="0.25">
      <c r="B28" s="16" t="s">
        <v>15</v>
      </c>
      <c r="C28" s="27">
        <f>C17*C23</f>
        <v>2190200</v>
      </c>
      <c r="D28" s="27">
        <v>2026715</v>
      </c>
      <c r="E28" s="27">
        <f>D28-C28</f>
        <v>-163485</v>
      </c>
      <c r="F28" s="28">
        <f>E28/C28</f>
        <v>-7.4643868139895903E-2</v>
      </c>
      <c r="H28" s="8" t="s">
        <v>14</v>
      </c>
      <c r="I28" s="49"/>
    </row>
    <row r="29" spans="2:9" x14ac:dyDescent="0.25">
      <c r="B29" s="16" t="s">
        <v>20</v>
      </c>
      <c r="C29" s="27">
        <f>C18*C24</f>
        <v>1537800</v>
      </c>
      <c r="D29" s="27">
        <v>1371688</v>
      </c>
      <c r="E29" s="27">
        <f>D29-C29</f>
        <v>-166112</v>
      </c>
      <c r="F29" s="28">
        <f>E29/C29</f>
        <v>-0.108019248276759</v>
      </c>
      <c r="I29" s="49"/>
    </row>
    <row r="30" spans="2:9" ht="17.25" customHeight="1" x14ac:dyDescent="0.25">
      <c r="B30" s="16" t="s">
        <v>12</v>
      </c>
      <c r="C30" s="27">
        <f>C28+C29</f>
        <v>3728000</v>
      </c>
      <c r="D30" s="27">
        <f>D28+D29</f>
        <v>3398403</v>
      </c>
      <c r="E30" s="27">
        <f>D30-C30</f>
        <v>-329597</v>
      </c>
      <c r="F30" s="330">
        <f>E30/C30</f>
        <v>-8.8411212446351931E-2</v>
      </c>
      <c r="H30" s="8" t="s">
        <v>14</v>
      </c>
      <c r="I30" s="49"/>
    </row>
    <row r="31" spans="2:9" x14ac:dyDescent="0.25">
      <c r="B31" s="300"/>
      <c r="C31" s="300"/>
      <c r="D31" s="300"/>
      <c r="E31" s="300"/>
      <c r="F31" s="30"/>
    </row>
    <row r="32" spans="2:9" ht="12.75" customHeight="1" x14ac:dyDescent="0.25">
      <c r="B32" s="381" t="s">
        <v>230</v>
      </c>
      <c r="C32" s="381"/>
      <c r="D32" s="381"/>
      <c r="E32" s="381"/>
      <c r="F32" s="381"/>
      <c r="G32" s="381"/>
      <c r="H32" s="8" t="s">
        <v>14</v>
      </c>
    </row>
    <row r="33" spans="2:12" ht="45" x14ac:dyDescent="0.25">
      <c r="B33" s="298" t="s">
        <v>5</v>
      </c>
      <c r="C33" s="298" t="s">
        <v>189</v>
      </c>
      <c r="D33" s="377" t="s">
        <v>18</v>
      </c>
      <c r="E33" s="377"/>
      <c r="F33" s="290" t="s">
        <v>172</v>
      </c>
    </row>
    <row r="34" spans="2:12" ht="21" customHeight="1" x14ac:dyDescent="0.25">
      <c r="B34" s="15" t="s">
        <v>21</v>
      </c>
      <c r="C34" s="15">
        <f>C17*233</f>
        <v>2190200</v>
      </c>
      <c r="D34" s="393">
        <f>D28</f>
        <v>2026715</v>
      </c>
      <c r="E34" s="394"/>
      <c r="F34" s="32">
        <f>D34/C34</f>
        <v>0.92535613186010413</v>
      </c>
      <c r="L34" s="33"/>
    </row>
    <row r="35" spans="2:12" ht="21" customHeight="1" x14ac:dyDescent="0.25">
      <c r="B35" s="15" t="s">
        <v>22</v>
      </c>
      <c r="C35" s="15">
        <f>C18*233</f>
        <v>1537800</v>
      </c>
      <c r="D35" s="393">
        <f>D29</f>
        <v>1371688</v>
      </c>
      <c r="E35" s="394"/>
      <c r="F35" s="32">
        <f t="shared" ref="F35:F36" si="0">D35/C35</f>
        <v>0.89198075172324098</v>
      </c>
      <c r="L35" s="33"/>
    </row>
    <row r="36" spans="2:12" ht="18" customHeight="1" x14ac:dyDescent="0.25">
      <c r="B36" s="24" t="s">
        <v>23</v>
      </c>
      <c r="C36" s="25">
        <f>C34+C35</f>
        <v>3728000</v>
      </c>
      <c r="D36" s="395">
        <f>D34+D35</f>
        <v>3398403</v>
      </c>
      <c r="E36" s="396"/>
      <c r="F36" s="32">
        <f t="shared" si="0"/>
        <v>0.91158878755364803</v>
      </c>
      <c r="H36" s="35"/>
    </row>
    <row r="37" spans="2:12" ht="18" customHeight="1" x14ac:dyDescent="0.25">
      <c r="B37" s="380" t="s">
        <v>24</v>
      </c>
      <c r="C37" s="380"/>
      <c r="D37" s="380"/>
      <c r="E37" s="36"/>
      <c r="F37" s="37"/>
      <c r="H37" s="35"/>
    </row>
    <row r="38" spans="2:12" ht="18" customHeight="1" x14ac:dyDescent="0.25">
      <c r="B38" s="381" t="s">
        <v>176</v>
      </c>
      <c r="C38" s="381"/>
      <c r="D38" s="381"/>
      <c r="E38" s="381"/>
      <c r="F38" s="381"/>
      <c r="G38" s="381"/>
      <c r="H38" s="381"/>
    </row>
    <row r="39" spans="2:12" ht="43.5" customHeight="1" x14ac:dyDescent="0.25">
      <c r="B39" s="298" t="s">
        <v>25</v>
      </c>
      <c r="C39" s="298" t="s">
        <v>26</v>
      </c>
      <c r="D39" s="298" t="s">
        <v>27</v>
      </c>
      <c r="E39" s="298" t="s">
        <v>28</v>
      </c>
      <c r="F39" s="38" t="s">
        <v>29</v>
      </c>
      <c r="G39" s="298" t="s">
        <v>30</v>
      </c>
      <c r="H39" s="35"/>
    </row>
    <row r="40" spans="2:12" ht="12.95" customHeight="1" x14ac:dyDescent="0.25">
      <c r="B40" s="24">
        <v>1</v>
      </c>
      <c r="C40" s="24">
        <v>2</v>
      </c>
      <c r="D40" s="24">
        <v>3</v>
      </c>
      <c r="E40" s="24">
        <v>4</v>
      </c>
      <c r="F40" s="24" t="s">
        <v>31</v>
      </c>
      <c r="G40" s="24">
        <v>6</v>
      </c>
      <c r="H40" s="35"/>
    </row>
    <row r="41" spans="2:12" ht="12.95" customHeight="1" x14ac:dyDescent="0.25">
      <c r="B41" s="39">
        <v>1</v>
      </c>
      <c r="C41" s="242" t="s">
        <v>107</v>
      </c>
      <c r="D41" s="243">
        <v>33</v>
      </c>
      <c r="E41" s="243">
        <v>33</v>
      </c>
      <c r="F41" s="40">
        <f>D41-E41</f>
        <v>0</v>
      </c>
      <c r="G41" s="41">
        <f>F41/D41</f>
        <v>0</v>
      </c>
      <c r="H41" s="35"/>
    </row>
    <row r="42" spans="2:12" ht="12.95" customHeight="1" x14ac:dyDescent="0.25">
      <c r="B42" s="39">
        <v>2</v>
      </c>
      <c r="C42" s="242" t="s">
        <v>108</v>
      </c>
      <c r="D42" s="243">
        <v>18</v>
      </c>
      <c r="E42" s="243">
        <v>18</v>
      </c>
      <c r="F42" s="40">
        <f>D42-E42</f>
        <v>0</v>
      </c>
      <c r="G42" s="41">
        <f>F42/D42</f>
        <v>0</v>
      </c>
      <c r="H42" s="35"/>
    </row>
    <row r="43" spans="2:12" ht="12.95" customHeight="1" x14ac:dyDescent="0.25">
      <c r="B43" s="39"/>
      <c r="C43" s="23" t="s">
        <v>32</v>
      </c>
      <c r="D43" s="42">
        <f>SUM(D41:D42)</f>
        <v>51</v>
      </c>
      <c r="E43" s="42">
        <f>SUM(E41:E42)</f>
        <v>51</v>
      </c>
      <c r="F43" s="21">
        <f>D43-E43</f>
        <v>0</v>
      </c>
      <c r="G43" s="41">
        <f>F43/D43</f>
        <v>0</v>
      </c>
      <c r="H43" s="35"/>
    </row>
    <row r="44" spans="2:12" ht="12.95" customHeight="1" x14ac:dyDescent="0.25">
      <c r="B44" s="29"/>
      <c r="C44" s="301"/>
      <c r="D44" s="43"/>
      <c r="E44" s="43"/>
      <c r="F44" s="43"/>
      <c r="G44" s="44"/>
      <c r="H44" s="35"/>
    </row>
    <row r="45" spans="2:12" ht="12.95" customHeight="1" x14ac:dyDescent="0.25">
      <c r="B45" s="389" t="s">
        <v>190</v>
      </c>
      <c r="C45" s="389"/>
      <c r="D45" s="389"/>
      <c r="E45" s="389"/>
      <c r="F45" s="389"/>
      <c r="G45" s="389"/>
      <c r="H45" s="45"/>
      <c r="I45" s="45"/>
    </row>
    <row r="46" spans="2:12" ht="60" x14ac:dyDescent="0.25">
      <c r="B46" s="298" t="s">
        <v>25</v>
      </c>
      <c r="C46" s="298" t="s">
        <v>26</v>
      </c>
      <c r="D46" s="298" t="s">
        <v>27</v>
      </c>
      <c r="E46" s="298" t="s">
        <v>28</v>
      </c>
      <c r="F46" s="38" t="s">
        <v>29</v>
      </c>
      <c r="G46" s="298" t="s">
        <v>30</v>
      </c>
      <c r="H46" s="35"/>
    </row>
    <row r="47" spans="2:12" ht="12.95" customHeight="1" x14ac:dyDescent="0.25">
      <c r="B47" s="24">
        <v>1</v>
      </c>
      <c r="C47" s="24">
        <v>2</v>
      </c>
      <c r="D47" s="24">
        <v>3</v>
      </c>
      <c r="E47" s="24">
        <v>4</v>
      </c>
      <c r="F47" s="24" t="s">
        <v>31</v>
      </c>
      <c r="G47" s="24">
        <v>6</v>
      </c>
      <c r="H47" s="35"/>
    </row>
    <row r="48" spans="2:12" ht="18" customHeight="1" x14ac:dyDescent="0.25">
      <c r="B48" s="39">
        <v>1</v>
      </c>
      <c r="C48" s="242" t="s">
        <v>107</v>
      </c>
      <c r="D48" s="40">
        <v>0</v>
      </c>
      <c r="E48" s="40">
        <v>0</v>
      </c>
      <c r="F48" s="40">
        <f>D48-E48</f>
        <v>0</v>
      </c>
      <c r="G48" s="41"/>
      <c r="H48" s="35"/>
    </row>
    <row r="49" spans="2:11" ht="15.75" customHeight="1" x14ac:dyDescent="0.25">
      <c r="B49" s="39">
        <v>2</v>
      </c>
      <c r="C49" s="242" t="s">
        <v>108</v>
      </c>
      <c r="D49" s="40">
        <v>0</v>
      </c>
      <c r="E49" s="40">
        <v>0</v>
      </c>
      <c r="F49" s="40">
        <f>D49-E49</f>
        <v>0</v>
      </c>
      <c r="G49" s="41"/>
      <c r="H49" s="35"/>
    </row>
    <row r="50" spans="2:11" ht="15.75" customHeight="1" x14ac:dyDescent="0.25">
      <c r="B50" s="39"/>
      <c r="C50" s="23" t="s">
        <v>32</v>
      </c>
      <c r="D50" s="42">
        <f>SUM(D48:D49)</f>
        <v>0</v>
      </c>
      <c r="E50" s="42">
        <f>SUM(E48:E49)</f>
        <v>0</v>
      </c>
      <c r="F50" s="40">
        <f>D50-E50</f>
        <v>0</v>
      </c>
      <c r="G50" s="28"/>
      <c r="H50" s="35"/>
    </row>
    <row r="51" spans="2:11" ht="12.95" customHeight="1" x14ac:dyDescent="0.25">
      <c r="B51" s="46"/>
      <c r="C51" s="47"/>
      <c r="D51" s="43"/>
      <c r="E51" s="43"/>
      <c r="F51" s="48"/>
      <c r="G51" s="49"/>
      <c r="H51" s="35"/>
    </row>
    <row r="52" spans="2:11" ht="12.95" customHeight="1" x14ac:dyDescent="0.25">
      <c r="B52" s="389" t="s">
        <v>177</v>
      </c>
      <c r="C52" s="389"/>
      <c r="D52" s="389"/>
      <c r="E52" s="389"/>
      <c r="F52" s="389"/>
      <c r="G52" s="389"/>
      <c r="H52" s="45"/>
      <c r="I52" s="45"/>
    </row>
    <row r="53" spans="2:11" ht="60" x14ac:dyDescent="0.25">
      <c r="B53" s="298" t="s">
        <v>25</v>
      </c>
      <c r="C53" s="298" t="s">
        <v>26</v>
      </c>
      <c r="D53" s="298" t="s">
        <v>27</v>
      </c>
      <c r="E53" s="298" t="s">
        <v>28</v>
      </c>
      <c r="F53" s="38" t="s">
        <v>29</v>
      </c>
      <c r="G53" s="298" t="s">
        <v>30</v>
      </c>
      <c r="H53" s="35"/>
    </row>
    <row r="54" spans="2:11" ht="15" customHeight="1" x14ac:dyDescent="0.25">
      <c r="B54" s="24">
        <v>1</v>
      </c>
      <c r="C54" s="24">
        <v>2</v>
      </c>
      <c r="D54" s="24">
        <v>3</v>
      </c>
      <c r="E54" s="24">
        <v>4</v>
      </c>
      <c r="F54" s="24" t="s">
        <v>31</v>
      </c>
      <c r="G54" s="24">
        <v>6</v>
      </c>
      <c r="H54" s="35"/>
    </row>
    <row r="55" spans="2:11" ht="20.25" customHeight="1" x14ac:dyDescent="0.25">
      <c r="B55" s="39">
        <v>1</v>
      </c>
      <c r="C55" s="242" t="s">
        <v>107</v>
      </c>
      <c r="D55" s="243">
        <v>30</v>
      </c>
      <c r="E55" s="243">
        <v>30</v>
      </c>
      <c r="F55" s="40">
        <f>D55-E55</f>
        <v>0</v>
      </c>
      <c r="G55" s="41">
        <f>F55/D55</f>
        <v>0</v>
      </c>
      <c r="H55" s="35"/>
    </row>
    <row r="56" spans="2:11" ht="18" customHeight="1" x14ac:dyDescent="0.25">
      <c r="B56" s="39">
        <v>2</v>
      </c>
      <c r="C56" s="242" t="s">
        <v>108</v>
      </c>
      <c r="D56" s="243">
        <v>13</v>
      </c>
      <c r="E56" s="243">
        <v>13</v>
      </c>
      <c r="F56" s="40">
        <f>D56-E56</f>
        <v>0</v>
      </c>
      <c r="G56" s="41">
        <f>F56/D56</f>
        <v>0</v>
      </c>
      <c r="H56" s="35"/>
    </row>
    <row r="57" spans="2:11" ht="21" customHeight="1" x14ac:dyDescent="0.25">
      <c r="B57" s="39"/>
      <c r="C57" s="23" t="s">
        <v>32</v>
      </c>
      <c r="D57" s="42">
        <f>SUM(D55:D56)</f>
        <v>43</v>
      </c>
      <c r="E57" s="42">
        <f>SUM(E55:E56)</f>
        <v>43</v>
      </c>
      <c r="F57" s="21">
        <f>D57-E57</f>
        <v>0</v>
      </c>
      <c r="G57" s="41">
        <f>F57/D57</f>
        <v>0</v>
      </c>
      <c r="H57" s="35"/>
    </row>
    <row r="58" spans="2:11" ht="12.95" customHeight="1" x14ac:dyDescent="0.25">
      <c r="B58" s="46"/>
      <c r="C58" s="47"/>
      <c r="D58" s="43"/>
      <c r="E58" s="43"/>
      <c r="F58" s="48"/>
      <c r="G58" s="49"/>
      <c r="H58" s="35"/>
    </row>
    <row r="59" spans="2:11" ht="12.95" customHeight="1" x14ac:dyDescent="0.25">
      <c r="B59" s="381" t="s">
        <v>178</v>
      </c>
      <c r="C59" s="381"/>
      <c r="D59" s="381"/>
      <c r="E59" s="381"/>
      <c r="F59" s="381"/>
      <c r="G59" s="381"/>
      <c r="H59" s="381"/>
    </row>
    <row r="60" spans="2:11" ht="75" x14ac:dyDescent="0.25">
      <c r="B60" s="298" t="s">
        <v>25</v>
      </c>
      <c r="C60" s="298" t="s">
        <v>26</v>
      </c>
      <c r="D60" s="298" t="s">
        <v>152</v>
      </c>
      <c r="E60" s="298" t="s">
        <v>104</v>
      </c>
      <c r="F60" s="38" t="s">
        <v>6</v>
      </c>
      <c r="G60" s="298" t="s">
        <v>33</v>
      </c>
      <c r="H60" s="35"/>
    </row>
    <row r="61" spans="2:11" ht="12.95" customHeight="1" x14ac:dyDescent="0.25">
      <c r="B61" s="50" t="s">
        <v>140</v>
      </c>
      <c r="C61" s="50" t="s">
        <v>141</v>
      </c>
      <c r="D61" s="50" t="s">
        <v>142</v>
      </c>
      <c r="E61" s="50" t="s">
        <v>143</v>
      </c>
      <c r="F61" s="50" t="s">
        <v>34</v>
      </c>
      <c r="G61" s="50" t="s">
        <v>144</v>
      </c>
      <c r="H61" s="35"/>
    </row>
    <row r="62" spans="2:11" ht="18" customHeight="1" x14ac:dyDescent="0.25">
      <c r="B62" s="15">
        <v>1</v>
      </c>
      <c r="C62" s="244" t="s">
        <v>107</v>
      </c>
      <c r="D62" s="14">
        <v>9135</v>
      </c>
      <c r="E62" s="19">
        <v>6835</v>
      </c>
      <c r="F62" s="19">
        <f>E62-D62</f>
        <v>-2300</v>
      </c>
      <c r="G62" s="51">
        <f>F62/D62</f>
        <v>-0.25177887246852765</v>
      </c>
      <c r="H62" s="35">
        <f>E62/D62</f>
        <v>0.74822112753147241</v>
      </c>
      <c r="K62" s="49">
        <f>E62/D62</f>
        <v>0.74822112753147241</v>
      </c>
    </row>
    <row r="63" spans="2:11" ht="17.25" customHeight="1" x14ac:dyDescent="0.25">
      <c r="B63" s="15">
        <v>2</v>
      </c>
      <c r="C63" s="244" t="s">
        <v>108</v>
      </c>
      <c r="D63" s="14">
        <v>2218</v>
      </c>
      <c r="E63" s="19">
        <v>2081</v>
      </c>
      <c r="F63" s="19">
        <f>E63-D63</f>
        <v>-137</v>
      </c>
      <c r="G63" s="51">
        <f>F63/D63</f>
        <v>-6.1767357980162307E-2</v>
      </c>
      <c r="H63" s="35">
        <f>E63/D63</f>
        <v>0.93823264201983769</v>
      </c>
      <c r="K63" s="49">
        <f>E63/D63</f>
        <v>0.93823264201983769</v>
      </c>
    </row>
    <row r="64" spans="2:11" ht="18" customHeight="1" x14ac:dyDescent="0.25">
      <c r="B64" s="39"/>
      <c r="C64" s="23" t="s">
        <v>32</v>
      </c>
      <c r="D64" s="25">
        <f>SUM(D62:D63)</f>
        <v>11353</v>
      </c>
      <c r="E64" s="22">
        <f>SUM(E62:E63)</f>
        <v>8916</v>
      </c>
      <c r="F64" s="52">
        <f>E64-D64</f>
        <v>-2437</v>
      </c>
      <c r="G64" s="28">
        <f>F64/D64</f>
        <v>-0.214656918876068</v>
      </c>
      <c r="H64" s="35">
        <f>E64/D64</f>
        <v>0.78534308112393203</v>
      </c>
      <c r="K64" s="49">
        <f>E64/D64</f>
        <v>0.78534308112393203</v>
      </c>
    </row>
    <row r="65" spans="2:13" ht="12.95" customHeight="1" x14ac:dyDescent="0.25">
      <c r="B65" s="29"/>
      <c r="C65" s="301"/>
      <c r="D65" s="43"/>
      <c r="E65" s="43"/>
      <c r="F65" s="43"/>
      <c r="G65" s="44"/>
      <c r="H65" s="35"/>
      <c r="K65" s="53"/>
      <c r="L65" s="53"/>
      <c r="M65" s="33"/>
    </row>
    <row r="66" spans="2:13" ht="28.5" customHeight="1" x14ac:dyDescent="0.25">
      <c r="B66" s="381" t="s">
        <v>179</v>
      </c>
      <c r="C66" s="381"/>
      <c r="D66" s="381"/>
      <c r="E66" s="381"/>
      <c r="F66" s="381"/>
      <c r="G66" s="381"/>
      <c r="H66" s="35"/>
    </row>
    <row r="67" spans="2:13" ht="60" customHeight="1" x14ac:dyDescent="0.25">
      <c r="B67" s="298" t="s">
        <v>25</v>
      </c>
      <c r="C67" s="298" t="s">
        <v>26</v>
      </c>
      <c r="D67" s="298" t="s">
        <v>191</v>
      </c>
      <c r="E67" s="298" t="s">
        <v>104</v>
      </c>
      <c r="F67" s="38" t="s">
        <v>6</v>
      </c>
      <c r="G67" s="298" t="s">
        <v>33</v>
      </c>
      <c r="H67" s="35"/>
    </row>
    <row r="68" spans="2:13" ht="12.95" customHeight="1" x14ac:dyDescent="0.25">
      <c r="B68" s="24">
        <v>1</v>
      </c>
      <c r="C68" s="24">
        <v>2</v>
      </c>
      <c r="D68" s="24">
        <v>3</v>
      </c>
      <c r="E68" s="24">
        <v>4</v>
      </c>
      <c r="F68" s="24" t="s">
        <v>34</v>
      </c>
      <c r="G68" s="24">
        <v>6</v>
      </c>
      <c r="H68" s="35"/>
    </row>
    <row r="69" spans="2:13" ht="15.75" customHeight="1" x14ac:dyDescent="0.25">
      <c r="B69" s="39">
        <v>1</v>
      </c>
      <c r="C69" s="242" t="s">
        <v>107</v>
      </c>
      <c r="D69" s="17">
        <v>5578</v>
      </c>
      <c r="E69" s="54">
        <v>4342</v>
      </c>
      <c r="F69" s="27">
        <f>E69-D69</f>
        <v>-1236</v>
      </c>
      <c r="G69" s="41">
        <f>F69/D69</f>
        <v>-0.22158479741842954</v>
      </c>
      <c r="H69" s="35"/>
      <c r="I69" s="49"/>
      <c r="K69" s="49">
        <f>E69/D69</f>
        <v>0.77841520258157049</v>
      </c>
    </row>
    <row r="70" spans="2:13" ht="15" customHeight="1" x14ac:dyDescent="0.25">
      <c r="B70" s="39">
        <v>2</v>
      </c>
      <c r="C70" s="242" t="s">
        <v>108</v>
      </c>
      <c r="D70" s="17">
        <v>1896</v>
      </c>
      <c r="E70" s="54">
        <v>1750</v>
      </c>
      <c r="F70" s="27">
        <f>E70-D70</f>
        <v>-146</v>
      </c>
      <c r="G70" s="41">
        <f>F70/D70</f>
        <v>-7.7004219409282704E-2</v>
      </c>
      <c r="H70" s="35"/>
      <c r="I70" s="49"/>
      <c r="K70" s="49">
        <f>E70/D70</f>
        <v>0.9229957805907173</v>
      </c>
    </row>
    <row r="71" spans="2:13" ht="18.75" customHeight="1" x14ac:dyDescent="0.25">
      <c r="B71" s="39"/>
      <c r="C71" s="23" t="s">
        <v>32</v>
      </c>
      <c r="D71" s="55">
        <f>SUM(D69:D70)</f>
        <v>7474</v>
      </c>
      <c r="E71" s="55">
        <f>SUM(E69:E70)</f>
        <v>6092</v>
      </c>
      <c r="F71" s="55">
        <f>SUM(F69:F70)</f>
        <v>-1382</v>
      </c>
      <c r="G71" s="28">
        <f>F71/D71</f>
        <v>-0.18490767995718491</v>
      </c>
      <c r="H71" s="35">
        <f>E71/D71</f>
        <v>0.81509232004281507</v>
      </c>
      <c r="I71" s="49"/>
      <c r="K71" s="49">
        <f>E71/D71</f>
        <v>0.81509232004281507</v>
      </c>
    </row>
    <row r="72" spans="2:13" ht="12.95" customHeight="1" x14ac:dyDescent="0.25">
      <c r="B72" s="46"/>
      <c r="C72" s="47"/>
      <c r="D72" s="56"/>
      <c r="E72" s="57"/>
      <c r="F72" s="58"/>
      <c r="G72" s="44"/>
      <c r="H72" s="35"/>
      <c r="K72" s="6"/>
    </row>
    <row r="73" spans="2:13" ht="12.95" customHeight="1" x14ac:dyDescent="0.25">
      <c r="B73" s="389" t="s">
        <v>180</v>
      </c>
      <c r="C73" s="389"/>
      <c r="D73" s="389"/>
      <c r="E73" s="389"/>
      <c r="F73" s="389"/>
      <c r="G73" s="389"/>
      <c r="H73" s="45"/>
      <c r="K73" s="6"/>
    </row>
    <row r="74" spans="2:13" ht="71.25" customHeight="1" x14ac:dyDescent="0.25">
      <c r="B74" s="24" t="s">
        <v>25</v>
      </c>
      <c r="C74" s="24" t="s">
        <v>26</v>
      </c>
      <c r="D74" s="24" t="s">
        <v>147</v>
      </c>
      <c r="E74" s="24" t="s">
        <v>104</v>
      </c>
      <c r="F74" s="32" t="s">
        <v>6</v>
      </c>
      <c r="G74" s="24" t="s">
        <v>33</v>
      </c>
      <c r="H74" s="35"/>
      <c r="K74" s="6"/>
    </row>
    <row r="75" spans="2:13" ht="12.95" customHeight="1" x14ac:dyDescent="0.25">
      <c r="B75" s="24">
        <v>1</v>
      </c>
      <c r="C75" s="24">
        <v>2</v>
      </c>
      <c r="D75" s="24">
        <v>3</v>
      </c>
      <c r="E75" s="24">
        <v>4</v>
      </c>
      <c r="F75" s="24" t="s">
        <v>34</v>
      </c>
      <c r="G75" s="24">
        <v>6</v>
      </c>
      <c r="H75" s="35"/>
      <c r="K75" s="6"/>
    </row>
    <row r="76" spans="2:13" x14ac:dyDescent="0.25">
      <c r="B76" s="39">
        <v>1</v>
      </c>
      <c r="C76" s="242" t="s">
        <v>107</v>
      </c>
      <c r="D76" s="27">
        <v>7300</v>
      </c>
      <c r="E76" s="59">
        <f>E62</f>
        <v>6835</v>
      </c>
      <c r="F76" s="27">
        <f>E76-D76</f>
        <v>-465</v>
      </c>
      <c r="G76" s="41">
        <f>F76/D76</f>
        <v>-6.3698630136986303E-2</v>
      </c>
      <c r="H76" s="35"/>
      <c r="I76" s="286"/>
      <c r="K76" s="49">
        <f>E76/D76</f>
        <v>0.93630136986301371</v>
      </c>
    </row>
    <row r="77" spans="2:13" x14ac:dyDescent="0.25">
      <c r="B77" s="39">
        <v>2</v>
      </c>
      <c r="C77" s="242" t="s">
        <v>108</v>
      </c>
      <c r="D77" s="27">
        <v>2100</v>
      </c>
      <c r="E77" s="59">
        <f>E63</f>
        <v>2081</v>
      </c>
      <c r="F77" s="27">
        <f>E77-D77</f>
        <v>-19</v>
      </c>
      <c r="G77" s="41">
        <f>F77/D77</f>
        <v>-9.0476190476190474E-3</v>
      </c>
      <c r="H77" s="35"/>
      <c r="I77" s="49"/>
      <c r="K77" s="49">
        <f>E77/D77</f>
        <v>0.99095238095238092</v>
      </c>
    </row>
    <row r="78" spans="2:13" x14ac:dyDescent="0.25">
      <c r="B78" s="39"/>
      <c r="C78" s="23" t="s">
        <v>32</v>
      </c>
      <c r="D78" s="60">
        <f>SUM(D76:D77)</f>
        <v>9400</v>
      </c>
      <c r="E78" s="61">
        <f>SUM(E76:E77)</f>
        <v>8916</v>
      </c>
      <c r="F78" s="52">
        <f>E78-D78</f>
        <v>-484</v>
      </c>
      <c r="G78" s="28">
        <f>F78/D78</f>
        <v>-5.1489361702127659E-2</v>
      </c>
      <c r="H78" s="35"/>
      <c r="I78" s="286"/>
      <c r="K78" s="49">
        <f>E78/D78</f>
        <v>0.9485106382978723</v>
      </c>
    </row>
    <row r="79" spans="2:13" ht="12.95" customHeight="1" x14ac:dyDescent="0.25">
      <c r="B79" s="29"/>
      <c r="C79" s="301"/>
      <c r="D79" s="43"/>
      <c r="E79" s="43"/>
      <c r="F79" s="43"/>
      <c r="G79" s="44"/>
      <c r="H79" s="35"/>
    </row>
    <row r="80" spans="2:13" ht="12.95" customHeight="1" x14ac:dyDescent="0.25">
      <c r="B80" s="381" t="s">
        <v>181</v>
      </c>
      <c r="C80" s="381"/>
      <c r="D80" s="381"/>
      <c r="E80" s="381"/>
      <c r="F80" s="381"/>
      <c r="G80" s="381"/>
      <c r="H80" s="35"/>
    </row>
    <row r="81" spans="2:11" ht="69" customHeight="1" x14ac:dyDescent="0.25">
      <c r="B81" s="24" t="s">
        <v>25</v>
      </c>
      <c r="C81" s="24" t="s">
        <v>26</v>
      </c>
      <c r="D81" s="24" t="s">
        <v>147</v>
      </c>
      <c r="E81" s="24" t="s">
        <v>104</v>
      </c>
      <c r="F81" s="32" t="s">
        <v>6</v>
      </c>
      <c r="G81" s="24" t="s">
        <v>33</v>
      </c>
      <c r="H81" s="35"/>
    </row>
    <row r="82" spans="2:11" ht="12.95" customHeight="1" x14ac:dyDescent="0.25">
      <c r="B82" s="24">
        <v>1</v>
      </c>
      <c r="C82" s="24">
        <v>2</v>
      </c>
      <c r="D82" s="24">
        <v>3</v>
      </c>
      <c r="E82" s="24">
        <v>4</v>
      </c>
      <c r="F82" s="24" t="s">
        <v>34</v>
      </c>
      <c r="G82" s="24">
        <v>6</v>
      </c>
      <c r="H82" s="35"/>
    </row>
    <row r="83" spans="2:11" x14ac:dyDescent="0.25">
      <c r="B83" s="39">
        <v>1</v>
      </c>
      <c r="C83" s="242" t="s">
        <v>107</v>
      </c>
      <c r="D83" s="54">
        <v>4550</v>
      </c>
      <c r="E83" s="54">
        <v>4230.5</v>
      </c>
      <c r="F83" s="27">
        <f>E83-D83</f>
        <v>-319.5</v>
      </c>
      <c r="G83" s="41">
        <f>F83/D83</f>
        <v>-7.0219780219780217E-2</v>
      </c>
      <c r="H83" s="35"/>
      <c r="I83" s="49">
        <f>E83/D83</f>
        <v>0.92978021978021974</v>
      </c>
      <c r="K83" s="49">
        <f>E83/D83</f>
        <v>0.92978021978021974</v>
      </c>
    </row>
    <row r="84" spans="2:11" x14ac:dyDescent="0.25">
      <c r="B84" s="39">
        <v>2</v>
      </c>
      <c r="C84" s="242" t="s">
        <v>108</v>
      </c>
      <c r="D84" s="54">
        <v>2050</v>
      </c>
      <c r="E84" s="54">
        <v>1733.3608695652174</v>
      </c>
      <c r="F84" s="27">
        <f>E84-D84</f>
        <v>-316.6391304347826</v>
      </c>
      <c r="G84" s="41">
        <f>F84/D84</f>
        <v>-0.15445811240721102</v>
      </c>
      <c r="H84" s="35"/>
      <c r="I84" s="49">
        <f>E84/D84</f>
        <v>0.84554188759278892</v>
      </c>
      <c r="K84" s="49">
        <f>E84/D84</f>
        <v>0.84554188759278892</v>
      </c>
    </row>
    <row r="85" spans="2:11" x14ac:dyDescent="0.25">
      <c r="B85" s="39"/>
      <c r="C85" s="23" t="s">
        <v>32</v>
      </c>
      <c r="D85" s="60">
        <f>SUM(D83:D84)</f>
        <v>6600</v>
      </c>
      <c r="E85" s="62">
        <f>E71</f>
        <v>6092</v>
      </c>
      <c r="F85" s="52">
        <f>E85-D85</f>
        <v>-508</v>
      </c>
      <c r="G85" s="28">
        <f>F85/D85</f>
        <v>-7.6969696969696966E-2</v>
      </c>
      <c r="H85" s="35"/>
      <c r="I85" s="49">
        <f>E85/D85</f>
        <v>0.92303030303030298</v>
      </c>
      <c r="K85" s="49">
        <f>E85/D85</f>
        <v>0.92303030303030298</v>
      </c>
    </row>
    <row r="86" spans="2:11" ht="12.95" customHeight="1" x14ac:dyDescent="0.25">
      <c r="B86" s="29"/>
      <c r="C86" s="301"/>
      <c r="D86" s="43"/>
      <c r="E86" s="63"/>
      <c r="F86" s="43"/>
      <c r="G86" s="44"/>
      <c r="H86" s="35"/>
    </row>
    <row r="87" spans="2:11" ht="28.5" customHeight="1" x14ac:dyDescent="0.25">
      <c r="B87" s="379" t="s">
        <v>231</v>
      </c>
      <c r="C87" s="379"/>
      <c r="D87" s="379"/>
      <c r="E87" s="379"/>
      <c r="F87" s="379"/>
      <c r="G87" s="379"/>
      <c r="H87" s="64"/>
      <c r="I87" s="65"/>
    </row>
    <row r="88" spans="2:11" ht="78.75" customHeight="1" x14ac:dyDescent="0.25">
      <c r="B88" s="298" t="s">
        <v>35</v>
      </c>
      <c r="C88" s="298" t="s">
        <v>36</v>
      </c>
      <c r="D88" s="66" t="s">
        <v>192</v>
      </c>
      <c r="E88" s="66" t="s">
        <v>193</v>
      </c>
      <c r="F88" s="298" t="s">
        <v>37</v>
      </c>
      <c r="G88" s="67"/>
    </row>
    <row r="89" spans="2:11" ht="13.5" customHeight="1" x14ac:dyDescent="0.25">
      <c r="B89" s="68">
        <v>1</v>
      </c>
      <c r="C89" s="68">
        <v>2</v>
      </c>
      <c r="D89" s="69">
        <v>3</v>
      </c>
      <c r="E89" s="69">
        <v>4</v>
      </c>
      <c r="F89" s="68">
        <v>5</v>
      </c>
      <c r="G89" s="67"/>
    </row>
    <row r="90" spans="2:11" x14ac:dyDescent="0.25">
      <c r="B90" s="39">
        <v>1</v>
      </c>
      <c r="C90" s="242" t="s">
        <v>107</v>
      </c>
      <c r="D90" s="27">
        <f>C34</f>
        <v>2190200</v>
      </c>
      <c r="E90" s="27">
        <f>D34</f>
        <v>2026715</v>
      </c>
      <c r="F90" s="41">
        <f>E90/D90</f>
        <v>0.92535613186010413</v>
      </c>
      <c r="I90" s="70"/>
    </row>
    <row r="91" spans="2:11" x14ac:dyDescent="0.25">
      <c r="B91" s="39">
        <v>2</v>
      </c>
      <c r="C91" s="242" t="s">
        <v>108</v>
      </c>
      <c r="D91" s="27">
        <f>C35</f>
        <v>1537800</v>
      </c>
      <c r="E91" s="27">
        <f>D35</f>
        <v>1371688</v>
      </c>
      <c r="F91" s="41">
        <f>E91/D91</f>
        <v>0.89198075172324098</v>
      </c>
      <c r="I91" s="70"/>
    </row>
    <row r="92" spans="2:11" x14ac:dyDescent="0.25">
      <c r="B92" s="39"/>
      <c r="C92" s="23" t="s">
        <v>32</v>
      </c>
      <c r="D92" s="52">
        <f>SUM(D90:D91)</f>
        <v>3728000</v>
      </c>
      <c r="E92" s="52">
        <f>SUM(E90:E91)</f>
        <v>3398403</v>
      </c>
      <c r="F92" s="306">
        <f>E92/D92</f>
        <v>0.91158878755364803</v>
      </c>
      <c r="I92" s="71"/>
    </row>
    <row r="93" spans="2:11" x14ac:dyDescent="0.25">
      <c r="B93" s="46"/>
      <c r="C93" s="47"/>
      <c r="D93" s="275"/>
      <c r="E93" s="275"/>
      <c r="F93" s="276"/>
      <c r="I93" s="71"/>
    </row>
    <row r="94" spans="2:11" ht="15.75" customHeight="1" x14ac:dyDescent="0.25">
      <c r="B94" s="351" t="s">
        <v>169</v>
      </c>
      <c r="C94" s="351"/>
      <c r="D94" s="351"/>
      <c r="E94" s="351"/>
      <c r="F94" s="351"/>
      <c r="G94" s="351"/>
      <c r="H94" s="351"/>
      <c r="I94" s="351"/>
      <c r="J94" s="351"/>
    </row>
    <row r="95" spans="2:11" x14ac:dyDescent="0.25">
      <c r="B95" s="392" t="s">
        <v>38</v>
      </c>
      <c r="C95" s="392"/>
      <c r="D95" s="392"/>
      <c r="E95" s="392"/>
      <c r="F95" s="392"/>
      <c r="G95" s="392"/>
      <c r="H95" s="392"/>
      <c r="I95" s="392"/>
      <c r="J95" s="392"/>
    </row>
    <row r="96" spans="2:11" ht="45" x14ac:dyDescent="0.25">
      <c r="B96" s="15" t="s">
        <v>25</v>
      </c>
      <c r="C96" s="15"/>
      <c r="D96" s="72" t="s">
        <v>39</v>
      </c>
      <c r="E96" s="72" t="s">
        <v>40</v>
      </c>
      <c r="F96" s="72" t="s">
        <v>6</v>
      </c>
      <c r="G96" s="72" t="s">
        <v>33</v>
      </c>
    </row>
    <row r="97" spans="2:22" ht="16.5" customHeight="1" x14ac:dyDescent="0.25">
      <c r="B97" s="15">
        <v>1</v>
      </c>
      <c r="C97" s="15">
        <v>2</v>
      </c>
      <c r="D97" s="72">
        <v>3</v>
      </c>
      <c r="E97" s="72">
        <v>4</v>
      </c>
      <c r="F97" s="72" t="s">
        <v>41</v>
      </c>
      <c r="G97" s="72">
        <v>6</v>
      </c>
    </row>
    <row r="98" spans="2:22" ht="27" customHeight="1" x14ac:dyDescent="0.25">
      <c r="B98" s="73">
        <v>1</v>
      </c>
      <c r="C98" s="16" t="s">
        <v>194</v>
      </c>
      <c r="D98" s="74">
        <v>16.602</v>
      </c>
      <c r="E98" s="74">
        <v>16.600000000000001</v>
      </c>
      <c r="F98" s="74">
        <f>E98-D98</f>
        <v>-1.9999999999988916E-3</v>
      </c>
      <c r="G98" s="75">
        <f>F98/D98</f>
        <v>-1.2046741356456399E-4</v>
      </c>
    </row>
    <row r="99" spans="2:22" ht="30" x14ac:dyDescent="0.25">
      <c r="B99" s="73">
        <v>2</v>
      </c>
      <c r="C99" s="16" t="s">
        <v>195</v>
      </c>
      <c r="D99" s="74">
        <v>449.68999999999994</v>
      </c>
      <c r="E99" s="74">
        <v>449.68999999999994</v>
      </c>
      <c r="F99" s="74">
        <f>E99-D99</f>
        <v>0</v>
      </c>
      <c r="G99" s="75">
        <f>F99/D99</f>
        <v>0</v>
      </c>
      <c r="I99" s="76"/>
    </row>
    <row r="100" spans="2:22" ht="30" x14ac:dyDescent="0.25">
      <c r="B100" s="73">
        <v>3</v>
      </c>
      <c r="C100" s="16" t="s">
        <v>196</v>
      </c>
      <c r="D100" s="74">
        <v>448.17999999999995</v>
      </c>
      <c r="E100" s="74">
        <v>448.17999999999995</v>
      </c>
      <c r="F100" s="74">
        <f>E100-D100</f>
        <v>0</v>
      </c>
      <c r="G100" s="75">
        <f>F100/D100</f>
        <v>0</v>
      </c>
      <c r="P100" s="3">
        <v>9400</v>
      </c>
      <c r="Q100" s="3">
        <v>220</v>
      </c>
      <c r="R100" s="3">
        <f>P100*Q100</f>
        <v>2068000</v>
      </c>
      <c r="S100" s="3">
        <v>100</v>
      </c>
      <c r="T100" s="3">
        <f>R100*S100</f>
        <v>206800000</v>
      </c>
      <c r="U100" s="3">
        <f>T100/100000</f>
        <v>2068</v>
      </c>
      <c r="V100" s="3">
        <f>U100/10</f>
        <v>206.8</v>
      </c>
    </row>
    <row r="101" spans="2:22" x14ac:dyDescent="0.25">
      <c r="B101" s="77"/>
      <c r="C101" s="29"/>
      <c r="D101" s="78"/>
      <c r="E101" s="78"/>
      <c r="F101" s="78"/>
      <c r="G101" s="79"/>
    </row>
    <row r="102" spans="2:22" x14ac:dyDescent="0.25">
      <c r="B102" s="356" t="s">
        <v>197</v>
      </c>
      <c r="C102" s="356"/>
      <c r="D102" s="356"/>
      <c r="E102" s="356"/>
      <c r="F102" s="356"/>
      <c r="G102" s="356"/>
      <c r="H102" s="356"/>
      <c r="I102" s="356"/>
      <c r="J102" s="356"/>
    </row>
    <row r="103" spans="2:22" ht="48" customHeight="1" x14ac:dyDescent="0.25">
      <c r="B103" s="80" t="s">
        <v>42</v>
      </c>
      <c r="C103" s="80" t="s">
        <v>43</v>
      </c>
      <c r="D103" s="290" t="s">
        <v>198</v>
      </c>
      <c r="E103" s="81" t="s">
        <v>148</v>
      </c>
      <c r="F103" s="290" t="s">
        <v>149</v>
      </c>
      <c r="G103" s="82"/>
      <c r="H103" s="83"/>
    </row>
    <row r="104" spans="2:22" ht="15.75" customHeight="1" x14ac:dyDescent="0.25">
      <c r="B104" s="80">
        <v>1</v>
      </c>
      <c r="C104" s="80">
        <v>2</v>
      </c>
      <c r="D104" s="290">
        <v>3</v>
      </c>
      <c r="E104" s="81">
        <v>4</v>
      </c>
      <c r="F104" s="290">
        <v>5</v>
      </c>
      <c r="G104" s="82"/>
      <c r="H104" s="83"/>
    </row>
    <row r="105" spans="2:22" ht="15.75" customHeight="1" x14ac:dyDescent="0.25">
      <c r="B105" s="39">
        <v>1</v>
      </c>
      <c r="C105" s="242" t="s">
        <v>107</v>
      </c>
      <c r="D105" s="84">
        <v>332.99</v>
      </c>
      <c r="E105" s="84">
        <v>2.25</v>
      </c>
      <c r="F105" s="85">
        <f>E105/D105</f>
        <v>6.7569596684585124E-3</v>
      </c>
      <c r="G105" s="86"/>
      <c r="I105" s="87"/>
      <c r="K105" s="88">
        <f>E105/D105</f>
        <v>6.7569596684585124E-3</v>
      </c>
    </row>
    <row r="106" spans="2:22" ht="17.25" customHeight="1" x14ac:dyDescent="0.25">
      <c r="B106" s="39">
        <v>2</v>
      </c>
      <c r="C106" s="242" t="s">
        <v>108</v>
      </c>
      <c r="D106" s="84">
        <v>116.7</v>
      </c>
      <c r="E106" s="84">
        <v>14.352</v>
      </c>
      <c r="F106" s="85">
        <f>E106/D106</f>
        <v>0.12298200514138817</v>
      </c>
      <c r="G106" s="86"/>
      <c r="I106" s="87"/>
      <c r="K106" s="88">
        <f>E106/D106</f>
        <v>0.12298200514138817</v>
      </c>
    </row>
    <row r="107" spans="2:22" ht="17.25" customHeight="1" x14ac:dyDescent="0.25">
      <c r="B107" s="39"/>
      <c r="C107" s="23" t="s">
        <v>32</v>
      </c>
      <c r="D107" s="89">
        <f>SUM(D105:D106)</f>
        <v>449.69</v>
      </c>
      <c r="E107" s="89">
        <f>SUM(E105:E106)</f>
        <v>16.602</v>
      </c>
      <c r="F107" s="90">
        <f>E107/D107</f>
        <v>3.6918766261202163E-2</v>
      </c>
      <c r="G107" s="86"/>
      <c r="I107" s="87"/>
      <c r="K107" s="88">
        <f>E107/D107</f>
        <v>3.6918766261202163E-2</v>
      </c>
    </row>
    <row r="108" spans="2:22" x14ac:dyDescent="0.25">
      <c r="B108" s="46"/>
      <c r="C108" s="47"/>
      <c r="D108" s="76"/>
      <c r="E108" s="6"/>
      <c r="F108" s="91"/>
      <c r="G108" s="6"/>
      <c r="H108" s="92"/>
    </row>
    <row r="109" spans="2:22" x14ac:dyDescent="0.25">
      <c r="B109" s="391" t="s">
        <v>199</v>
      </c>
      <c r="C109" s="391"/>
      <c r="D109" s="391"/>
      <c r="E109" s="391"/>
      <c r="F109" s="391"/>
      <c r="G109" s="391"/>
      <c r="H109" s="391"/>
      <c r="I109" s="391"/>
      <c r="J109" s="391"/>
    </row>
    <row r="110" spans="2:22" x14ac:dyDescent="0.25">
      <c r="B110" s="93"/>
      <c r="C110" s="93"/>
      <c r="D110" s="93"/>
      <c r="E110" s="93"/>
      <c r="F110" s="64" t="s">
        <v>170</v>
      </c>
    </row>
    <row r="111" spans="2:22" ht="45" x14ac:dyDescent="0.25">
      <c r="B111" s="80" t="s">
        <v>42</v>
      </c>
      <c r="C111" s="80" t="s">
        <v>43</v>
      </c>
      <c r="D111" s="290" t="str">
        <f>D103</f>
        <v xml:space="preserve">Allocation for 
2018 -19     </v>
      </c>
      <c r="E111" s="81" t="s">
        <v>174</v>
      </c>
      <c r="F111" s="290" t="s">
        <v>200</v>
      </c>
      <c r="G111" s="82"/>
      <c r="H111" s="83"/>
    </row>
    <row r="112" spans="2:22" ht="12.75" customHeight="1" x14ac:dyDescent="0.25">
      <c r="B112" s="80">
        <v>1</v>
      </c>
      <c r="C112" s="80">
        <v>2</v>
      </c>
      <c r="D112" s="290">
        <v>3</v>
      </c>
      <c r="E112" s="81">
        <v>4</v>
      </c>
      <c r="F112" s="290">
        <v>5</v>
      </c>
      <c r="G112" s="82"/>
      <c r="H112" s="83"/>
    </row>
    <row r="113" spans="2:10" ht="17.25" customHeight="1" x14ac:dyDescent="0.25">
      <c r="B113" s="39">
        <v>1</v>
      </c>
      <c r="C113" s="242" t="s">
        <v>107</v>
      </c>
      <c r="D113" s="84">
        <f>D105</f>
        <v>332.99</v>
      </c>
      <c r="E113" s="84">
        <v>2.25</v>
      </c>
      <c r="F113" s="85">
        <f>E113/D113</f>
        <v>6.7569596684585124E-3</v>
      </c>
    </row>
    <row r="114" spans="2:10" ht="16.5" customHeight="1" x14ac:dyDescent="0.25">
      <c r="B114" s="39">
        <v>2</v>
      </c>
      <c r="C114" s="242" t="s">
        <v>108</v>
      </c>
      <c r="D114" s="84">
        <f>D106</f>
        <v>116.7</v>
      </c>
      <c r="E114" s="84">
        <v>14.35</v>
      </c>
      <c r="F114" s="85">
        <f>E114/D114</f>
        <v>0.12296486718080547</v>
      </c>
    </row>
    <row r="115" spans="2:10" ht="15" customHeight="1" x14ac:dyDescent="0.25">
      <c r="B115" s="39"/>
      <c r="C115" s="23" t="s">
        <v>32</v>
      </c>
      <c r="D115" s="89">
        <f>D107</f>
        <v>449.69</v>
      </c>
      <c r="E115" s="89">
        <f>SUM(E113:E114)</f>
        <v>16.600000000000001</v>
      </c>
      <c r="F115" s="90">
        <f>E115/D115</f>
        <v>3.691431875291868E-2</v>
      </c>
      <c r="H115" s="8" t="s">
        <v>14</v>
      </c>
    </row>
    <row r="116" spans="2:10" ht="15" customHeight="1" x14ac:dyDescent="0.25">
      <c r="B116" s="46"/>
      <c r="C116" s="47"/>
      <c r="D116" s="277"/>
      <c r="E116" s="277"/>
      <c r="F116" s="278"/>
    </row>
    <row r="117" spans="2:10" ht="13.5" customHeight="1" x14ac:dyDescent="0.25">
      <c r="B117" s="351" t="s">
        <v>45</v>
      </c>
      <c r="C117" s="351"/>
      <c r="D117" s="351"/>
      <c r="E117" s="351"/>
      <c r="F117" s="351"/>
      <c r="G117" s="351"/>
      <c r="H117" s="351"/>
      <c r="I117" s="351"/>
      <c r="J117" s="351"/>
    </row>
    <row r="118" spans="2:10" ht="13.5" customHeight="1" x14ac:dyDescent="0.25">
      <c r="B118" s="7"/>
      <c r="F118" s="8" t="s">
        <v>46</v>
      </c>
      <c r="G118" s="307"/>
    </row>
    <row r="119" spans="2:10" ht="29.25" customHeight="1" x14ac:dyDescent="0.25">
      <c r="B119" s="298" t="s">
        <v>44</v>
      </c>
      <c r="C119" s="298" t="s">
        <v>201</v>
      </c>
      <c r="D119" s="298" t="s">
        <v>202</v>
      </c>
      <c r="E119" s="290" t="s">
        <v>47</v>
      </c>
      <c r="F119" s="156" t="s">
        <v>48</v>
      </c>
      <c r="G119" s="157"/>
    </row>
    <row r="120" spans="2:10" ht="15.75" customHeight="1" x14ac:dyDescent="0.25">
      <c r="B120" s="94">
        <f>D128</f>
        <v>449.69</v>
      </c>
      <c r="C120" s="95">
        <f>E107</f>
        <v>16.602</v>
      </c>
      <c r="D120" s="94">
        <f>E100</f>
        <v>448.17999999999995</v>
      </c>
      <c r="E120" s="94">
        <f>C120+D120</f>
        <v>464.78199999999993</v>
      </c>
      <c r="F120" s="158">
        <f>E120/B120</f>
        <v>1.0335608975071715</v>
      </c>
      <c r="G120" s="159"/>
    </row>
    <row r="121" spans="2:10" ht="13.5" customHeight="1" x14ac:dyDescent="0.25">
      <c r="B121" s="96"/>
      <c r="C121" s="97"/>
      <c r="D121" s="98"/>
      <c r="E121" s="98"/>
      <c r="F121" s="99"/>
      <c r="G121" s="100"/>
      <c r="H121" s="101"/>
    </row>
    <row r="122" spans="2:10" ht="13.5" customHeight="1" x14ac:dyDescent="0.25">
      <c r="B122" s="387" t="s">
        <v>203</v>
      </c>
      <c r="C122" s="387"/>
      <c r="D122" s="387"/>
      <c r="E122" s="387"/>
      <c r="F122" s="387"/>
      <c r="G122" s="387"/>
      <c r="H122" s="387"/>
    </row>
    <row r="123" spans="2:10" ht="13.5" customHeight="1" x14ac:dyDescent="0.25">
      <c r="H123" s="8" t="s">
        <v>46</v>
      </c>
    </row>
    <row r="124" spans="2:10" ht="35.25" customHeight="1" x14ac:dyDescent="0.25">
      <c r="B124" s="24" t="s">
        <v>25</v>
      </c>
      <c r="C124" s="304" t="s">
        <v>36</v>
      </c>
      <c r="D124" s="304" t="s">
        <v>49</v>
      </c>
      <c r="E124" s="305" t="s">
        <v>204</v>
      </c>
      <c r="F124" s="305" t="s">
        <v>50</v>
      </c>
      <c r="G124" s="304" t="s">
        <v>47</v>
      </c>
      <c r="H124" s="24" t="s">
        <v>48</v>
      </c>
    </row>
    <row r="125" spans="2:10" ht="13.5" customHeight="1" x14ac:dyDescent="0.25">
      <c r="B125" s="15">
        <v>1</v>
      </c>
      <c r="C125" s="302">
        <v>2</v>
      </c>
      <c r="D125" s="302">
        <v>3</v>
      </c>
      <c r="E125" s="102">
        <v>4</v>
      </c>
      <c r="F125" s="102">
        <v>5</v>
      </c>
      <c r="G125" s="302">
        <v>6</v>
      </c>
      <c r="H125" s="40">
        <v>7</v>
      </c>
    </row>
    <row r="126" spans="2:10" ht="15.75" customHeight="1" x14ac:dyDescent="0.25">
      <c r="B126" s="39">
        <v>1</v>
      </c>
      <c r="C126" s="242" t="s">
        <v>107</v>
      </c>
      <c r="D126" s="103">
        <f>D113</f>
        <v>332.99</v>
      </c>
      <c r="E126" s="103">
        <f>E105</f>
        <v>2.25</v>
      </c>
      <c r="F126" s="103">
        <v>324.79999999999995</v>
      </c>
      <c r="G126" s="104">
        <f>E126+F126</f>
        <v>327.04999999999995</v>
      </c>
      <c r="H126" s="51">
        <f>G126/D126</f>
        <v>0.98216162647526939</v>
      </c>
      <c r="I126" s="86"/>
    </row>
    <row r="127" spans="2:10" ht="15.75" customHeight="1" x14ac:dyDescent="0.25">
      <c r="B127" s="39">
        <v>2</v>
      </c>
      <c r="C127" s="242" t="s">
        <v>108</v>
      </c>
      <c r="D127" s="103">
        <f>D114</f>
        <v>116.7</v>
      </c>
      <c r="E127" s="103">
        <f>E106</f>
        <v>14.352</v>
      </c>
      <c r="F127" s="103">
        <v>123.38000000000001</v>
      </c>
      <c r="G127" s="104">
        <f>E127+F127</f>
        <v>137.732</v>
      </c>
      <c r="H127" s="51">
        <f>G127/D127</f>
        <v>1.1802227934875749</v>
      </c>
      <c r="I127" s="86"/>
    </row>
    <row r="128" spans="2:10" ht="17.25" customHeight="1" x14ac:dyDescent="0.25">
      <c r="B128" s="39"/>
      <c r="C128" s="23" t="s">
        <v>32</v>
      </c>
      <c r="D128" s="105">
        <f>D115</f>
        <v>449.69</v>
      </c>
      <c r="E128" s="105">
        <f>E107</f>
        <v>16.602</v>
      </c>
      <c r="F128" s="105">
        <f>SUM(F126:F127)</f>
        <v>448.17999999999995</v>
      </c>
      <c r="G128" s="112">
        <f>E128+F128</f>
        <v>464.78199999999993</v>
      </c>
      <c r="H128" s="299">
        <f>G128/D128</f>
        <v>1.0335608975071715</v>
      </c>
      <c r="I128" s="86"/>
    </row>
    <row r="129" spans="2:10" ht="12" customHeight="1" x14ac:dyDescent="0.25">
      <c r="B129" s="106"/>
    </row>
    <row r="130" spans="2:10" ht="12" customHeight="1" x14ac:dyDescent="0.25">
      <c r="B130" s="358" t="s">
        <v>51</v>
      </c>
      <c r="C130" s="358"/>
      <c r="D130" s="358"/>
      <c r="E130" s="358"/>
      <c r="F130" s="358"/>
      <c r="I130" s="49"/>
    </row>
    <row r="131" spans="2:10" x14ac:dyDescent="0.25">
      <c r="B131" s="40" t="s">
        <v>44</v>
      </c>
      <c r="C131" s="40" t="s">
        <v>52</v>
      </c>
      <c r="D131" s="40" t="s">
        <v>53</v>
      </c>
      <c r="E131" s="40" t="s">
        <v>54</v>
      </c>
      <c r="F131" s="40" t="s">
        <v>55</v>
      </c>
    </row>
    <row r="132" spans="2:10" ht="18.75" customHeight="1" x14ac:dyDescent="0.25">
      <c r="B132" s="104">
        <f>D128</f>
        <v>449.69</v>
      </c>
      <c r="C132" s="104">
        <f>G128</f>
        <v>464.78199999999993</v>
      </c>
      <c r="D132" s="299">
        <f>C132/B132</f>
        <v>1.0335608975071715</v>
      </c>
      <c r="E132" s="104">
        <f>E139</f>
        <v>408.428</v>
      </c>
      <c r="F132" s="299">
        <f>E132/B132</f>
        <v>0.90824345660343797</v>
      </c>
    </row>
    <row r="133" spans="2:10" ht="15" customHeight="1" x14ac:dyDescent="0.25">
      <c r="B133" s="7"/>
      <c r="H133" s="8" t="s">
        <v>14</v>
      </c>
    </row>
    <row r="134" spans="2:10" ht="18.75" customHeight="1" x14ac:dyDescent="0.25">
      <c r="B134" s="388" t="s">
        <v>205</v>
      </c>
      <c r="C134" s="388"/>
      <c r="D134" s="388"/>
      <c r="E134" s="388"/>
      <c r="F134" s="388"/>
      <c r="G134" s="388"/>
      <c r="H134" s="388"/>
    </row>
    <row r="135" spans="2:10" x14ac:dyDescent="0.25">
      <c r="B135" s="298" t="s">
        <v>25</v>
      </c>
      <c r="C135" s="298" t="s">
        <v>36</v>
      </c>
      <c r="D135" s="290" t="s">
        <v>49</v>
      </c>
      <c r="E135" s="298" t="s">
        <v>54</v>
      </c>
      <c r="F135" s="25" t="s">
        <v>55</v>
      </c>
    </row>
    <row r="136" spans="2:10" x14ac:dyDescent="0.25">
      <c r="B136" s="107">
        <v>1</v>
      </c>
      <c r="C136" s="107">
        <v>2</v>
      </c>
      <c r="D136" s="108">
        <v>3</v>
      </c>
      <c r="E136" s="107">
        <v>4</v>
      </c>
      <c r="F136" s="109">
        <v>5</v>
      </c>
      <c r="J136" s="110"/>
    </row>
    <row r="137" spans="2:10" x14ac:dyDescent="0.25">
      <c r="B137" s="15">
        <v>1</v>
      </c>
      <c r="C137" s="244" t="s">
        <v>107</v>
      </c>
      <c r="D137" s="103">
        <f>D126</f>
        <v>332.99</v>
      </c>
      <c r="E137" s="104">
        <v>301.12</v>
      </c>
      <c r="F137" s="111">
        <f>E137/D137</f>
        <v>0.90429142016276765</v>
      </c>
      <c r="J137" s="110"/>
    </row>
    <row r="138" spans="2:10" ht="15" customHeight="1" x14ac:dyDescent="0.25">
      <c r="B138" s="15">
        <v>2</v>
      </c>
      <c r="C138" s="244" t="s">
        <v>108</v>
      </c>
      <c r="D138" s="103">
        <f>D127</f>
        <v>116.7</v>
      </c>
      <c r="E138" s="104">
        <v>107.30799999999999</v>
      </c>
      <c r="F138" s="111">
        <f>E138/D138</f>
        <v>0.91952013710368463</v>
      </c>
    </row>
    <row r="139" spans="2:10" ht="15" customHeight="1" x14ac:dyDescent="0.25">
      <c r="B139" s="15"/>
      <c r="C139" s="23" t="s">
        <v>32</v>
      </c>
      <c r="D139" s="105">
        <f>D128</f>
        <v>449.69</v>
      </c>
      <c r="E139" s="112">
        <f>SUM(E137:E138)</f>
        <v>408.428</v>
      </c>
      <c r="F139" s="113">
        <f>E139/D139</f>
        <v>0.90824345660343797</v>
      </c>
    </row>
    <row r="140" spans="2:10" ht="14.25" customHeight="1" x14ac:dyDescent="0.25">
      <c r="B140" s="46"/>
      <c r="C140" s="47"/>
      <c r="D140" s="76"/>
      <c r="E140" s="76"/>
      <c r="F140" s="114"/>
      <c r="G140" s="6"/>
      <c r="H140" s="48"/>
    </row>
    <row r="141" spans="2:10" x14ac:dyDescent="0.25">
      <c r="B141" s="351" t="s">
        <v>105</v>
      </c>
      <c r="C141" s="351"/>
      <c r="D141" s="351"/>
      <c r="E141" s="351"/>
      <c r="F141" s="351"/>
      <c r="G141" s="351"/>
      <c r="H141" s="351"/>
      <c r="I141" s="115"/>
    </row>
    <row r="142" spans="2:10" ht="15.75" customHeight="1" x14ac:dyDescent="0.25">
      <c r="B142" s="7"/>
      <c r="G142" s="6"/>
      <c r="H142" s="48"/>
    </row>
    <row r="143" spans="2:10" s="116" customFormat="1" ht="30" x14ac:dyDescent="0.25">
      <c r="B143" s="298" t="s">
        <v>44</v>
      </c>
      <c r="C143" s="298" t="s">
        <v>56</v>
      </c>
      <c r="D143" s="298" t="s">
        <v>57</v>
      </c>
      <c r="E143" s="298" t="s">
        <v>58</v>
      </c>
      <c r="G143" s="117"/>
      <c r="H143" s="110"/>
      <c r="I143" s="117"/>
    </row>
    <row r="144" spans="2:10" ht="18.75" customHeight="1" x14ac:dyDescent="0.25">
      <c r="B144" s="104">
        <f>D152</f>
        <v>13.629999999999999</v>
      </c>
      <c r="C144" s="104">
        <f>E152</f>
        <v>13.54</v>
      </c>
      <c r="D144" s="104">
        <f>F152</f>
        <v>13.54</v>
      </c>
      <c r="E144" s="51">
        <f>D144/C144</f>
        <v>1</v>
      </c>
      <c r="H144" s="110"/>
    </row>
    <row r="145" spans="2:10" ht="14.25" customHeight="1" x14ac:dyDescent="0.25">
      <c r="B145" s="7"/>
    </row>
    <row r="146" spans="2:10" x14ac:dyDescent="0.25">
      <c r="B146" s="351" t="s">
        <v>59</v>
      </c>
      <c r="C146" s="351"/>
      <c r="D146" s="351"/>
      <c r="E146" s="351"/>
      <c r="F146" s="351"/>
      <c r="G146" s="351"/>
      <c r="H146" s="351"/>
    </row>
    <row r="147" spans="2:10" ht="6.75" customHeight="1" x14ac:dyDescent="0.25">
      <c r="B147" s="7"/>
    </row>
    <row r="148" spans="2:10" ht="30" x14ac:dyDescent="0.25">
      <c r="B148" s="298" t="s">
        <v>25</v>
      </c>
      <c r="C148" s="298" t="s">
        <v>36</v>
      </c>
      <c r="D148" s="290" t="s">
        <v>44</v>
      </c>
      <c r="E148" s="118" t="s">
        <v>60</v>
      </c>
      <c r="F148" s="118" t="s">
        <v>61</v>
      </c>
      <c r="G148" s="119" t="s">
        <v>62</v>
      </c>
      <c r="H148" s="119" t="s">
        <v>136</v>
      </c>
    </row>
    <row r="149" spans="2:10" x14ac:dyDescent="0.25">
      <c r="B149" s="120">
        <v>1</v>
      </c>
      <c r="C149" s="120">
        <v>2</v>
      </c>
      <c r="D149" s="121">
        <v>3</v>
      </c>
      <c r="E149" s="120">
        <v>4</v>
      </c>
      <c r="F149" s="109">
        <v>5</v>
      </c>
      <c r="G149" s="121">
        <v>6</v>
      </c>
      <c r="H149" s="122">
        <v>7</v>
      </c>
    </row>
    <row r="150" spans="2:10" ht="15" customHeight="1" x14ac:dyDescent="0.25">
      <c r="B150" s="39">
        <v>1</v>
      </c>
      <c r="C150" s="242" t="s">
        <v>107</v>
      </c>
      <c r="D150" s="104">
        <v>8.69</v>
      </c>
      <c r="E150" s="104">
        <v>9.84</v>
      </c>
      <c r="F150" s="123">
        <v>9.84</v>
      </c>
      <c r="G150" s="104">
        <v>0</v>
      </c>
      <c r="H150" s="124">
        <f>F150/E150</f>
        <v>1</v>
      </c>
    </row>
    <row r="151" spans="2:10" ht="15" customHeight="1" x14ac:dyDescent="0.25">
      <c r="B151" s="39">
        <v>2</v>
      </c>
      <c r="C151" s="242" t="s">
        <v>108</v>
      </c>
      <c r="D151" s="104">
        <v>4.9400000000000004</v>
      </c>
      <c r="E151" s="104">
        <v>3.7</v>
      </c>
      <c r="F151" s="123">
        <v>3.7</v>
      </c>
      <c r="G151" s="104">
        <v>0</v>
      </c>
      <c r="H151" s="124">
        <f>F151/E151</f>
        <v>1</v>
      </c>
    </row>
    <row r="152" spans="2:10" ht="15" customHeight="1" x14ac:dyDescent="0.25">
      <c r="B152" s="39"/>
      <c r="C152" s="23" t="s">
        <v>32</v>
      </c>
      <c r="D152" s="112">
        <f>SUM(D150:D151)</f>
        <v>13.629999999999999</v>
      </c>
      <c r="E152" s="125">
        <f>SUM(E150:E151)</f>
        <v>13.54</v>
      </c>
      <c r="F152" s="125">
        <f>SUM(F150:F151)</f>
        <v>13.54</v>
      </c>
      <c r="G152" s="112">
        <v>0</v>
      </c>
      <c r="H152" s="126">
        <f>F152/E152</f>
        <v>1</v>
      </c>
    </row>
    <row r="153" spans="2:10" x14ac:dyDescent="0.25">
      <c r="B153" s="106"/>
    </row>
    <row r="154" spans="2:10" x14ac:dyDescent="0.25">
      <c r="B154" s="351" t="s">
        <v>63</v>
      </c>
      <c r="C154" s="351"/>
      <c r="D154" s="351"/>
      <c r="E154" s="351"/>
      <c r="F154" s="351"/>
      <c r="G154" s="351"/>
      <c r="H154" s="351"/>
      <c r="I154" s="351"/>
      <c r="J154" s="351"/>
    </row>
    <row r="155" spans="2:10" ht="15" customHeight="1" x14ac:dyDescent="0.25">
      <c r="B155" s="93"/>
      <c r="C155" s="93"/>
      <c r="D155" s="127"/>
      <c r="E155" s="93"/>
      <c r="F155" s="93"/>
      <c r="G155" s="93"/>
      <c r="H155" s="64"/>
    </row>
    <row r="156" spans="2:10" x14ac:dyDescent="0.25">
      <c r="B156" s="353" t="s">
        <v>69</v>
      </c>
      <c r="C156" s="353"/>
      <c r="D156" s="353"/>
      <c r="E156" s="353"/>
      <c r="F156" s="353"/>
      <c r="G156" s="353"/>
      <c r="H156" s="353"/>
      <c r="I156" s="353"/>
      <c r="J156" s="353"/>
    </row>
    <row r="157" spans="2:10" ht="9" customHeight="1" x14ac:dyDescent="0.25">
      <c r="B157" s="131"/>
      <c r="C157" s="128"/>
      <c r="D157" s="128"/>
      <c r="E157" s="128"/>
      <c r="F157" s="129"/>
      <c r="G157" s="128"/>
      <c r="H157" s="3"/>
      <c r="I157" s="3"/>
      <c r="J157" s="132"/>
    </row>
    <row r="158" spans="2:10" ht="11.25" customHeight="1" x14ac:dyDescent="0.25">
      <c r="B158" s="352" t="s">
        <v>206</v>
      </c>
      <c r="C158" s="352"/>
      <c r="D158" s="352"/>
      <c r="E158" s="352"/>
      <c r="F158" s="352"/>
      <c r="G158" s="352"/>
      <c r="H158" s="352"/>
      <c r="I158" s="3"/>
      <c r="J158" s="133"/>
    </row>
    <row r="159" spans="2:10" ht="6.75" customHeight="1" x14ac:dyDescent="0.25">
      <c r="B159" s="291"/>
      <c r="C159" s="134"/>
      <c r="D159" s="135"/>
      <c r="E159" s="93"/>
      <c r="F159" s="93"/>
      <c r="G159" s="93"/>
      <c r="H159" s="93"/>
      <c r="I159" s="3"/>
      <c r="J159" s="136"/>
    </row>
    <row r="160" spans="2:10" x14ac:dyDescent="0.25">
      <c r="B160" s="137"/>
      <c r="C160" s="134"/>
      <c r="D160" s="134"/>
      <c r="E160" s="93"/>
      <c r="F160" s="64" t="s">
        <v>153</v>
      </c>
      <c r="H160" s="3"/>
      <c r="I160" s="3"/>
    </row>
    <row r="161" spans="2:10" ht="45" customHeight="1" x14ac:dyDescent="0.25">
      <c r="B161" s="138" t="s">
        <v>42</v>
      </c>
      <c r="C161" s="139" t="s">
        <v>43</v>
      </c>
      <c r="D161" s="140" t="s">
        <v>209</v>
      </c>
      <c r="E161" s="81" t="s">
        <v>207</v>
      </c>
      <c r="F161" s="290" t="s">
        <v>208</v>
      </c>
      <c r="G161" s="82"/>
      <c r="H161" s="130"/>
      <c r="I161" s="3" t="s">
        <v>154</v>
      </c>
      <c r="J161" s="130"/>
    </row>
    <row r="162" spans="2:10" ht="14.25" customHeight="1" x14ac:dyDescent="0.25">
      <c r="B162" s="141" t="s">
        <v>140</v>
      </c>
      <c r="C162" s="141" t="s">
        <v>141</v>
      </c>
      <c r="D162" s="141" t="s">
        <v>142</v>
      </c>
      <c r="E162" s="141" t="s">
        <v>143</v>
      </c>
      <c r="F162" s="141" t="s">
        <v>155</v>
      </c>
      <c r="G162" s="82"/>
      <c r="H162" s="3"/>
      <c r="I162" s="3"/>
    </row>
    <row r="163" spans="2:10" ht="12.95" customHeight="1" x14ac:dyDescent="0.25">
      <c r="B163" s="142">
        <v>1</v>
      </c>
      <c r="C163" s="143" t="s">
        <v>107</v>
      </c>
      <c r="D163" s="245">
        <f>208.38+143.13</f>
        <v>351.51</v>
      </c>
      <c r="E163" s="164">
        <v>0</v>
      </c>
      <c r="F163" s="246">
        <f>E163/D163</f>
        <v>0</v>
      </c>
      <c r="G163" s="144"/>
      <c r="H163" s="3"/>
      <c r="I163" s="3"/>
    </row>
    <row r="164" spans="2:10" ht="15" customHeight="1" x14ac:dyDescent="0.25">
      <c r="B164" s="287">
        <v>2</v>
      </c>
      <c r="C164" s="145" t="s">
        <v>108</v>
      </c>
      <c r="D164" s="245">
        <f>62.06+56.22</f>
        <v>118.28</v>
      </c>
      <c r="E164" s="146">
        <v>0</v>
      </c>
      <c r="F164" s="246">
        <f t="shared" ref="F164:F165" si="1">E164/D164</f>
        <v>0</v>
      </c>
      <c r="G164" s="93"/>
      <c r="H164" s="64"/>
    </row>
    <row r="165" spans="2:10" ht="15" customHeight="1" x14ac:dyDescent="0.25">
      <c r="B165" s="145"/>
      <c r="C165" s="145" t="s">
        <v>12</v>
      </c>
      <c r="D165" s="146">
        <f>SUM(D163:D164)</f>
        <v>469.78999999999996</v>
      </c>
      <c r="E165" s="146">
        <f t="shared" ref="E165" si="2">SUM(E163:E164)</f>
        <v>0</v>
      </c>
      <c r="F165" s="246">
        <f t="shared" si="1"/>
        <v>0</v>
      </c>
      <c r="G165" s="93"/>
      <c r="H165" s="64"/>
    </row>
    <row r="166" spans="2:10" ht="7.5" customHeight="1" x14ac:dyDescent="0.25">
      <c r="B166" s="93"/>
      <c r="C166" s="93"/>
      <c r="D166" s="127"/>
      <c r="E166" s="93"/>
      <c r="F166" s="93"/>
      <c r="G166" s="93"/>
      <c r="H166" s="64"/>
    </row>
    <row r="167" spans="2:10" ht="33" customHeight="1" x14ac:dyDescent="0.25">
      <c r="B167" s="356" t="s">
        <v>182</v>
      </c>
      <c r="C167" s="356"/>
      <c r="D167" s="356"/>
      <c r="E167" s="356"/>
      <c r="F167" s="356"/>
      <c r="G167" s="93"/>
      <c r="H167" s="147"/>
    </row>
    <row r="168" spans="2:10" x14ac:dyDescent="0.25">
      <c r="B168" s="93"/>
      <c r="C168" s="93"/>
      <c r="D168" s="93"/>
      <c r="E168" s="93"/>
      <c r="F168" s="93" t="s">
        <v>70</v>
      </c>
    </row>
    <row r="169" spans="2:10" ht="58.5" customHeight="1" x14ac:dyDescent="0.25">
      <c r="B169" s="80" t="s">
        <v>42</v>
      </c>
      <c r="C169" s="80" t="s">
        <v>43</v>
      </c>
      <c r="D169" s="290" t="s">
        <v>211</v>
      </c>
      <c r="E169" s="290" t="s">
        <v>210</v>
      </c>
      <c r="F169" s="290" t="s">
        <v>200</v>
      </c>
      <c r="G169" s="82"/>
      <c r="H169" s="83"/>
    </row>
    <row r="170" spans="2:10" ht="18" customHeight="1" x14ac:dyDescent="0.25">
      <c r="B170" s="80">
        <v>1</v>
      </c>
      <c r="C170" s="80">
        <v>2</v>
      </c>
      <c r="D170" s="290">
        <v>3</v>
      </c>
      <c r="E170" s="290">
        <v>4</v>
      </c>
      <c r="F170" s="290">
        <v>5</v>
      </c>
      <c r="G170" s="82"/>
      <c r="H170" s="83"/>
    </row>
    <row r="171" spans="2:10" ht="20.25" customHeight="1" x14ac:dyDescent="0.25">
      <c r="B171" s="39">
        <v>1</v>
      </c>
      <c r="C171" s="242" t="s">
        <v>107</v>
      </c>
      <c r="D171" s="148">
        <f>D163</f>
        <v>351.51</v>
      </c>
      <c r="E171" s="149">
        <v>16.899999999999977</v>
      </c>
      <c r="F171" s="150">
        <f>E171/D171</f>
        <v>4.807829080253756E-2</v>
      </c>
      <c r="G171" s="133"/>
      <c r="H171" s="151"/>
    </row>
    <row r="172" spans="2:10" ht="18.75" customHeight="1" x14ac:dyDescent="0.25">
      <c r="B172" s="39">
        <v>2</v>
      </c>
      <c r="C172" s="242" t="s">
        <v>108</v>
      </c>
      <c r="D172" s="148">
        <f t="shared" ref="D172:D173" si="3">D164</f>
        <v>118.28</v>
      </c>
      <c r="E172" s="149">
        <v>1.02</v>
      </c>
      <c r="F172" s="150">
        <f>E172/D172</f>
        <v>8.6236050050727091E-3</v>
      </c>
      <c r="G172" s="133"/>
      <c r="H172" s="151"/>
    </row>
    <row r="173" spans="2:10" ht="19.5" customHeight="1" x14ac:dyDescent="0.25">
      <c r="B173" s="39"/>
      <c r="C173" s="23" t="s">
        <v>32</v>
      </c>
      <c r="D173" s="148">
        <f t="shared" si="3"/>
        <v>469.78999999999996</v>
      </c>
      <c r="E173" s="152">
        <f>SUM(E171:E172)</f>
        <v>17.919999999999977</v>
      </c>
      <c r="F173" s="34">
        <f>E173/D173</f>
        <v>3.8144702952382932E-2</v>
      </c>
      <c r="G173" s="133"/>
      <c r="H173" s="151"/>
    </row>
    <row r="174" spans="2:10" ht="19.5" customHeight="1" x14ac:dyDescent="0.25">
      <c r="B174" s="46"/>
      <c r="C174" s="47"/>
      <c r="D174" s="153"/>
      <c r="E174" s="154"/>
      <c r="F174" s="155"/>
      <c r="G174" s="133"/>
      <c r="H174" s="151"/>
    </row>
    <row r="175" spans="2:10" x14ac:dyDescent="0.25">
      <c r="B175" s="357" t="s">
        <v>71</v>
      </c>
      <c r="C175" s="357"/>
      <c r="D175" s="357"/>
      <c r="E175" s="357"/>
      <c r="F175" s="357"/>
      <c r="G175" s="357"/>
      <c r="H175" s="64"/>
    </row>
    <row r="176" spans="2:10" x14ac:dyDescent="0.25">
      <c r="B176" s="93"/>
      <c r="C176" s="93"/>
      <c r="D176" s="93"/>
      <c r="E176" s="93"/>
      <c r="F176" s="93"/>
      <c r="G176" s="93"/>
      <c r="H176" s="64"/>
    </row>
    <row r="177" spans="2:9" ht="32.25" customHeight="1" x14ac:dyDescent="0.25">
      <c r="B177" s="298" t="s">
        <v>44</v>
      </c>
      <c r="C177" s="298" t="s">
        <v>212</v>
      </c>
      <c r="D177" s="298" t="s">
        <v>72</v>
      </c>
      <c r="E177" s="290" t="s">
        <v>47</v>
      </c>
      <c r="F177" s="156" t="s">
        <v>48</v>
      </c>
      <c r="G177" s="157"/>
    </row>
    <row r="178" spans="2:9" x14ac:dyDescent="0.25">
      <c r="B178" s="94">
        <f>D186</f>
        <v>469.78999999999996</v>
      </c>
      <c r="C178" s="94">
        <f>E186</f>
        <v>0</v>
      </c>
      <c r="D178" s="94">
        <f>F186</f>
        <v>469.78999999999996</v>
      </c>
      <c r="E178" s="94">
        <f>C178+D178</f>
        <v>469.78999999999996</v>
      </c>
      <c r="F178" s="158">
        <f>E178/B178</f>
        <v>1</v>
      </c>
      <c r="G178" s="159"/>
    </row>
    <row r="179" spans="2:9" x14ac:dyDescent="0.25">
      <c r="B179" s="160"/>
      <c r="C179" s="97"/>
      <c r="D179" s="98"/>
      <c r="E179" s="98"/>
      <c r="F179" s="99"/>
      <c r="G179" s="100"/>
      <c r="H179" s="101"/>
    </row>
    <row r="180" spans="2:9" x14ac:dyDescent="0.25">
      <c r="B180" s="351" t="s">
        <v>183</v>
      </c>
      <c r="C180" s="351"/>
      <c r="D180" s="351"/>
      <c r="E180" s="351"/>
      <c r="F180" s="351"/>
      <c r="G180" s="351"/>
      <c r="H180" s="351"/>
    </row>
    <row r="181" spans="2:9" x14ac:dyDescent="0.25">
      <c r="B181" s="93"/>
      <c r="C181" s="93"/>
      <c r="D181" s="93"/>
      <c r="E181" s="93"/>
      <c r="F181" s="93"/>
      <c r="G181" s="93"/>
      <c r="H181" s="64" t="s">
        <v>70</v>
      </c>
    </row>
    <row r="182" spans="2:9" ht="56.25" customHeight="1" x14ac:dyDescent="0.25">
      <c r="B182" s="80" t="s">
        <v>42</v>
      </c>
      <c r="C182" s="80" t="s">
        <v>43</v>
      </c>
      <c r="D182" s="290" t="str">
        <f>D169</f>
        <v xml:space="preserve">Allocation for 
2018-19                                     </v>
      </c>
      <c r="E182" s="290" t="s">
        <v>213</v>
      </c>
      <c r="F182" s="290" t="s">
        <v>73</v>
      </c>
      <c r="G182" s="290" t="s">
        <v>74</v>
      </c>
      <c r="H182" s="24" t="s">
        <v>75</v>
      </c>
    </row>
    <row r="183" spans="2:9" ht="13.5" customHeight="1" x14ac:dyDescent="0.25">
      <c r="B183" s="80">
        <v>1</v>
      </c>
      <c r="C183" s="80">
        <v>2</v>
      </c>
      <c r="D183" s="290">
        <v>3</v>
      </c>
      <c r="E183" s="290">
        <v>4</v>
      </c>
      <c r="F183" s="290">
        <v>5</v>
      </c>
      <c r="G183" s="290">
        <v>6</v>
      </c>
      <c r="H183" s="24">
        <v>7</v>
      </c>
    </row>
    <row r="184" spans="2:9" x14ac:dyDescent="0.25">
      <c r="B184" s="39">
        <v>1</v>
      </c>
      <c r="C184" s="242" t="s">
        <v>107</v>
      </c>
      <c r="D184" s="161">
        <f>D171</f>
        <v>351.51</v>
      </c>
      <c r="E184" s="161">
        <v>0</v>
      </c>
      <c r="F184" s="104">
        <v>351.51</v>
      </c>
      <c r="G184" s="103">
        <f>F184+E184</f>
        <v>351.51</v>
      </c>
      <c r="H184" s="150">
        <f>G184/D184</f>
        <v>1</v>
      </c>
    </row>
    <row r="185" spans="2:9" x14ac:dyDescent="0.25">
      <c r="B185" s="39">
        <v>2</v>
      </c>
      <c r="C185" s="242" t="s">
        <v>108</v>
      </c>
      <c r="D185" s="161">
        <f>D172</f>
        <v>118.28</v>
      </c>
      <c r="E185" s="161">
        <v>0</v>
      </c>
      <c r="F185" s="104">
        <v>118.28</v>
      </c>
      <c r="G185" s="103">
        <f>F185+E185</f>
        <v>118.28</v>
      </c>
      <c r="H185" s="150">
        <f>G185/D185</f>
        <v>1</v>
      </c>
    </row>
    <row r="186" spans="2:9" x14ac:dyDescent="0.25">
      <c r="B186" s="39"/>
      <c r="C186" s="23" t="s">
        <v>32</v>
      </c>
      <c r="D186" s="162">
        <f>D173</f>
        <v>469.78999999999996</v>
      </c>
      <c r="E186" s="161">
        <v>0</v>
      </c>
      <c r="F186" s="112">
        <f>SUM(F184:F185)</f>
        <v>469.78999999999996</v>
      </c>
      <c r="G186" s="308">
        <f>F186+E186</f>
        <v>469.78999999999996</v>
      </c>
      <c r="H186" s="34">
        <f>G186/D186</f>
        <v>1</v>
      </c>
    </row>
    <row r="187" spans="2:9" ht="15" customHeight="1" x14ac:dyDescent="0.25">
      <c r="B187" s="163"/>
      <c r="C187" s="97"/>
      <c r="D187" s="98"/>
      <c r="E187" s="98"/>
      <c r="F187" s="99"/>
      <c r="G187" s="100"/>
      <c r="H187" s="101"/>
    </row>
    <row r="188" spans="2:9" ht="17.25" customHeight="1" x14ac:dyDescent="0.25">
      <c r="B188" s="357" t="s">
        <v>76</v>
      </c>
      <c r="C188" s="357"/>
      <c r="D188" s="357"/>
      <c r="E188" s="357"/>
      <c r="F188" s="357"/>
      <c r="G188" s="93"/>
      <c r="H188" s="64"/>
      <c r="I188" s="65"/>
    </row>
    <row r="189" spans="2:9" ht="14.25" customHeight="1" x14ac:dyDescent="0.25">
      <c r="B189" s="93"/>
      <c r="C189" s="93"/>
      <c r="D189" s="127"/>
      <c r="E189" s="93"/>
      <c r="F189" s="93"/>
      <c r="G189" s="93"/>
      <c r="H189" s="64"/>
      <c r="I189" s="65"/>
    </row>
    <row r="190" spans="2:9" x14ac:dyDescent="0.25">
      <c r="B190" s="21" t="s">
        <v>44</v>
      </c>
      <c r="C190" s="21" t="s">
        <v>77</v>
      </c>
      <c r="D190" s="21" t="s">
        <v>78</v>
      </c>
      <c r="E190" s="21" t="s">
        <v>54</v>
      </c>
      <c r="F190" s="21" t="s">
        <v>55</v>
      </c>
    </row>
    <row r="191" spans="2:9" ht="17.25" customHeight="1" x14ac:dyDescent="0.25">
      <c r="B191" s="164">
        <f>D186</f>
        <v>469.78999999999996</v>
      </c>
      <c r="C191" s="164">
        <f>F186</f>
        <v>469.78999999999996</v>
      </c>
      <c r="D191" s="41">
        <f>C191/B191</f>
        <v>1</v>
      </c>
      <c r="E191" s="164">
        <v>451.87</v>
      </c>
      <c r="F191" s="288">
        <f>E191/B191</f>
        <v>0.96185529704761707</v>
      </c>
    </row>
    <row r="192" spans="2:9" ht="17.25" customHeight="1" x14ac:dyDescent="0.25">
      <c r="B192" s="76"/>
      <c r="C192" s="76"/>
      <c r="D192" s="49"/>
      <c r="E192" s="76"/>
      <c r="F192" s="165"/>
    </row>
    <row r="193" spans="2:10" ht="17.25" customHeight="1" x14ac:dyDescent="0.25">
      <c r="B193" s="351" t="s">
        <v>184</v>
      </c>
      <c r="C193" s="351"/>
      <c r="D193" s="351"/>
      <c r="E193" s="351"/>
      <c r="F193" s="351"/>
      <c r="G193" s="351"/>
    </row>
    <row r="194" spans="2:10" ht="15" customHeight="1" x14ac:dyDescent="0.25">
      <c r="B194" s="93"/>
      <c r="C194" s="93"/>
      <c r="D194" s="93"/>
      <c r="E194" s="93"/>
      <c r="F194" s="93" t="s">
        <v>70</v>
      </c>
      <c r="G194" s="93"/>
      <c r="H194" s="64"/>
      <c r="I194" s="65"/>
    </row>
    <row r="195" spans="2:10" ht="30" x14ac:dyDescent="0.25">
      <c r="B195" s="290" t="s">
        <v>42</v>
      </c>
      <c r="C195" s="290" t="s">
        <v>43</v>
      </c>
      <c r="D195" s="290" t="str">
        <f>D182</f>
        <v xml:space="preserve">Allocation for 
2018-19                                     </v>
      </c>
      <c r="E195" s="290" t="s">
        <v>156</v>
      </c>
      <c r="F195" s="290" t="s">
        <v>79</v>
      </c>
    </row>
    <row r="196" spans="2:10" ht="18.75" customHeight="1" x14ac:dyDescent="0.25">
      <c r="B196" s="166">
        <v>1</v>
      </c>
      <c r="C196" s="166">
        <v>2</v>
      </c>
      <c r="D196" s="166">
        <v>3</v>
      </c>
      <c r="E196" s="166">
        <v>4</v>
      </c>
      <c r="F196" s="166">
        <v>5</v>
      </c>
      <c r="G196" s="93"/>
      <c r="H196" s="64"/>
      <c r="I196" s="65"/>
    </row>
    <row r="197" spans="2:10" ht="18.75" customHeight="1" x14ac:dyDescent="0.25">
      <c r="B197" s="39">
        <v>1</v>
      </c>
      <c r="C197" s="247" t="s">
        <v>107</v>
      </c>
      <c r="D197" s="161">
        <f>D184</f>
        <v>351.51</v>
      </c>
      <c r="E197" s="104">
        <v>334.61</v>
      </c>
      <c r="F197" s="51">
        <f>E197/D197</f>
        <v>0.95192170919746244</v>
      </c>
      <c r="G197" s="93"/>
      <c r="H197" s="64"/>
      <c r="I197" s="65"/>
    </row>
    <row r="198" spans="2:10" s="170" customFormat="1" ht="21" customHeight="1" x14ac:dyDescent="0.25">
      <c r="B198" s="39">
        <v>2</v>
      </c>
      <c r="C198" s="247" t="s">
        <v>108</v>
      </c>
      <c r="D198" s="161">
        <f>D185</f>
        <v>118.28</v>
      </c>
      <c r="E198" s="104">
        <v>117.26</v>
      </c>
      <c r="F198" s="51">
        <f>E198/D198</f>
        <v>0.99137639499492736</v>
      </c>
      <c r="G198" s="167"/>
      <c r="H198" s="168"/>
      <c r="I198" s="169"/>
    </row>
    <row r="199" spans="2:10" ht="19.5" customHeight="1" x14ac:dyDescent="0.25">
      <c r="B199" s="39"/>
      <c r="C199" s="24" t="s">
        <v>32</v>
      </c>
      <c r="D199" s="162">
        <f>D186</f>
        <v>469.78999999999996</v>
      </c>
      <c r="E199" s="112">
        <f>SUM(E197:E198)</f>
        <v>451.87</v>
      </c>
      <c r="F199" s="51">
        <f>E199/D199</f>
        <v>0.96185529704761707</v>
      </c>
      <c r="G199" s="93"/>
      <c r="H199" s="64"/>
      <c r="I199" s="65"/>
    </row>
    <row r="200" spans="2:10" ht="12.75" customHeight="1" x14ac:dyDescent="0.25">
      <c r="B200" s="46"/>
      <c r="C200" s="144"/>
      <c r="D200" s="171"/>
      <c r="E200" s="172"/>
      <c r="F200" s="173"/>
      <c r="G200" s="93"/>
      <c r="H200" s="64"/>
      <c r="I200" s="65"/>
    </row>
    <row r="201" spans="2:10" x14ac:dyDescent="0.25">
      <c r="B201" s="359" t="s">
        <v>235</v>
      </c>
      <c r="C201" s="359"/>
      <c r="D201" s="359"/>
      <c r="E201" s="359"/>
      <c r="F201" s="359"/>
      <c r="G201" s="359"/>
      <c r="H201" s="64"/>
      <c r="I201" s="65"/>
    </row>
    <row r="202" spans="2:10" x14ac:dyDescent="0.25">
      <c r="B202" s="174"/>
      <c r="C202" s="93"/>
      <c r="D202" s="93"/>
      <c r="E202" s="93"/>
      <c r="F202" s="93"/>
      <c r="G202" s="93"/>
      <c r="H202" s="64"/>
      <c r="I202" s="65"/>
    </row>
    <row r="203" spans="2:10" x14ac:dyDescent="0.25">
      <c r="B203" s="357" t="s">
        <v>171</v>
      </c>
      <c r="C203" s="357"/>
      <c r="D203" s="357"/>
      <c r="E203" s="357"/>
      <c r="F203" s="357"/>
      <c r="G203" s="357"/>
      <c r="H203" s="357"/>
      <c r="I203" s="357"/>
      <c r="J203" s="357"/>
    </row>
    <row r="204" spans="2:10" ht="12" customHeight="1" x14ac:dyDescent="0.25">
      <c r="C204" s="93"/>
      <c r="D204" s="93"/>
      <c r="E204" s="93"/>
      <c r="F204" s="93"/>
      <c r="G204" s="93"/>
      <c r="H204" s="64"/>
      <c r="I204" s="65"/>
    </row>
    <row r="205" spans="2:10" ht="60" x14ac:dyDescent="0.25">
      <c r="B205" s="298" t="s">
        <v>35</v>
      </c>
      <c r="C205" s="298" t="s">
        <v>36</v>
      </c>
      <c r="D205" s="298" t="s">
        <v>80</v>
      </c>
      <c r="E205" s="298" t="s">
        <v>81</v>
      </c>
      <c r="F205" s="298" t="s">
        <v>82</v>
      </c>
      <c r="G205" s="67"/>
    </row>
    <row r="206" spans="2:10" s="170" customFormat="1" ht="12" customHeight="1" x14ac:dyDescent="0.25">
      <c r="B206" s="120">
        <v>1</v>
      </c>
      <c r="C206" s="120">
        <v>2</v>
      </c>
      <c r="D206" s="120">
        <v>3</v>
      </c>
      <c r="E206" s="120">
        <v>4</v>
      </c>
      <c r="F206" s="120">
        <v>5</v>
      </c>
      <c r="G206" s="175"/>
      <c r="H206" s="176"/>
      <c r="I206" s="177"/>
    </row>
    <row r="207" spans="2:10" ht="15.75" customHeight="1" x14ac:dyDescent="0.25">
      <c r="B207" s="39">
        <v>1</v>
      </c>
      <c r="C207" s="242" t="s">
        <v>107</v>
      </c>
      <c r="D207" s="41">
        <f>F137</f>
        <v>0.90429142016276765</v>
      </c>
      <c r="E207" s="41">
        <f>F197</f>
        <v>0.95192170919746244</v>
      </c>
      <c r="F207" s="27">
        <f>(E207-D207)*100</f>
        <v>4.763028903469479</v>
      </c>
      <c r="G207" s="178"/>
      <c r="H207" s="35"/>
    </row>
    <row r="208" spans="2:10" ht="15.75" customHeight="1" x14ac:dyDescent="0.25">
      <c r="B208" s="39">
        <v>2</v>
      </c>
      <c r="C208" s="242" t="s">
        <v>108</v>
      </c>
      <c r="D208" s="41">
        <f>F138</f>
        <v>0.91952013710368463</v>
      </c>
      <c r="E208" s="41">
        <f>F198</f>
        <v>0.99137639499492736</v>
      </c>
      <c r="F208" s="27">
        <f>(E208-D208)*100</f>
        <v>7.1856257891242725</v>
      </c>
      <c r="G208" s="178"/>
      <c r="H208" s="35"/>
    </row>
    <row r="209" spans="2:9" ht="13.5" customHeight="1" x14ac:dyDescent="0.25">
      <c r="B209" s="39"/>
      <c r="C209" s="23" t="s">
        <v>32</v>
      </c>
      <c r="D209" s="306">
        <f>F139</f>
        <v>0.90824345660343797</v>
      </c>
      <c r="E209" s="306">
        <f>F199</f>
        <v>0.96185529704761707</v>
      </c>
      <c r="F209" s="179">
        <f>(E209-D209)*100</f>
        <v>5.3611840444179109</v>
      </c>
      <c r="G209" s="178"/>
      <c r="H209" s="35"/>
    </row>
    <row r="210" spans="2:9" ht="14.25" customHeight="1" x14ac:dyDescent="0.25">
      <c r="B210" s="96"/>
      <c r="C210" s="97"/>
      <c r="D210" s="98"/>
      <c r="E210" s="98"/>
      <c r="F210" s="99"/>
      <c r="G210" s="100"/>
      <c r="H210" s="101" t="s">
        <v>14</v>
      </c>
    </row>
    <row r="211" spans="2:9" ht="13.5" customHeight="1" x14ac:dyDescent="0.25">
      <c r="B211" s="96"/>
      <c r="C211" s="97"/>
      <c r="D211" s="98"/>
      <c r="E211" s="98"/>
      <c r="F211" s="99"/>
      <c r="G211" s="100"/>
      <c r="H211" s="101"/>
    </row>
    <row r="212" spans="2:9" ht="13.5" customHeight="1" x14ac:dyDescent="0.25">
      <c r="B212" s="335" t="s">
        <v>83</v>
      </c>
      <c r="C212" s="335"/>
      <c r="D212" s="335"/>
      <c r="E212" s="335"/>
      <c r="F212" s="335"/>
      <c r="G212" s="335"/>
      <c r="H212" s="335"/>
    </row>
    <row r="213" spans="2:9" ht="13.5" customHeight="1" x14ac:dyDescent="0.25">
      <c r="B213" s="303" t="s">
        <v>232</v>
      </c>
      <c r="C213" s="303"/>
      <c r="D213" s="303"/>
      <c r="E213" s="303"/>
      <c r="F213" s="303"/>
      <c r="G213" s="303"/>
      <c r="H213" s="303"/>
    </row>
    <row r="214" spans="2:9" s="181" customFormat="1" ht="30" x14ac:dyDescent="0.2">
      <c r="B214" s="119" t="s">
        <v>42</v>
      </c>
      <c r="C214" s="119" t="s">
        <v>43</v>
      </c>
      <c r="D214" s="119" t="s">
        <v>214</v>
      </c>
      <c r="E214" s="119" t="s">
        <v>233</v>
      </c>
      <c r="F214" s="319"/>
      <c r="G214" s="319"/>
      <c r="H214" s="320"/>
      <c r="I214" s="77"/>
    </row>
    <row r="215" spans="2:9" x14ac:dyDescent="0.25">
      <c r="B215" s="182">
        <v>1</v>
      </c>
      <c r="C215" s="182">
        <v>2</v>
      </c>
      <c r="D215" s="182">
        <v>3</v>
      </c>
      <c r="E215" s="182">
        <v>4</v>
      </c>
      <c r="F215" s="321"/>
      <c r="G215" s="321"/>
      <c r="H215" s="321"/>
    </row>
    <row r="216" spans="2:9" ht="13.5" customHeight="1" x14ac:dyDescent="0.25">
      <c r="B216" s="39">
        <v>1</v>
      </c>
      <c r="C216" s="242" t="s">
        <v>107</v>
      </c>
      <c r="D216" s="309">
        <v>210</v>
      </c>
      <c r="E216" s="318">
        <v>210</v>
      </c>
      <c r="F216" s="322"/>
      <c r="G216" s="322"/>
      <c r="H216" s="323"/>
    </row>
    <row r="217" spans="2:9" ht="13.5" customHeight="1" x14ac:dyDescent="0.25">
      <c r="B217" s="39">
        <v>2</v>
      </c>
      <c r="C217" s="242" t="s">
        <v>108</v>
      </c>
      <c r="D217" s="309">
        <v>110</v>
      </c>
      <c r="E217" s="318">
        <v>110</v>
      </c>
      <c r="F217" s="322"/>
      <c r="G217" s="322"/>
      <c r="H217" s="323"/>
    </row>
    <row r="218" spans="2:9" ht="13.5" customHeight="1" x14ac:dyDescent="0.25">
      <c r="B218" s="39"/>
      <c r="C218" s="23" t="s">
        <v>32</v>
      </c>
      <c r="D218" s="317">
        <f>SUM(D216:D217)</f>
        <v>320</v>
      </c>
      <c r="E218" s="317">
        <f>SUM(E216:E217)</f>
        <v>320</v>
      </c>
      <c r="F218" s="154"/>
      <c r="G218" s="322"/>
      <c r="H218" s="324"/>
    </row>
    <row r="219" spans="2:9" ht="13.5" customHeight="1" x14ac:dyDescent="0.25">
      <c r="B219" s="310"/>
      <c r="C219" s="311"/>
      <c r="D219" s="312"/>
      <c r="E219" s="313"/>
      <c r="F219" s="314"/>
      <c r="G219" s="315"/>
      <c r="H219" s="316"/>
    </row>
    <row r="220" spans="2:9" ht="13.5" customHeight="1" x14ac:dyDescent="0.25">
      <c r="B220" s="364" t="s">
        <v>84</v>
      </c>
      <c r="C220" s="364"/>
      <c r="D220" s="364"/>
      <c r="E220" s="364"/>
      <c r="F220" s="364"/>
      <c r="G220" s="364"/>
      <c r="H220" s="364"/>
    </row>
    <row r="221" spans="2:9" s="181" customFormat="1" ht="45" x14ac:dyDescent="0.2">
      <c r="B221" s="119" t="s">
        <v>42</v>
      </c>
      <c r="C221" s="119" t="s">
        <v>43</v>
      </c>
      <c r="D221" s="119" t="s">
        <v>214</v>
      </c>
      <c r="E221" s="119" t="s">
        <v>207</v>
      </c>
      <c r="F221" s="119" t="s">
        <v>157</v>
      </c>
      <c r="G221" s="119" t="s">
        <v>85</v>
      </c>
      <c r="H221" s="180" t="s">
        <v>137</v>
      </c>
      <c r="I221" s="77"/>
    </row>
    <row r="222" spans="2:9" x14ac:dyDescent="0.25">
      <c r="B222" s="182">
        <v>1</v>
      </c>
      <c r="C222" s="182">
        <v>2</v>
      </c>
      <c r="D222" s="182">
        <v>3</v>
      </c>
      <c r="E222" s="182">
        <v>4</v>
      </c>
      <c r="F222" s="182">
        <v>5</v>
      </c>
      <c r="G222" s="182">
        <v>6</v>
      </c>
      <c r="H222" s="182">
        <v>7</v>
      </c>
    </row>
    <row r="223" spans="2:9" ht="13.5" customHeight="1" x14ac:dyDescent="0.25">
      <c r="B223" s="39">
        <v>1</v>
      </c>
      <c r="C223" s="242" t="s">
        <v>107</v>
      </c>
      <c r="D223" s="183">
        <v>73.84</v>
      </c>
      <c r="E223" s="1">
        <v>0</v>
      </c>
      <c r="F223" s="149">
        <v>73.84</v>
      </c>
      <c r="G223" s="149">
        <f>E223+F223</f>
        <v>73.84</v>
      </c>
      <c r="H223" s="184">
        <f>G223/D223</f>
        <v>1</v>
      </c>
    </row>
    <row r="224" spans="2:9" ht="13.5" customHeight="1" x14ac:dyDescent="0.25">
      <c r="B224" s="39">
        <v>2</v>
      </c>
      <c r="C224" s="242" t="s">
        <v>108</v>
      </c>
      <c r="D224" s="183">
        <v>36.14</v>
      </c>
      <c r="E224" s="1">
        <v>0</v>
      </c>
      <c r="F224" s="149">
        <v>36.14</v>
      </c>
      <c r="G224" s="149">
        <f>E224+F224</f>
        <v>36.14</v>
      </c>
      <c r="H224" s="184">
        <f>G224/D224</f>
        <v>1</v>
      </c>
    </row>
    <row r="225" spans="2:9" ht="13.5" customHeight="1" x14ac:dyDescent="0.25">
      <c r="B225" s="39"/>
      <c r="C225" s="23" t="s">
        <v>32</v>
      </c>
      <c r="D225" s="185">
        <f>SUM(D223:D224)</f>
        <v>109.98</v>
      </c>
      <c r="E225" s="2">
        <v>0</v>
      </c>
      <c r="F225" s="152">
        <f>SUM(F223:F224)</f>
        <v>109.98</v>
      </c>
      <c r="G225" s="149">
        <f>E225+F225</f>
        <v>109.98</v>
      </c>
      <c r="H225" s="186">
        <f>G225/D225</f>
        <v>1</v>
      </c>
    </row>
    <row r="226" spans="2:9" ht="13.5" customHeight="1" x14ac:dyDescent="0.25">
      <c r="B226" s="96"/>
      <c r="C226" s="97"/>
      <c r="D226" s="98"/>
      <c r="E226" s="98"/>
      <c r="F226" s="99"/>
      <c r="G226" s="100"/>
      <c r="H226" s="101"/>
    </row>
    <row r="227" spans="2:9" ht="13.5" customHeight="1" x14ac:dyDescent="0.25">
      <c r="B227" s="335" t="s">
        <v>86</v>
      </c>
      <c r="C227" s="335"/>
      <c r="D227" s="335"/>
      <c r="E227" s="335"/>
      <c r="F227" s="335"/>
      <c r="G227" s="335"/>
      <c r="H227" s="187"/>
    </row>
    <row r="228" spans="2:9" ht="13.5" customHeight="1" x14ac:dyDescent="0.25">
      <c r="B228" s="188"/>
      <c r="C228" s="188"/>
      <c r="D228" s="188"/>
      <c r="E228" s="188"/>
      <c r="F228" s="189"/>
      <c r="G228" s="189"/>
      <c r="H228" s="187"/>
    </row>
    <row r="229" spans="2:9" s="181" customFormat="1" ht="60" x14ac:dyDescent="0.2">
      <c r="B229" s="119" t="s">
        <v>42</v>
      </c>
      <c r="C229" s="119" t="s">
        <v>43</v>
      </c>
      <c r="D229" s="119" t="str">
        <f>D221</f>
        <v xml:space="preserve">Allocation for
2018 -19                      </v>
      </c>
      <c r="E229" s="119" t="s">
        <v>87</v>
      </c>
      <c r="F229" s="119" t="s">
        <v>88</v>
      </c>
      <c r="G229" s="190" t="s">
        <v>89</v>
      </c>
      <c r="H229" s="191"/>
      <c r="I229" s="77"/>
    </row>
    <row r="230" spans="2:9" x14ac:dyDescent="0.25">
      <c r="B230" s="192">
        <v>1</v>
      </c>
      <c r="C230" s="192">
        <v>2</v>
      </c>
      <c r="D230" s="192">
        <v>3</v>
      </c>
      <c r="E230" s="192">
        <v>4</v>
      </c>
      <c r="F230" s="192">
        <v>5</v>
      </c>
      <c r="G230" s="192">
        <v>6</v>
      </c>
      <c r="H230" s="193"/>
    </row>
    <row r="231" spans="2:9" ht="13.5" customHeight="1" x14ac:dyDescent="0.25">
      <c r="B231" s="39">
        <v>1</v>
      </c>
      <c r="C231" s="242" t="s">
        <v>107</v>
      </c>
      <c r="D231" s="183">
        <f>D223</f>
        <v>73.84</v>
      </c>
      <c r="E231" s="149">
        <f>G223</f>
        <v>73.84</v>
      </c>
      <c r="F231" s="149">
        <v>73.84</v>
      </c>
      <c r="G231" s="186">
        <f>F231/D231</f>
        <v>1</v>
      </c>
      <c r="H231" s="194"/>
    </row>
    <row r="232" spans="2:9" ht="13.5" customHeight="1" x14ac:dyDescent="0.25">
      <c r="B232" s="39">
        <v>2</v>
      </c>
      <c r="C232" s="242" t="s">
        <v>108</v>
      </c>
      <c r="D232" s="183">
        <f>D224</f>
        <v>36.14</v>
      </c>
      <c r="E232" s="149">
        <f>G224</f>
        <v>36.14</v>
      </c>
      <c r="F232" s="149">
        <v>36.14</v>
      </c>
      <c r="G232" s="186">
        <f>F232/D232</f>
        <v>1</v>
      </c>
      <c r="H232" s="194"/>
    </row>
    <row r="233" spans="2:9" ht="13.5" customHeight="1" x14ac:dyDescent="0.25">
      <c r="B233" s="39"/>
      <c r="C233" s="23" t="s">
        <v>32</v>
      </c>
      <c r="D233" s="185">
        <f>D225</f>
        <v>109.98</v>
      </c>
      <c r="E233" s="152">
        <f>G225</f>
        <v>109.98</v>
      </c>
      <c r="F233" s="152">
        <f>SUM(F231:F232)</f>
        <v>109.98</v>
      </c>
      <c r="G233" s="195">
        <f>F233/D233</f>
        <v>1</v>
      </c>
      <c r="H233" s="194"/>
    </row>
    <row r="234" spans="2:9" ht="13.5" customHeight="1" x14ac:dyDescent="0.25">
      <c r="B234" s="196"/>
      <c r="C234" s="197"/>
      <c r="D234" s="198"/>
      <c r="E234" s="199"/>
      <c r="F234" s="200"/>
      <c r="G234" s="199"/>
      <c r="H234" s="201"/>
    </row>
    <row r="235" spans="2:9" ht="27.75" customHeight="1" x14ac:dyDescent="0.25">
      <c r="B235" s="386" t="s">
        <v>185</v>
      </c>
      <c r="C235" s="335"/>
      <c r="D235" s="335"/>
      <c r="E235" s="335"/>
      <c r="F235" s="335"/>
      <c r="G235" s="335"/>
      <c r="H235" s="335"/>
    </row>
    <row r="236" spans="2:9" ht="13.5" customHeight="1" x14ac:dyDescent="0.25">
      <c r="B236" s="364"/>
      <c r="C236" s="364"/>
      <c r="D236" s="364"/>
      <c r="E236" s="364"/>
      <c r="F236" s="364"/>
      <c r="G236" s="364"/>
      <c r="H236" s="187"/>
    </row>
    <row r="237" spans="2:9" s="181" customFormat="1" ht="60" x14ac:dyDescent="0.2">
      <c r="B237" s="119" t="s">
        <v>42</v>
      </c>
      <c r="C237" s="119" t="s">
        <v>43</v>
      </c>
      <c r="D237" s="119" t="str">
        <f>D229</f>
        <v xml:space="preserve">Allocation for
2018 -19                      </v>
      </c>
      <c r="E237" s="119" t="s">
        <v>87</v>
      </c>
      <c r="F237" s="119" t="s">
        <v>215</v>
      </c>
      <c r="G237" s="190" t="s">
        <v>216</v>
      </c>
      <c r="H237" s="191"/>
      <c r="I237" s="77"/>
    </row>
    <row r="238" spans="2:9" ht="14.25" customHeight="1" x14ac:dyDescent="0.25">
      <c r="B238" s="192">
        <v>1</v>
      </c>
      <c r="C238" s="192">
        <v>2</v>
      </c>
      <c r="D238" s="192">
        <v>3</v>
      </c>
      <c r="E238" s="192">
        <v>4</v>
      </c>
      <c r="F238" s="192">
        <v>5</v>
      </c>
      <c r="G238" s="192">
        <v>6</v>
      </c>
      <c r="H238" s="202"/>
    </row>
    <row r="239" spans="2:9" ht="13.5" customHeight="1" x14ac:dyDescent="0.25">
      <c r="B239" s="39">
        <v>1</v>
      </c>
      <c r="C239" s="242" t="s">
        <v>107</v>
      </c>
      <c r="D239" s="203">
        <f t="shared" ref="D239:E241" si="4">D231</f>
        <v>73.84</v>
      </c>
      <c r="E239" s="203">
        <f t="shared" si="4"/>
        <v>73.84</v>
      </c>
      <c r="F239" s="123">
        <v>0</v>
      </c>
      <c r="G239" s="204">
        <f>F239/D239*100</f>
        <v>0</v>
      </c>
      <c r="H239" s="194"/>
    </row>
    <row r="240" spans="2:9" ht="13.5" customHeight="1" x14ac:dyDescent="0.25">
      <c r="B240" s="39">
        <v>2</v>
      </c>
      <c r="C240" s="242" t="s">
        <v>108</v>
      </c>
      <c r="D240" s="203">
        <f t="shared" si="4"/>
        <v>36.14</v>
      </c>
      <c r="E240" s="203">
        <f t="shared" si="4"/>
        <v>36.14</v>
      </c>
      <c r="F240" s="123">
        <v>0</v>
      </c>
      <c r="G240" s="204">
        <f>F240/D240*100</f>
        <v>0</v>
      </c>
      <c r="H240" s="194"/>
    </row>
    <row r="241" spans="2:8" ht="13.5" customHeight="1" x14ac:dyDescent="0.25">
      <c r="B241" s="39"/>
      <c r="C241" s="23" t="s">
        <v>32</v>
      </c>
      <c r="D241" s="205">
        <f t="shared" si="4"/>
        <v>109.98</v>
      </c>
      <c r="E241" s="205">
        <f t="shared" si="4"/>
        <v>109.98</v>
      </c>
      <c r="F241" s="125">
        <f>E241-F233</f>
        <v>0</v>
      </c>
      <c r="G241" s="204">
        <f>F241/D241*100</f>
        <v>0</v>
      </c>
      <c r="H241" s="194"/>
    </row>
    <row r="242" spans="2:8" ht="14.25" customHeight="1" x14ac:dyDescent="0.25">
      <c r="B242" s="106"/>
    </row>
    <row r="243" spans="2:8" hidden="1" x14ac:dyDescent="0.25">
      <c r="B243" s="106"/>
    </row>
    <row r="244" spans="2:8" hidden="1" x14ac:dyDescent="0.25">
      <c r="B244" s="93"/>
      <c r="C244" s="93" t="s">
        <v>64</v>
      </c>
      <c r="D244" s="93"/>
      <c r="E244" s="93"/>
      <c r="F244" s="93"/>
      <c r="G244" s="93"/>
      <c r="H244" s="64"/>
    </row>
    <row r="245" spans="2:8" hidden="1" x14ac:dyDescent="0.25">
      <c r="B245" s="93"/>
      <c r="C245" s="93"/>
      <c r="D245" s="93"/>
      <c r="E245" s="93"/>
      <c r="F245" s="93"/>
      <c r="G245" s="93"/>
      <c r="H245" s="64"/>
    </row>
    <row r="246" spans="2:8" hidden="1" x14ac:dyDescent="0.25">
      <c r="B246" s="93"/>
      <c r="C246" s="93" t="s">
        <v>65</v>
      </c>
      <c r="F246" s="127">
        <f>8581264*220*1.5/10000000</f>
        <v>283.181712</v>
      </c>
      <c r="G246" s="93"/>
      <c r="H246" s="64"/>
    </row>
    <row r="247" spans="2:8" hidden="1" x14ac:dyDescent="0.25">
      <c r="B247" s="93"/>
      <c r="C247" s="93" t="s">
        <v>66</v>
      </c>
      <c r="F247" s="127">
        <f>8581264*220*1/10000000</f>
        <v>188.78780800000001</v>
      </c>
      <c r="G247" s="93"/>
      <c r="H247" s="64"/>
    </row>
    <row r="248" spans="2:8" hidden="1" x14ac:dyDescent="0.25">
      <c r="B248" s="93"/>
      <c r="C248" s="174" t="s">
        <v>12</v>
      </c>
      <c r="F248" s="206">
        <f>F247+F246</f>
        <v>471.96951999999999</v>
      </c>
      <c r="G248" s="93"/>
      <c r="H248" s="64"/>
    </row>
    <row r="249" spans="2:8" hidden="1" x14ac:dyDescent="0.25">
      <c r="B249" s="93"/>
      <c r="C249" s="93" t="s">
        <v>67</v>
      </c>
      <c r="F249" s="127">
        <v>477.18</v>
      </c>
      <c r="G249" s="93"/>
      <c r="H249" s="64"/>
    </row>
    <row r="250" spans="2:8" hidden="1" x14ac:dyDescent="0.25">
      <c r="B250" s="93"/>
      <c r="C250" s="174" t="s">
        <v>68</v>
      </c>
      <c r="F250" s="206">
        <f>F249-F248</f>
        <v>5.2104800000000182</v>
      </c>
      <c r="G250" s="93"/>
      <c r="H250" s="64"/>
    </row>
    <row r="251" spans="2:8" hidden="1" x14ac:dyDescent="0.25">
      <c r="B251" s="93"/>
      <c r="C251" s="93"/>
      <c r="D251" s="127"/>
      <c r="E251" s="93"/>
      <c r="F251" s="93"/>
      <c r="G251" s="93"/>
      <c r="H251" s="64"/>
    </row>
    <row r="252" spans="2:8" hidden="1" x14ac:dyDescent="0.25">
      <c r="B252" s="93"/>
      <c r="C252" s="93"/>
      <c r="D252" s="127"/>
      <c r="E252" s="93"/>
      <c r="F252" s="93"/>
      <c r="G252" s="93"/>
      <c r="H252" s="64"/>
    </row>
    <row r="253" spans="2:8" x14ac:dyDescent="0.25">
      <c r="B253" s="350" t="s">
        <v>90</v>
      </c>
      <c r="C253" s="350"/>
      <c r="D253" s="350"/>
      <c r="E253" s="350"/>
      <c r="F253" s="350"/>
      <c r="G253" s="350"/>
    </row>
    <row r="254" spans="2:8" ht="13.5" customHeight="1" x14ac:dyDescent="0.25"/>
    <row r="255" spans="2:8" x14ac:dyDescent="0.25">
      <c r="B255" s="358" t="s">
        <v>91</v>
      </c>
      <c r="C255" s="358"/>
      <c r="D255" s="358"/>
      <c r="E255" s="358"/>
      <c r="F255" s="358"/>
      <c r="G255" s="358"/>
    </row>
    <row r="256" spans="2:8" ht="30" customHeight="1" x14ac:dyDescent="0.25">
      <c r="B256" s="24" t="s">
        <v>25</v>
      </c>
      <c r="C256" s="24"/>
      <c r="D256" s="207" t="s">
        <v>39</v>
      </c>
      <c r="E256" s="207" t="s">
        <v>40</v>
      </c>
      <c r="F256" s="207" t="s">
        <v>6</v>
      </c>
      <c r="G256" s="207" t="s">
        <v>33</v>
      </c>
    </row>
    <row r="257" spans="2:9" ht="13.5" customHeight="1" x14ac:dyDescent="0.25">
      <c r="B257" s="15">
        <v>1</v>
      </c>
      <c r="C257" s="15">
        <v>2</v>
      </c>
      <c r="D257" s="15">
        <v>3</v>
      </c>
      <c r="E257" s="15">
        <v>4</v>
      </c>
      <c r="F257" s="15" t="s">
        <v>41</v>
      </c>
      <c r="G257" s="15">
        <v>6</v>
      </c>
    </row>
    <row r="258" spans="2:9" ht="27" customHeight="1" x14ac:dyDescent="0.25">
      <c r="B258" s="40">
        <v>1</v>
      </c>
      <c r="C258" s="16" t="s">
        <v>195</v>
      </c>
      <c r="D258" s="104">
        <v>60</v>
      </c>
      <c r="E258" s="104">
        <v>60</v>
      </c>
      <c r="F258" s="104">
        <f>D258-E258</f>
        <v>0</v>
      </c>
      <c r="G258" s="104">
        <f>F258/E258</f>
        <v>0</v>
      </c>
      <c r="H258" s="208"/>
    </row>
    <row r="259" spans="2:9" ht="30" x14ac:dyDescent="0.25">
      <c r="B259" s="40">
        <v>2</v>
      </c>
      <c r="C259" s="16" t="s">
        <v>207</v>
      </c>
      <c r="D259" s="74">
        <v>0</v>
      </c>
      <c r="E259" s="74">
        <v>0</v>
      </c>
      <c r="F259" s="104">
        <f>D259-E259</f>
        <v>0</v>
      </c>
      <c r="G259" s="104">
        <v>0</v>
      </c>
    </row>
    <row r="260" spans="2:9" ht="30" x14ac:dyDescent="0.25">
      <c r="B260" s="40">
        <v>3</v>
      </c>
      <c r="C260" s="16" t="s">
        <v>217</v>
      </c>
      <c r="D260" s="104">
        <v>60</v>
      </c>
      <c r="E260" s="104">
        <v>60</v>
      </c>
      <c r="F260" s="104">
        <f>D260-E260</f>
        <v>0</v>
      </c>
      <c r="G260" s="104">
        <f>F260/E260</f>
        <v>0</v>
      </c>
    </row>
    <row r="261" spans="2:9" ht="15.75" customHeight="1" x14ac:dyDescent="0.25">
      <c r="B261" s="234">
        <v>4</v>
      </c>
      <c r="C261" s="283" t="s">
        <v>92</v>
      </c>
      <c r="D261" s="284">
        <f>D259+D260</f>
        <v>60</v>
      </c>
      <c r="E261" s="284">
        <f>E259+E260</f>
        <v>60</v>
      </c>
      <c r="F261" s="285">
        <f>D261-E261</f>
        <v>0</v>
      </c>
      <c r="G261" s="285">
        <f>F261/E261</f>
        <v>0</v>
      </c>
    </row>
    <row r="262" spans="2:9" ht="15.75" customHeight="1" x14ac:dyDescent="0.25">
      <c r="B262" s="279"/>
      <c r="C262" s="280"/>
      <c r="D262" s="281"/>
      <c r="E262" s="281"/>
      <c r="F262" s="282"/>
      <c r="G262" s="282"/>
    </row>
    <row r="263" spans="2:9" s="212" customFormat="1" x14ac:dyDescent="0.25">
      <c r="B263" s="350" t="s">
        <v>218</v>
      </c>
      <c r="C263" s="350"/>
      <c r="D263" s="350"/>
      <c r="E263" s="350"/>
      <c r="F263" s="350"/>
      <c r="G263" s="350"/>
      <c r="H263" s="210"/>
      <c r="I263" s="211"/>
    </row>
    <row r="264" spans="2:9" ht="12.75" customHeight="1" x14ac:dyDescent="0.25">
      <c r="E264" s="355" t="s">
        <v>70</v>
      </c>
      <c r="F264" s="355"/>
      <c r="G264" s="355"/>
      <c r="H264" s="213"/>
    </row>
    <row r="265" spans="2:9" ht="30" x14ac:dyDescent="0.25">
      <c r="B265" s="298" t="s">
        <v>25</v>
      </c>
      <c r="C265" s="298" t="s">
        <v>93</v>
      </c>
      <c r="D265" s="298" t="s">
        <v>219</v>
      </c>
      <c r="E265" s="298" t="s">
        <v>47</v>
      </c>
      <c r="F265" s="298" t="s">
        <v>94</v>
      </c>
      <c r="G265" s="298" t="s">
        <v>95</v>
      </c>
      <c r="H265" s="83"/>
    </row>
    <row r="266" spans="2:9" x14ac:dyDescent="0.25">
      <c r="B266" s="214">
        <v>1</v>
      </c>
      <c r="C266" s="214">
        <v>2</v>
      </c>
      <c r="D266" s="214">
        <v>3</v>
      </c>
      <c r="E266" s="214">
        <v>4</v>
      </c>
      <c r="F266" s="214">
        <v>5</v>
      </c>
      <c r="G266" s="214">
        <v>6</v>
      </c>
      <c r="H266" s="215"/>
    </row>
    <row r="267" spans="2:9" ht="30" x14ac:dyDescent="0.25">
      <c r="B267" s="73">
        <v>1</v>
      </c>
      <c r="C267" s="216" t="s">
        <v>96</v>
      </c>
      <c r="D267" s="123">
        <f>D258*50/100</f>
        <v>30</v>
      </c>
      <c r="E267" s="382">
        <f>D259+D260</f>
        <v>60</v>
      </c>
      <c r="F267" s="384">
        <v>57.95</v>
      </c>
      <c r="G267" s="378">
        <f>F267/60</f>
        <v>0.96583333333333343</v>
      </c>
      <c r="H267" s="217"/>
    </row>
    <row r="268" spans="2:9" ht="89.25" customHeight="1" x14ac:dyDescent="0.25">
      <c r="B268" s="73">
        <v>2</v>
      </c>
      <c r="C268" s="218" t="s">
        <v>97</v>
      </c>
      <c r="D268" s="123">
        <f>D258-D267</f>
        <v>30</v>
      </c>
      <c r="E268" s="383"/>
      <c r="F268" s="385"/>
      <c r="G268" s="378"/>
      <c r="H268" s="219"/>
    </row>
    <row r="269" spans="2:9" x14ac:dyDescent="0.25">
      <c r="B269" s="349" t="s">
        <v>12</v>
      </c>
      <c r="C269" s="349"/>
      <c r="D269" s="125">
        <f>SUM(D267:D268)</f>
        <v>60</v>
      </c>
      <c r="E269" s="220">
        <f>E267+E268</f>
        <v>60</v>
      </c>
      <c r="F269" s="325">
        <f>F267+F268</f>
        <v>57.95</v>
      </c>
      <c r="G269" s="299">
        <f>F269/E269</f>
        <v>0.96583333333333343</v>
      </c>
      <c r="H269" s="222"/>
    </row>
    <row r="270" spans="2:9" s="224" customFormat="1" ht="22.9" customHeight="1" x14ac:dyDescent="0.2">
      <c r="B270" s="360"/>
      <c r="C270" s="360"/>
      <c r="D270" s="360"/>
      <c r="E270" s="360"/>
      <c r="F270" s="360"/>
      <c r="G270" s="360"/>
      <c r="H270" s="361"/>
      <c r="I270" s="223"/>
    </row>
    <row r="271" spans="2:9" x14ac:dyDescent="0.25">
      <c r="B271" s="350" t="s">
        <v>98</v>
      </c>
      <c r="C271" s="350"/>
      <c r="D271" s="350"/>
      <c r="E271" s="350"/>
      <c r="F271" s="350"/>
      <c r="G271" s="350"/>
      <c r="H271" s="219"/>
    </row>
    <row r="272" spans="2:9" ht="20.100000000000001" hidden="1" customHeight="1" x14ac:dyDescent="0.25">
      <c r="B272" s="106"/>
      <c r="E272" s="225"/>
      <c r="F272" s="6"/>
      <c r="G272" s="6"/>
      <c r="H272" s="219"/>
    </row>
    <row r="273" spans="2:8" ht="20.100000000000001" hidden="1" customHeight="1" x14ac:dyDescent="0.25">
      <c r="B273" s="93"/>
      <c r="C273" s="93" t="s">
        <v>64</v>
      </c>
      <c r="D273" s="93"/>
      <c r="E273" s="225"/>
      <c r="F273" s="65"/>
      <c r="G273" s="65"/>
      <c r="H273" s="219"/>
    </row>
    <row r="274" spans="2:8" hidden="1" x14ac:dyDescent="0.25">
      <c r="B274" s="93"/>
      <c r="C274" s="93"/>
      <c r="D274" s="93"/>
      <c r="E274" s="65"/>
      <c r="F274" s="65"/>
      <c r="G274" s="65"/>
      <c r="H274" s="226"/>
    </row>
    <row r="275" spans="2:8" hidden="1" x14ac:dyDescent="0.25">
      <c r="B275" s="93"/>
      <c r="C275" s="93" t="s">
        <v>65</v>
      </c>
      <c r="E275" s="6"/>
      <c r="F275" s="227">
        <f>8581264*220*1.5/10000000</f>
        <v>283.181712</v>
      </c>
      <c r="G275" s="65"/>
      <c r="H275" s="226"/>
    </row>
    <row r="276" spans="2:8" hidden="1" x14ac:dyDescent="0.25">
      <c r="B276" s="93"/>
      <c r="C276" s="93" t="s">
        <v>66</v>
      </c>
      <c r="E276" s="6"/>
      <c r="F276" s="227">
        <f>8581264*220*1/10000000</f>
        <v>188.78780800000001</v>
      </c>
      <c r="G276" s="65"/>
      <c r="H276" s="226"/>
    </row>
    <row r="277" spans="2:8" hidden="1" x14ac:dyDescent="0.25">
      <c r="B277" s="93"/>
      <c r="C277" s="174" t="s">
        <v>12</v>
      </c>
      <c r="E277" s="6"/>
      <c r="F277" s="228">
        <f>F276+F275</f>
        <v>471.96951999999999</v>
      </c>
      <c r="G277" s="65"/>
      <c r="H277" s="226"/>
    </row>
    <row r="278" spans="2:8" hidden="1" x14ac:dyDescent="0.25">
      <c r="B278" s="93"/>
      <c r="C278" s="93" t="s">
        <v>67</v>
      </c>
      <c r="E278" s="6"/>
      <c r="F278" s="227">
        <v>477.18</v>
      </c>
      <c r="G278" s="65"/>
      <c r="H278" s="226"/>
    </row>
    <row r="279" spans="2:8" hidden="1" x14ac:dyDescent="0.25">
      <c r="B279" s="93"/>
      <c r="C279" s="174" t="s">
        <v>68</v>
      </c>
      <c r="E279" s="6"/>
      <c r="F279" s="228">
        <f>F278-F277</f>
        <v>5.2104800000000182</v>
      </c>
      <c r="G279" s="65"/>
      <c r="H279" s="226"/>
    </row>
    <row r="280" spans="2:8" hidden="1" x14ac:dyDescent="0.25">
      <c r="B280" s="93"/>
      <c r="C280" s="93"/>
      <c r="D280" s="127"/>
      <c r="E280" s="65"/>
      <c r="F280" s="65"/>
      <c r="G280" s="65"/>
      <c r="H280" s="226"/>
    </row>
    <row r="281" spans="2:8" hidden="1" x14ac:dyDescent="0.25">
      <c r="B281" s="93"/>
      <c r="C281" s="93"/>
      <c r="D281" s="127"/>
      <c r="E281" s="65"/>
      <c r="F281" s="65"/>
      <c r="G281" s="65"/>
      <c r="H281" s="226"/>
    </row>
    <row r="282" spans="2:8" hidden="1" x14ac:dyDescent="0.25">
      <c r="B282" s="93"/>
      <c r="C282" s="93"/>
      <c r="D282" s="127"/>
      <c r="E282" s="65"/>
      <c r="F282" s="65"/>
      <c r="G282" s="65"/>
      <c r="H282" s="226"/>
    </row>
    <row r="283" spans="2:8" ht="14.45" customHeight="1" x14ac:dyDescent="0.25"/>
    <row r="284" spans="2:8" x14ac:dyDescent="0.25">
      <c r="B284" s="358" t="s">
        <v>99</v>
      </c>
      <c r="C284" s="358"/>
      <c r="D284" s="358"/>
      <c r="E284" s="358"/>
      <c r="F284" s="358"/>
      <c r="G284" s="358"/>
    </row>
    <row r="285" spans="2:8" ht="30" customHeight="1" x14ac:dyDescent="0.25">
      <c r="B285" s="24" t="s">
        <v>25</v>
      </c>
      <c r="C285" s="229"/>
      <c r="D285" s="207" t="s">
        <v>39</v>
      </c>
      <c r="E285" s="207" t="s">
        <v>40</v>
      </c>
      <c r="F285" s="207" t="s">
        <v>6</v>
      </c>
      <c r="G285" s="207" t="s">
        <v>33</v>
      </c>
    </row>
    <row r="286" spans="2:8" ht="13.5" customHeight="1" x14ac:dyDescent="0.25">
      <c r="B286" s="15">
        <v>1</v>
      </c>
      <c r="C286" s="15">
        <v>2</v>
      </c>
      <c r="D286" s="15">
        <v>3</v>
      </c>
      <c r="E286" s="15">
        <v>4</v>
      </c>
      <c r="F286" s="15" t="s">
        <v>41</v>
      </c>
      <c r="G286" s="15">
        <v>6</v>
      </c>
    </row>
    <row r="287" spans="2:8" ht="27" customHeight="1" x14ac:dyDescent="0.25">
      <c r="B287" s="40">
        <v>1</v>
      </c>
      <c r="C287" s="16" t="str">
        <f>C258</f>
        <v>Allocation for 2018-19</v>
      </c>
      <c r="D287" s="104">
        <v>3.37</v>
      </c>
      <c r="E287" s="104">
        <v>3.37</v>
      </c>
      <c r="F287" s="104">
        <f>E287-D287</f>
        <v>0</v>
      </c>
      <c r="G287" s="51">
        <f>F287/D287</f>
        <v>0</v>
      </c>
    </row>
    <row r="288" spans="2:8" ht="30" x14ac:dyDescent="0.25">
      <c r="B288" s="40">
        <v>2</v>
      </c>
      <c r="C288" s="16" t="str">
        <f>C259</f>
        <v>Opening Balance as on 1.4.2018</v>
      </c>
      <c r="D288" s="74">
        <v>0</v>
      </c>
      <c r="E288" s="74">
        <v>0</v>
      </c>
      <c r="F288" s="104">
        <f>E288-D288</f>
        <v>0</v>
      </c>
      <c r="G288" s="51"/>
    </row>
    <row r="289" spans="2:14" ht="30" x14ac:dyDescent="0.25">
      <c r="B289" s="40">
        <v>3</v>
      </c>
      <c r="C289" s="16" t="str">
        <f>C260</f>
        <v>Released during 2018-19</v>
      </c>
      <c r="D289" s="104">
        <v>3.37</v>
      </c>
      <c r="E289" s="104">
        <v>3.37</v>
      </c>
      <c r="F289" s="104">
        <f>E289-D289</f>
        <v>0</v>
      </c>
      <c r="G289" s="51">
        <f>F289/D289</f>
        <v>0</v>
      </c>
    </row>
    <row r="290" spans="2:14" ht="15.75" customHeight="1" x14ac:dyDescent="0.25">
      <c r="B290" s="40">
        <v>4</v>
      </c>
      <c r="C290" s="209" t="s">
        <v>92</v>
      </c>
      <c r="D290" s="112">
        <f>D289+D288</f>
        <v>3.37</v>
      </c>
      <c r="E290" s="112">
        <f>E289+E288</f>
        <v>3.37</v>
      </c>
      <c r="F290" s="104">
        <f>E290-D290</f>
        <v>0</v>
      </c>
      <c r="G290" s="299">
        <f>F290/D290</f>
        <v>0</v>
      </c>
    </row>
    <row r="291" spans="2:14" ht="15.75" customHeight="1" x14ac:dyDescent="0.25">
      <c r="B291" s="36"/>
      <c r="C291" s="230"/>
      <c r="D291" s="231"/>
      <c r="E291" s="231"/>
      <c r="F291" s="76"/>
      <c r="G291" s="44"/>
    </row>
    <row r="292" spans="2:14" s="212" customFormat="1" x14ac:dyDescent="0.25">
      <c r="B292" s="351" t="s">
        <v>220</v>
      </c>
      <c r="C292" s="351"/>
      <c r="D292" s="351"/>
      <c r="E292" s="351"/>
      <c r="F292" s="351"/>
      <c r="G292" s="351"/>
      <c r="H292" s="351"/>
      <c r="I292" s="351"/>
      <c r="J292" s="351"/>
    </row>
    <row r="293" spans="2:14" x14ac:dyDescent="0.25">
      <c r="E293" s="355" t="s">
        <v>70</v>
      </c>
      <c r="F293" s="355"/>
      <c r="G293" s="355"/>
      <c r="H293" s="355"/>
      <c r="I293" s="355"/>
    </row>
    <row r="294" spans="2:14" ht="60" x14ac:dyDescent="0.25">
      <c r="B294" s="24" t="s">
        <v>36</v>
      </c>
      <c r="C294" s="24" t="s">
        <v>221</v>
      </c>
      <c r="D294" s="24" t="s">
        <v>100</v>
      </c>
      <c r="E294" s="24" t="s">
        <v>101</v>
      </c>
      <c r="F294" s="24" t="s">
        <v>102</v>
      </c>
      <c r="G294" s="24" t="s">
        <v>160</v>
      </c>
      <c r="H294" s="24" t="s">
        <v>6</v>
      </c>
      <c r="I294" s="232" t="s">
        <v>95</v>
      </c>
      <c r="J294" s="24" t="s">
        <v>103</v>
      </c>
    </row>
    <row r="295" spans="2:14" x14ac:dyDescent="0.25">
      <c r="B295" s="233" t="s">
        <v>140</v>
      </c>
      <c r="C295" s="233" t="s">
        <v>141</v>
      </c>
      <c r="D295" s="233" t="s">
        <v>142</v>
      </c>
      <c r="E295" s="233" t="s">
        <v>143</v>
      </c>
      <c r="F295" s="233" t="s">
        <v>155</v>
      </c>
      <c r="G295" s="233" t="s">
        <v>144</v>
      </c>
      <c r="H295" s="234" t="s">
        <v>158</v>
      </c>
      <c r="I295" s="235">
        <v>8</v>
      </c>
      <c r="J295" s="40" t="s">
        <v>159</v>
      </c>
      <c r="N295" s="110"/>
    </row>
    <row r="296" spans="2:14" x14ac:dyDescent="0.25">
      <c r="B296" s="14" t="s">
        <v>107</v>
      </c>
      <c r="C296" s="104">
        <v>2.15</v>
      </c>
      <c r="D296" s="104">
        <f>C296</f>
        <v>2.15</v>
      </c>
      <c r="E296" s="233">
        <v>324.79999999999995</v>
      </c>
      <c r="F296" s="236">
        <f>E296*750/100000</f>
        <v>2.4359999999999995</v>
      </c>
      <c r="G296" s="326">
        <v>2.44</v>
      </c>
      <c r="H296" s="327">
        <f>F296-G296</f>
        <v>-4.0000000000004476E-3</v>
      </c>
      <c r="I296" s="328">
        <f>G296/C296</f>
        <v>1.1348837209302325</v>
      </c>
      <c r="J296" s="40">
        <f>D295-G296</f>
        <v>0.56000000000000005</v>
      </c>
      <c r="N296" s="110"/>
    </row>
    <row r="297" spans="2:14" x14ac:dyDescent="0.25">
      <c r="B297" s="14" t="s">
        <v>108</v>
      </c>
      <c r="C297" s="104">
        <v>1.22</v>
      </c>
      <c r="D297" s="104">
        <f>C297</f>
        <v>1.22</v>
      </c>
      <c r="E297" s="233">
        <v>123.38000000000001</v>
      </c>
      <c r="F297" s="236">
        <f>E297*750/100000</f>
        <v>0.92535000000000001</v>
      </c>
      <c r="G297" s="233">
        <v>0.93</v>
      </c>
      <c r="H297" s="164">
        <f>F297-G297</f>
        <v>-4.650000000000043E-3</v>
      </c>
      <c r="I297" s="41">
        <f t="shared" ref="I297:I298" si="5">G297/C297</f>
        <v>0.76229508196721318</v>
      </c>
      <c r="J297" s="40">
        <f>D296-G297</f>
        <v>1.2199999999999998</v>
      </c>
      <c r="N297" s="110"/>
    </row>
    <row r="298" spans="2:14" ht="18" customHeight="1" x14ac:dyDescent="0.25">
      <c r="B298" s="40" t="s">
        <v>12</v>
      </c>
      <c r="C298" s="237">
        <f>SUM(C296:C297)</f>
        <v>3.37</v>
      </c>
      <c r="D298" s="237">
        <f>SUM(D296:D297)</f>
        <v>3.37</v>
      </c>
      <c r="E298" s="112">
        <f>D120</f>
        <v>448.17999999999995</v>
      </c>
      <c r="F298" s="112">
        <f>SUM(F296:F297)</f>
        <v>3.3613499999999994</v>
      </c>
      <c r="G298" s="105">
        <f>SUM(G296:G297)</f>
        <v>3.37</v>
      </c>
      <c r="H298" s="238">
        <f>F298-G298</f>
        <v>-8.6500000000007127E-3</v>
      </c>
      <c r="I298" s="41">
        <f t="shared" si="5"/>
        <v>1</v>
      </c>
      <c r="J298" s="14">
        <f>D297-G298</f>
        <v>-2.1500000000000004</v>
      </c>
      <c r="M298" s="110"/>
      <c r="N298" s="110"/>
    </row>
    <row r="299" spans="2:14" ht="13.5" customHeight="1" x14ac:dyDescent="0.25">
      <c r="B299" s="239"/>
      <c r="C299" s="239"/>
      <c r="D299" s="172"/>
      <c r="E299" s="172"/>
      <c r="F299" s="240"/>
      <c r="G299" s="172"/>
      <c r="H299" s="241"/>
      <c r="I299" s="172"/>
    </row>
    <row r="300" spans="2:14" x14ac:dyDescent="0.25">
      <c r="B300" s="351" t="s">
        <v>150</v>
      </c>
      <c r="C300" s="351"/>
      <c r="D300" s="351"/>
      <c r="E300" s="351"/>
      <c r="F300" s="351"/>
      <c r="G300" s="351"/>
      <c r="H300" s="351"/>
      <c r="I300" s="351"/>
    </row>
    <row r="301" spans="2:14" ht="6" customHeight="1" x14ac:dyDescent="0.25">
      <c r="B301" s="7"/>
    </row>
    <row r="302" spans="2:14" ht="14.25" customHeight="1" x14ac:dyDescent="0.25">
      <c r="B302" s="354" t="s">
        <v>133</v>
      </c>
      <c r="C302" s="354"/>
      <c r="D302" s="354"/>
      <c r="E302" s="354"/>
      <c r="F302" s="354"/>
      <c r="G302" s="354"/>
      <c r="H302" s="354"/>
      <c r="I302" s="354"/>
      <c r="J302" s="354"/>
    </row>
    <row r="303" spans="2:14" x14ac:dyDescent="0.25">
      <c r="B303" s="331" t="s">
        <v>109</v>
      </c>
      <c r="C303" s="332"/>
      <c r="D303" s="332"/>
      <c r="E303" s="332"/>
      <c r="F303" s="332"/>
      <c r="G303" s="332"/>
      <c r="H303" s="332"/>
      <c r="I303" s="332"/>
      <c r="J303" s="332"/>
    </row>
    <row r="304" spans="2:14" x14ac:dyDescent="0.25">
      <c r="B304" s="341" t="s">
        <v>135</v>
      </c>
      <c r="C304" s="341"/>
      <c r="D304" s="341"/>
      <c r="E304" s="341"/>
      <c r="F304" s="329"/>
      <c r="G304" s="348"/>
      <c r="H304" s="348"/>
      <c r="I304" s="348"/>
    </row>
    <row r="305" spans="2:9" ht="30" x14ac:dyDescent="0.25">
      <c r="B305" s="292" t="s">
        <v>110</v>
      </c>
      <c r="C305" s="292" t="s">
        <v>111</v>
      </c>
      <c r="D305" s="292" t="s">
        <v>112</v>
      </c>
      <c r="E305" s="292" t="s">
        <v>173</v>
      </c>
      <c r="G305" s="248"/>
      <c r="H305" s="249" t="s">
        <v>14</v>
      </c>
      <c r="I305" s="248"/>
    </row>
    <row r="306" spans="2:9" x14ac:dyDescent="0.25">
      <c r="B306" s="365" t="s">
        <v>113</v>
      </c>
      <c r="C306" s="250" t="s">
        <v>114</v>
      </c>
      <c r="D306" s="251">
        <v>26</v>
      </c>
      <c r="E306" s="252">
        <v>15.43</v>
      </c>
      <c r="G306" s="248"/>
      <c r="H306" s="202"/>
      <c r="I306" s="248"/>
    </row>
    <row r="307" spans="2:9" x14ac:dyDescent="0.25">
      <c r="B307" s="366"/>
      <c r="C307" s="250" t="s">
        <v>115</v>
      </c>
      <c r="D307" s="251">
        <v>0</v>
      </c>
      <c r="E307" s="252">
        <v>0</v>
      </c>
      <c r="G307" s="248"/>
      <c r="H307" s="202"/>
      <c r="I307" s="248"/>
    </row>
    <row r="308" spans="2:9" x14ac:dyDescent="0.25">
      <c r="B308" s="366"/>
      <c r="C308" s="250" t="s">
        <v>116</v>
      </c>
      <c r="D308" s="251">
        <v>0</v>
      </c>
      <c r="E308" s="252">
        <v>0</v>
      </c>
      <c r="G308" s="248"/>
      <c r="H308" s="202"/>
      <c r="I308" s="248"/>
    </row>
    <row r="309" spans="2:9" x14ac:dyDescent="0.25">
      <c r="B309" s="366"/>
      <c r="C309" s="250" t="s">
        <v>131</v>
      </c>
      <c r="D309" s="251">
        <v>0</v>
      </c>
      <c r="E309" s="252">
        <v>0</v>
      </c>
      <c r="G309" s="248"/>
      <c r="H309" s="202"/>
      <c r="I309" s="248"/>
    </row>
    <row r="310" spans="2:9" x14ac:dyDescent="0.25">
      <c r="B310" s="366"/>
      <c r="C310" s="250" t="s">
        <v>145</v>
      </c>
      <c r="D310" s="251">
        <v>0</v>
      </c>
      <c r="E310" s="252">
        <v>0</v>
      </c>
      <c r="G310" s="248"/>
      <c r="H310" s="202"/>
      <c r="I310" s="248"/>
    </row>
    <row r="311" spans="2:9" x14ac:dyDescent="0.25">
      <c r="B311" s="366"/>
      <c r="C311" s="250" t="s">
        <v>146</v>
      </c>
      <c r="D311" s="251">
        <v>0</v>
      </c>
      <c r="E311" s="252">
        <v>0</v>
      </c>
      <c r="G311" s="248"/>
      <c r="H311" s="202"/>
      <c r="I311" s="248"/>
    </row>
    <row r="312" spans="2:9" x14ac:dyDescent="0.25">
      <c r="B312" s="366"/>
      <c r="C312" s="250" t="s">
        <v>134</v>
      </c>
      <c r="D312" s="251">
        <v>6</v>
      </c>
      <c r="E312" s="252">
        <v>23.96</v>
      </c>
      <c r="G312" s="248"/>
      <c r="H312" s="202"/>
      <c r="I312" s="248"/>
    </row>
    <row r="313" spans="2:9" x14ac:dyDescent="0.25">
      <c r="B313" s="366"/>
      <c r="C313" s="250" t="s">
        <v>161</v>
      </c>
      <c r="D313" s="251">
        <v>0</v>
      </c>
      <c r="E313" s="252">
        <v>0</v>
      </c>
      <c r="G313" s="248"/>
      <c r="H313" s="202"/>
      <c r="I313" s="248"/>
    </row>
    <row r="314" spans="2:9" x14ac:dyDescent="0.25">
      <c r="B314" s="366"/>
      <c r="C314" s="250" t="s">
        <v>162</v>
      </c>
      <c r="D314" s="251">
        <v>0</v>
      </c>
      <c r="E314" s="252">
        <v>0</v>
      </c>
      <c r="G314" s="248"/>
      <c r="H314" s="202"/>
      <c r="I314" s="248"/>
    </row>
    <row r="315" spans="2:9" x14ac:dyDescent="0.25">
      <c r="B315" s="366"/>
      <c r="C315" s="250" t="s">
        <v>163</v>
      </c>
      <c r="D315" s="251">
        <v>0</v>
      </c>
      <c r="E315" s="252">
        <v>0</v>
      </c>
      <c r="G315" s="248"/>
      <c r="H315" s="202"/>
      <c r="I315" s="248"/>
    </row>
    <row r="316" spans="2:9" x14ac:dyDescent="0.25">
      <c r="B316" s="366"/>
      <c r="C316" s="250" t="s">
        <v>164</v>
      </c>
      <c r="D316" s="251">
        <v>0</v>
      </c>
      <c r="E316" s="252">
        <v>0</v>
      </c>
      <c r="G316" s="248"/>
      <c r="H316" s="202"/>
      <c r="I316" s="248"/>
    </row>
    <row r="317" spans="2:9" x14ac:dyDescent="0.25">
      <c r="B317" s="366"/>
      <c r="C317" s="250" t="s">
        <v>222</v>
      </c>
      <c r="D317" s="251">
        <v>0</v>
      </c>
      <c r="E317" s="252">
        <v>0</v>
      </c>
      <c r="G317" s="248"/>
      <c r="H317" s="202"/>
      <c r="I317" s="248"/>
    </row>
    <row r="318" spans="2:9" x14ac:dyDescent="0.25">
      <c r="B318" s="367"/>
      <c r="C318" s="253" t="s">
        <v>117</v>
      </c>
      <c r="D318" s="295">
        <v>32</v>
      </c>
      <c r="E318" s="295">
        <f>SUM(E306:E312)</f>
        <v>39.39</v>
      </c>
      <c r="G318" s="248"/>
      <c r="H318" s="202"/>
      <c r="I318" s="248"/>
    </row>
    <row r="319" spans="2:9" x14ac:dyDescent="0.25">
      <c r="B319" s="373" t="s">
        <v>168</v>
      </c>
      <c r="C319" s="374"/>
      <c r="D319" s="374"/>
      <c r="E319" s="374"/>
      <c r="F319" s="374"/>
      <c r="G319" s="374"/>
      <c r="H319" s="374"/>
      <c r="I319" s="374"/>
    </row>
    <row r="320" spans="2:9" x14ac:dyDescent="0.25">
      <c r="B320" s="296"/>
      <c r="C320" s="297"/>
      <c r="D320" s="297"/>
      <c r="E320" s="297"/>
      <c r="F320" s="297"/>
      <c r="G320" s="297"/>
      <c r="H320" s="297"/>
      <c r="I320" s="297"/>
    </row>
    <row r="321" spans="2:9" x14ac:dyDescent="0.25">
      <c r="B321" s="254" t="s">
        <v>118</v>
      </c>
      <c r="C321" s="248"/>
      <c r="D321" s="248"/>
      <c r="E321" s="248"/>
      <c r="F321" s="248"/>
      <c r="G321" s="248"/>
      <c r="H321" s="202"/>
      <c r="I321" s="248"/>
    </row>
    <row r="322" spans="2:9" x14ac:dyDescent="0.25">
      <c r="B322" s="368" t="s">
        <v>119</v>
      </c>
      <c r="C322" s="370" t="s">
        <v>120</v>
      </c>
      <c r="D322" s="371"/>
      <c r="E322" s="372" t="s">
        <v>121</v>
      </c>
      <c r="F322" s="372"/>
      <c r="G322" s="372" t="s">
        <v>122</v>
      </c>
      <c r="H322" s="372"/>
      <c r="I322" s="248"/>
    </row>
    <row r="323" spans="2:9" x14ac:dyDescent="0.25">
      <c r="B323" s="369"/>
      <c r="C323" s="293" t="s">
        <v>123</v>
      </c>
      <c r="D323" s="294" t="s">
        <v>124</v>
      </c>
      <c r="E323" s="295" t="s">
        <v>123</v>
      </c>
      <c r="F323" s="295" t="s">
        <v>124</v>
      </c>
      <c r="G323" s="295" t="s">
        <v>123</v>
      </c>
      <c r="H323" s="255" t="s">
        <v>124</v>
      </c>
      <c r="I323" s="248"/>
    </row>
    <row r="324" spans="2:9" x14ac:dyDescent="0.25">
      <c r="B324" s="221" t="s">
        <v>223</v>
      </c>
      <c r="C324" s="256">
        <v>32</v>
      </c>
      <c r="D324" s="123">
        <v>39.39</v>
      </c>
      <c r="E324" s="256">
        <v>32</v>
      </c>
      <c r="F324" s="123">
        <v>39.39</v>
      </c>
      <c r="G324" s="257">
        <v>0</v>
      </c>
      <c r="H324" s="258">
        <f>(F324-D324)/D324</f>
        <v>0</v>
      </c>
      <c r="I324" s="248"/>
    </row>
    <row r="325" spans="2:9" x14ac:dyDescent="0.25">
      <c r="B325" s="259"/>
      <c r="C325" s="248"/>
      <c r="D325" s="248"/>
      <c r="E325" s="248"/>
      <c r="F325" s="248"/>
      <c r="G325" s="248"/>
      <c r="H325" s="202"/>
      <c r="I325" s="248"/>
    </row>
    <row r="326" spans="2:9" x14ac:dyDescent="0.25">
      <c r="B326" s="363" t="s">
        <v>186</v>
      </c>
      <c r="C326" s="364"/>
      <c r="D326" s="364"/>
      <c r="E326" s="364"/>
      <c r="F326" s="364"/>
      <c r="G326" s="364"/>
      <c r="H326" s="202"/>
      <c r="I326" s="248"/>
    </row>
    <row r="327" spans="2:9" ht="30.75" customHeight="1" x14ac:dyDescent="0.25">
      <c r="B327" s="362" t="s">
        <v>224</v>
      </c>
      <c r="C327" s="362"/>
      <c r="D327" s="362" t="s">
        <v>225</v>
      </c>
      <c r="E327" s="362"/>
      <c r="F327" s="362" t="s">
        <v>125</v>
      </c>
      <c r="G327" s="362"/>
      <c r="H327" s="202"/>
      <c r="I327" s="248"/>
    </row>
    <row r="328" spans="2:9" ht="17.25" customHeight="1" x14ac:dyDescent="0.25">
      <c r="B328" s="292" t="s">
        <v>123</v>
      </c>
      <c r="C328" s="292" t="s">
        <v>126</v>
      </c>
      <c r="D328" s="292" t="s">
        <v>123</v>
      </c>
      <c r="E328" s="292" t="s">
        <v>126</v>
      </c>
      <c r="F328" s="292" t="s">
        <v>123</v>
      </c>
      <c r="G328" s="292" t="s">
        <v>127</v>
      </c>
      <c r="H328" s="202"/>
      <c r="I328" s="248"/>
    </row>
    <row r="329" spans="2:9" x14ac:dyDescent="0.25">
      <c r="B329" s="260">
        <v>1</v>
      </c>
      <c r="C329" s="260">
        <v>2</v>
      </c>
      <c r="D329" s="260">
        <v>3</v>
      </c>
      <c r="E329" s="260">
        <v>4</v>
      </c>
      <c r="F329" s="260">
        <v>5</v>
      </c>
      <c r="G329" s="260">
        <v>6</v>
      </c>
      <c r="H329" s="261"/>
      <c r="I329" s="262"/>
    </row>
    <row r="330" spans="2:9" x14ac:dyDescent="0.25">
      <c r="B330" s="256">
        <v>32</v>
      </c>
      <c r="C330" s="123">
        <f>E318</f>
        <v>39.39</v>
      </c>
      <c r="D330" s="256">
        <v>32</v>
      </c>
      <c r="E330" s="263">
        <f>E318</f>
        <v>39.39</v>
      </c>
      <c r="F330" s="264">
        <f>D330/B330</f>
        <v>1</v>
      </c>
      <c r="G330" s="264">
        <f>E330/C330</f>
        <v>1</v>
      </c>
      <c r="H330" s="202"/>
      <c r="I330" s="248"/>
    </row>
    <row r="331" spans="2:9" x14ac:dyDescent="0.25">
      <c r="B331" s="265"/>
      <c r="C331" s="266"/>
      <c r="D331" s="267"/>
      <c r="E331" s="267"/>
      <c r="F331" s="268"/>
      <c r="G331" s="269"/>
      <c r="H331" s="270" t="s">
        <v>14</v>
      </c>
      <c r="I331" s="248"/>
    </row>
    <row r="332" spans="2:9" x14ac:dyDescent="0.25">
      <c r="B332" s="333" t="s">
        <v>128</v>
      </c>
      <c r="C332" s="334"/>
      <c r="D332" s="334"/>
      <c r="E332" s="334"/>
      <c r="F332" s="334"/>
      <c r="G332" s="334"/>
      <c r="H332" s="202"/>
      <c r="I332" s="248"/>
    </row>
    <row r="333" spans="2:9" x14ac:dyDescent="0.25">
      <c r="B333" s="331" t="s">
        <v>129</v>
      </c>
      <c r="C333" s="332"/>
      <c r="D333" s="332"/>
      <c r="E333" s="332"/>
      <c r="F333" s="332"/>
      <c r="G333" s="332"/>
      <c r="H333" s="202"/>
      <c r="I333" s="248"/>
    </row>
    <row r="334" spans="2:9" x14ac:dyDescent="0.25">
      <c r="B334" s="342" t="s">
        <v>167</v>
      </c>
      <c r="C334" s="343"/>
      <c r="D334" s="343"/>
      <c r="E334" s="343"/>
      <c r="F334" s="343"/>
      <c r="G334" s="343"/>
      <c r="H334" s="202"/>
      <c r="I334" s="248"/>
    </row>
    <row r="335" spans="2:9" x14ac:dyDescent="0.25">
      <c r="B335" s="344" t="s">
        <v>110</v>
      </c>
      <c r="C335" s="344" t="s">
        <v>119</v>
      </c>
      <c r="D335" s="341" t="s">
        <v>165</v>
      </c>
      <c r="E335" s="341"/>
      <c r="F335" s="341" t="s">
        <v>166</v>
      </c>
      <c r="G335" s="341"/>
      <c r="H335" s="202"/>
      <c r="I335" s="248"/>
    </row>
    <row r="336" spans="2:9" ht="30" x14ac:dyDescent="0.25">
      <c r="B336" s="344"/>
      <c r="C336" s="344"/>
      <c r="D336" s="119" t="s">
        <v>112</v>
      </c>
      <c r="E336" s="119" t="s">
        <v>138</v>
      </c>
      <c r="F336" s="119" t="s">
        <v>112</v>
      </c>
      <c r="G336" s="119" t="s">
        <v>138</v>
      </c>
      <c r="H336" s="248"/>
      <c r="I336" s="3"/>
    </row>
    <row r="337" spans="2:9" ht="12.75" customHeight="1" x14ac:dyDescent="0.25">
      <c r="B337" s="345" t="s">
        <v>113</v>
      </c>
      <c r="C337" s="252" t="s">
        <v>130</v>
      </c>
      <c r="D337" s="252">
        <v>32</v>
      </c>
      <c r="E337" s="252">
        <v>1.62</v>
      </c>
      <c r="F337" s="250"/>
      <c r="G337" s="250"/>
      <c r="H337" s="248"/>
      <c r="I337" s="3"/>
    </row>
    <row r="338" spans="2:9" x14ac:dyDescent="0.25">
      <c r="B338" s="346"/>
      <c r="C338" s="252" t="s">
        <v>115</v>
      </c>
      <c r="D338" s="271">
        <v>0</v>
      </c>
      <c r="E338" s="272">
        <v>0</v>
      </c>
      <c r="F338" s="250"/>
      <c r="G338" s="250"/>
      <c r="H338" s="248"/>
      <c r="I338" s="3"/>
    </row>
    <row r="339" spans="2:9" x14ac:dyDescent="0.25">
      <c r="B339" s="346"/>
      <c r="C339" s="252" t="s">
        <v>116</v>
      </c>
      <c r="D339" s="271">
        <v>0</v>
      </c>
      <c r="E339" s="272">
        <v>0</v>
      </c>
      <c r="F339" s="250"/>
      <c r="G339" s="250"/>
      <c r="H339" s="248"/>
      <c r="I339" s="3"/>
    </row>
    <row r="340" spans="2:9" x14ac:dyDescent="0.25">
      <c r="B340" s="346"/>
      <c r="C340" s="252" t="s">
        <v>131</v>
      </c>
      <c r="D340" s="271">
        <v>32</v>
      </c>
      <c r="E340" s="272">
        <v>1.6</v>
      </c>
      <c r="F340" s="250"/>
      <c r="G340" s="250"/>
      <c r="H340" s="248"/>
      <c r="I340" s="3"/>
    </row>
    <row r="341" spans="2:9" x14ac:dyDescent="0.25">
      <c r="B341" s="346"/>
      <c r="C341" s="252" t="s">
        <v>134</v>
      </c>
      <c r="D341" s="271">
        <v>30</v>
      </c>
      <c r="E341" s="272">
        <f>D341*5000/100000</f>
        <v>1.5</v>
      </c>
      <c r="F341" s="250"/>
      <c r="G341" s="250"/>
      <c r="H341" s="248"/>
      <c r="I341" s="3"/>
    </row>
    <row r="342" spans="2:9" x14ac:dyDescent="0.25">
      <c r="B342" s="347"/>
      <c r="C342" s="252" t="s">
        <v>236</v>
      </c>
      <c r="D342" s="271">
        <v>0</v>
      </c>
      <c r="E342" s="272">
        <v>0</v>
      </c>
      <c r="F342" s="250"/>
      <c r="G342" s="250"/>
      <c r="H342" s="248"/>
      <c r="I342" s="3"/>
    </row>
    <row r="343" spans="2:9" x14ac:dyDescent="0.25">
      <c r="B343" s="253"/>
      <c r="C343" s="289" t="s">
        <v>117</v>
      </c>
      <c r="D343" s="252">
        <f>SUM(D337:D342)</f>
        <v>94</v>
      </c>
      <c r="E343" s="252">
        <f>SUM(E337:E341)</f>
        <v>4.7200000000000006</v>
      </c>
      <c r="F343" s="252"/>
      <c r="G343" s="252"/>
      <c r="H343" s="248"/>
      <c r="I343" s="3"/>
    </row>
    <row r="344" spans="2:9" x14ac:dyDescent="0.25">
      <c r="B344" s="338"/>
      <c r="C344" s="339"/>
      <c r="D344" s="339"/>
      <c r="E344" s="339"/>
      <c r="F344" s="340"/>
      <c r="G344" s="248"/>
      <c r="H344" s="202"/>
      <c r="I344" s="248"/>
    </row>
    <row r="345" spans="2:9" ht="19.5" customHeight="1" x14ac:dyDescent="0.25">
      <c r="B345" s="336" t="s">
        <v>132</v>
      </c>
      <c r="C345" s="337"/>
      <c r="D345" s="337"/>
      <c r="E345" s="337"/>
      <c r="F345" s="337"/>
      <c r="G345" s="337"/>
      <c r="H345" s="337"/>
      <c r="I345" s="248"/>
    </row>
    <row r="346" spans="2:9" x14ac:dyDescent="0.25">
      <c r="B346" s="368" t="s">
        <v>119</v>
      </c>
      <c r="C346" s="370" t="s">
        <v>120</v>
      </c>
      <c r="D346" s="371"/>
      <c r="E346" s="372" t="s">
        <v>121</v>
      </c>
      <c r="F346" s="372"/>
      <c r="G346" s="372" t="s">
        <v>122</v>
      </c>
      <c r="H346" s="372"/>
      <c r="I346" s="248"/>
    </row>
    <row r="347" spans="2:9" x14ac:dyDescent="0.25">
      <c r="B347" s="369"/>
      <c r="C347" s="295" t="s">
        <v>123</v>
      </c>
      <c r="D347" s="295" t="s">
        <v>124</v>
      </c>
      <c r="E347" s="295" t="s">
        <v>123</v>
      </c>
      <c r="F347" s="295" t="s">
        <v>124</v>
      </c>
      <c r="G347" s="295" t="s">
        <v>123</v>
      </c>
      <c r="H347" s="295" t="s">
        <v>124</v>
      </c>
      <c r="I347" s="248"/>
    </row>
    <row r="348" spans="2:9" x14ac:dyDescent="0.25">
      <c r="B348" s="273" t="s">
        <v>223</v>
      </c>
      <c r="C348" s="256">
        <f>D343</f>
        <v>94</v>
      </c>
      <c r="D348" s="123">
        <f>E343</f>
        <v>4.7200000000000006</v>
      </c>
      <c r="E348" s="256">
        <v>94</v>
      </c>
      <c r="F348" s="123">
        <v>4.72</v>
      </c>
      <c r="G348" s="257">
        <v>0</v>
      </c>
      <c r="H348" s="257">
        <v>0</v>
      </c>
      <c r="I348" s="248"/>
    </row>
    <row r="349" spans="2:9" x14ac:dyDescent="0.25">
      <c r="B349" s="259"/>
      <c r="C349" s="248"/>
      <c r="D349" s="248"/>
      <c r="E349" s="248"/>
      <c r="F349" s="248"/>
      <c r="G349" s="248"/>
      <c r="H349" s="202"/>
      <c r="I349" s="248"/>
    </row>
    <row r="350" spans="2:9" x14ac:dyDescent="0.25">
      <c r="B350" s="363" t="s">
        <v>187</v>
      </c>
      <c r="C350" s="364"/>
      <c r="D350" s="364"/>
      <c r="E350" s="364"/>
      <c r="F350" s="364"/>
      <c r="G350" s="364"/>
      <c r="H350" s="202"/>
      <c r="I350" s="248"/>
    </row>
    <row r="351" spans="2:9" ht="27" customHeight="1" x14ac:dyDescent="0.25">
      <c r="B351" s="362" t="s">
        <v>226</v>
      </c>
      <c r="C351" s="362"/>
      <c r="D351" s="375" t="s">
        <v>227</v>
      </c>
      <c r="E351" s="376"/>
      <c r="F351" s="362" t="s">
        <v>125</v>
      </c>
      <c r="G351" s="362"/>
      <c r="H351" s="202"/>
      <c r="I351" s="248"/>
    </row>
    <row r="352" spans="2:9" ht="30" x14ac:dyDescent="0.25">
      <c r="B352" s="292" t="s">
        <v>123</v>
      </c>
      <c r="C352" s="292" t="s">
        <v>126</v>
      </c>
      <c r="D352" s="292" t="s">
        <v>123</v>
      </c>
      <c r="E352" s="292" t="s">
        <v>126</v>
      </c>
      <c r="F352" s="292" t="s">
        <v>123</v>
      </c>
      <c r="G352" s="292" t="s">
        <v>127</v>
      </c>
      <c r="H352" s="202"/>
      <c r="I352" s="248"/>
    </row>
    <row r="353" spans="2:9" x14ac:dyDescent="0.25">
      <c r="B353" s="260">
        <v>1</v>
      </c>
      <c r="C353" s="260">
        <v>2</v>
      </c>
      <c r="D353" s="260">
        <v>3</v>
      </c>
      <c r="E353" s="260">
        <v>4</v>
      </c>
      <c r="F353" s="260">
        <v>5</v>
      </c>
      <c r="G353" s="260">
        <v>6</v>
      </c>
      <c r="H353" s="261"/>
      <c r="I353" s="262"/>
    </row>
    <row r="354" spans="2:9" x14ac:dyDescent="0.25">
      <c r="B354" s="256">
        <f>C348</f>
        <v>94</v>
      </c>
      <c r="C354" s="123">
        <f>D348</f>
        <v>4.7200000000000006</v>
      </c>
      <c r="D354" s="256">
        <v>94</v>
      </c>
      <c r="E354" s="123">
        <v>4.7</v>
      </c>
      <c r="F354" s="264">
        <f>D354/B354</f>
        <v>1</v>
      </c>
      <c r="G354" s="264">
        <f>E354/C354</f>
        <v>0.99576271186440668</v>
      </c>
      <c r="H354" s="274" t="s">
        <v>14</v>
      </c>
      <c r="I354" s="248"/>
    </row>
  </sheetData>
  <mergeCells count="95">
    <mergeCell ref="D34:E34"/>
    <mergeCell ref="B1:I1"/>
    <mergeCell ref="B2:I2"/>
    <mergeCell ref="B3:I3"/>
    <mergeCell ref="B5:I5"/>
    <mergeCell ref="B7:I7"/>
    <mergeCell ref="B9:I9"/>
    <mergeCell ref="B11:H11"/>
    <mergeCell ref="B13:C13"/>
    <mergeCell ref="B21:F21"/>
    <mergeCell ref="B26:F26"/>
    <mergeCell ref="B32:G32"/>
    <mergeCell ref="D33:E33"/>
    <mergeCell ref="B94:J94"/>
    <mergeCell ref="D35:E35"/>
    <mergeCell ref="D36:E36"/>
    <mergeCell ref="B37:D37"/>
    <mergeCell ref="B38:H38"/>
    <mergeCell ref="B45:G45"/>
    <mergeCell ref="B52:G52"/>
    <mergeCell ref="B59:H59"/>
    <mergeCell ref="B66:G66"/>
    <mergeCell ref="B73:G73"/>
    <mergeCell ref="B80:G80"/>
    <mergeCell ref="B87:G87"/>
    <mergeCell ref="B167:F167"/>
    <mergeCell ref="B95:J95"/>
    <mergeCell ref="B102:J102"/>
    <mergeCell ref="B109:J109"/>
    <mergeCell ref="B117:J117"/>
    <mergeCell ref="B122:H122"/>
    <mergeCell ref="B134:H134"/>
    <mergeCell ref="B141:H141"/>
    <mergeCell ref="B146:H146"/>
    <mergeCell ref="B154:J154"/>
    <mergeCell ref="B156:J156"/>
    <mergeCell ref="B158:H158"/>
    <mergeCell ref="B253:G253"/>
    <mergeCell ref="B175:G175"/>
    <mergeCell ref="B180:H180"/>
    <mergeCell ref="B188:F188"/>
    <mergeCell ref="B193:G193"/>
    <mergeCell ref="B201:G201"/>
    <mergeCell ref="B203:J203"/>
    <mergeCell ref="B212:H212"/>
    <mergeCell ref="B220:H220"/>
    <mergeCell ref="B227:G227"/>
    <mergeCell ref="B235:H235"/>
    <mergeCell ref="B236:G236"/>
    <mergeCell ref="B255:G255"/>
    <mergeCell ref="B263:G263"/>
    <mergeCell ref="E264:G264"/>
    <mergeCell ref="E267:E268"/>
    <mergeCell ref="F267:F268"/>
    <mergeCell ref="G267:G268"/>
    <mergeCell ref="B306:B318"/>
    <mergeCell ref="B269:C269"/>
    <mergeCell ref="B270:H270"/>
    <mergeCell ref="B271:G271"/>
    <mergeCell ref="B284:G284"/>
    <mergeCell ref="B292:J292"/>
    <mergeCell ref="E293:I293"/>
    <mergeCell ref="B304:E304"/>
    <mergeCell ref="B300:I300"/>
    <mergeCell ref="B302:J302"/>
    <mergeCell ref="B303:J303"/>
    <mergeCell ref="G304:I304"/>
    <mergeCell ref="B334:G334"/>
    <mergeCell ref="B319:I319"/>
    <mergeCell ref="B322:B323"/>
    <mergeCell ref="C322:D322"/>
    <mergeCell ref="E322:F322"/>
    <mergeCell ref="G322:H322"/>
    <mergeCell ref="B326:G326"/>
    <mergeCell ref="B327:C327"/>
    <mergeCell ref="D327:E327"/>
    <mergeCell ref="F327:G327"/>
    <mergeCell ref="B332:G332"/>
    <mergeCell ref="B333:G333"/>
    <mergeCell ref="B351:C351"/>
    <mergeCell ref="D351:E351"/>
    <mergeCell ref="F351:G351"/>
    <mergeCell ref="B130:F130"/>
    <mergeCell ref="B345:H345"/>
    <mergeCell ref="B346:B347"/>
    <mergeCell ref="C346:D346"/>
    <mergeCell ref="E346:F346"/>
    <mergeCell ref="G346:H346"/>
    <mergeCell ref="B350:G350"/>
    <mergeCell ref="B335:B336"/>
    <mergeCell ref="C335:C336"/>
    <mergeCell ref="D335:E335"/>
    <mergeCell ref="F335:G335"/>
    <mergeCell ref="B337:B342"/>
    <mergeCell ref="B344:F344"/>
  </mergeCells>
  <printOptions horizontalCentered="1"/>
  <pageMargins left="0.82677165354330717" right="0.23622047244094491" top="0.74803149606299213" bottom="0.39370078740157483" header="0.31496062992125984" footer="0.31496062992125984"/>
  <pageSetup paperSize="9" scale="77" fitToHeight="0" orientation="portrait" r:id="rId1"/>
  <headerFooter alignWithMargins="0"/>
  <rowBreaks count="5" manualBreakCount="5">
    <brk id="51" min="1" max="9" man="1"/>
    <brk id="93" min="1" max="9" man="1"/>
    <brk id="145" min="1" max="9" man="1"/>
    <brk id="262" min="1" max="9" man="1"/>
    <brk id="325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DD_FS-19-20</vt:lpstr>
      <vt:lpstr>'DD_FS-19-20'!Print_Area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2019-05-02T05:38:45Z</cp:lastPrinted>
  <dcterms:created xsi:type="dcterms:W3CDTF">2013-03-29T17:24:29Z</dcterms:created>
  <dcterms:modified xsi:type="dcterms:W3CDTF">2019-07-03T05:53:54Z</dcterms:modified>
</cp:coreProperties>
</file>