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20" yWindow="585" windowWidth="9735" windowHeight="7530" activeTab="0"/>
  </bookViews>
  <sheets>
    <sheet name="FS (2)" sheetId="1" r:id="rId1"/>
    <sheet name="Sheet3" sheetId="2" r:id="rId2"/>
  </sheets>
  <definedNames>
    <definedName name="_xlnm.Print_Area" localSheetId="0">'FS (2)'!$A$1:$G$653</definedName>
  </definedNames>
  <calcPr fullCalcOnLoad="1"/>
</workbook>
</file>

<file path=xl/sharedStrings.xml><?xml version="1.0" encoding="utf-8"?>
<sst xmlns="http://schemas.openxmlformats.org/spreadsheetml/2006/main" count="928" uniqueCount="361">
  <si>
    <t>Government of India</t>
  </si>
  <si>
    <t>National Programme of Mid-Day Meal in Schools</t>
  </si>
  <si>
    <t>Part-D: ANALYSIS SHEET</t>
  </si>
  <si>
    <t>Sl. No.</t>
  </si>
  <si>
    <t>As per GoI record</t>
  </si>
  <si>
    <t xml:space="preserve">As per State's AWP&amp;B </t>
  </si>
  <si>
    <t>Diff</t>
  </si>
  <si>
    <t>% Diff</t>
  </si>
  <si>
    <t>5(4-3)</t>
  </si>
  <si>
    <t>S.No.</t>
  </si>
  <si>
    <t>Name of District</t>
  </si>
  <si>
    <t xml:space="preserve">Total </t>
  </si>
  <si>
    <t>(in MTs)</t>
  </si>
  <si>
    <t>Allocation</t>
  </si>
  <si>
    <t>Total availibility</t>
  </si>
  <si>
    <t>% availibility</t>
  </si>
  <si>
    <t>Bench mark (85%)</t>
  </si>
  <si>
    <t>District</t>
  </si>
  <si>
    <t>Total Availibility</t>
  </si>
  <si>
    <t>% Availibility</t>
  </si>
  <si>
    <t>Total</t>
  </si>
  <si>
    <t>Availibility</t>
  </si>
  <si>
    <t>Utilisation</t>
  </si>
  <si>
    <t>% Utilisation</t>
  </si>
  <si>
    <t>Schools</t>
  </si>
  <si>
    <t>Installment</t>
  </si>
  <si>
    <t>Dated</t>
  </si>
  <si>
    <t>Amount                                                 (Rs. In lakh)</t>
  </si>
  <si>
    <t>Primary</t>
  </si>
  <si>
    <t>1st Installment</t>
  </si>
  <si>
    <t>2nd Installment</t>
  </si>
  <si>
    <t>Grand Total</t>
  </si>
  <si>
    <t>(Rs. In lakhs)</t>
  </si>
  <si>
    <t>Disbursed to Dist</t>
  </si>
  <si>
    <t xml:space="preserve">Total Availibility </t>
  </si>
  <si>
    <t xml:space="preserve">% Availibility </t>
  </si>
  <si>
    <t>% Availibility of cooking cost</t>
  </si>
  <si>
    <t xml:space="preserve">Availibility </t>
  </si>
  <si>
    <t xml:space="preserve">% Utilisation                    </t>
  </si>
  <si>
    <t>Sr. No.</t>
  </si>
  <si>
    <t>Primary + Upper Primary</t>
  </si>
  <si>
    <t>Activity</t>
  </si>
  <si>
    <t>Exp as % of allocation</t>
  </si>
  <si>
    <t>Unspent Balance</t>
  </si>
  <si>
    <t>School Level Expenses</t>
  </si>
  <si>
    <t>Total availibility of funds</t>
  </si>
  <si>
    <t>Foodgrains Lifted (in MTs)</t>
  </si>
  <si>
    <t>Maximum fund permissibale</t>
  </si>
  <si>
    <t xml:space="preserve"> </t>
  </si>
  <si>
    <t>Units</t>
  </si>
  <si>
    <t>Amount              (in lakh)</t>
  </si>
  <si>
    <t>Year</t>
  </si>
  <si>
    <t>GoI records</t>
  </si>
  <si>
    <t>State record</t>
  </si>
  <si>
    <t>Variation</t>
  </si>
  <si>
    <t>Phy</t>
  </si>
  <si>
    <t>Fin</t>
  </si>
  <si>
    <t>Achievement as % of allocation</t>
  </si>
  <si>
    <t>Fin (in Lakh)</t>
  </si>
  <si>
    <t xml:space="preserve">Fin                            </t>
  </si>
  <si>
    <t>No. of children</t>
  </si>
  <si>
    <t>Diff in %</t>
  </si>
  <si>
    <t>PY &amp; UP PY</t>
  </si>
  <si>
    <t>No. of Meals as per PAB approval</t>
  </si>
  <si>
    <t>Diff.</t>
  </si>
  <si>
    <t>1.1) Calculation of Bench mark for utilisation.</t>
  </si>
  <si>
    <t>5=(3-4)</t>
  </si>
  <si>
    <t>7= (1-4)</t>
  </si>
  <si>
    <t>Stage</t>
  </si>
  <si>
    <t>Districts</t>
  </si>
  <si>
    <t>No. of  Institutions</t>
  </si>
  <si>
    <t>Non-Coverage</t>
  </si>
  <si>
    <t>% NC</t>
  </si>
  <si>
    <t xml:space="preserve">3.1)  Reconciliation of Foodgrains OB, Allocation &amp; Lifting </t>
  </si>
  <si>
    <t>3.2) ANALYSIS ON OPENING STOCK AND UNSPENT STOCK OF FOODGRAINS</t>
  </si>
  <si>
    <t>4. ANALYSIS ON COOKING COST [PRIMARY +  UPPER PRIMARY]</t>
  </si>
  <si>
    <t>4.1) Releasing details</t>
  </si>
  <si>
    <t>4.4) Cooking cost allocation and disbursed to Districts</t>
  </si>
  <si>
    <t>4.5)  District-wise Cooking Cost availability</t>
  </si>
  <si>
    <t>4.6) Cooking Cost Utilisation</t>
  </si>
  <si>
    <t>4.7)  District-wise Utilisation of Cooking cost</t>
  </si>
  <si>
    <t>* Lifting reported by State</t>
  </si>
  <si>
    <t>Cooking assistance received*</t>
  </si>
  <si>
    <t>Utilisation of Cooking assistance*</t>
  </si>
  <si>
    <t>Adhoc Released</t>
  </si>
  <si>
    <t>Total Release</t>
  </si>
  <si>
    <t>Average</t>
  </si>
  <si>
    <r>
      <t>(i</t>
    </r>
    <r>
      <rPr>
        <i/>
        <sz val="10"/>
        <rFont val="Bookman Old Style"/>
        <family val="1"/>
      </rPr>
      <t>n MTs)</t>
    </r>
  </si>
  <si>
    <t xml:space="preserve">Stage </t>
  </si>
  <si>
    <t>Upp. Primary</t>
  </si>
  <si>
    <t>3. ANALYSIS OF FOOD GRAINS (PRIMARY+UPPER PRIMARY)</t>
  </si>
  <si>
    <t>4.3) ANALYSIS ON OPENING BALANCE AND CLOSING BALANCE</t>
  </si>
  <si>
    <t>Amount (Rs in lakhs)</t>
  </si>
  <si>
    <t>Bills raised by FCI</t>
  </si>
  <si>
    <t>Pending Bills</t>
  </si>
  <si>
    <t>Bill paid</t>
  </si>
  <si>
    <t>PY&amp; UPY</t>
  </si>
  <si>
    <t>PY &amp; UPY</t>
  </si>
  <si>
    <t>Bench Mark as per State's claim</t>
  </si>
  <si>
    <t>PY</t>
  </si>
  <si>
    <t>U PY</t>
  </si>
  <si>
    <t>Average number of children availing MDM</t>
  </si>
  <si>
    <t>No. of Institutions  serving MDM</t>
  </si>
  <si>
    <t>% Meals served</t>
  </si>
  <si>
    <t>Lifted</t>
  </si>
  <si>
    <t>Bills submited by FCI</t>
  </si>
  <si>
    <t>Payment made to FCI</t>
  </si>
  <si>
    <t>% payment</t>
  </si>
  <si>
    <t xml:space="preserve">Amount released </t>
  </si>
  <si>
    <t xml:space="preserve">Total availability </t>
  </si>
  <si>
    <t xml:space="preserve">% Availibilty  </t>
  </si>
  <si>
    <t>Total Availability</t>
  </si>
  <si>
    <t>Payment of hon.  to CCH</t>
  </si>
  <si>
    <t>% payment to CCH against allocation</t>
  </si>
  <si>
    <t>Management, Supervision, Training , External &amp;  Internal Monitoring</t>
  </si>
  <si>
    <t xml:space="preserve">Total Availability </t>
  </si>
  <si>
    <t>Exp.</t>
  </si>
  <si>
    <t>7.1) Releasing details</t>
  </si>
  <si>
    <t>% utilisation of foodgrains</t>
  </si>
  <si>
    <t>% utilisation of Cooking cost</t>
  </si>
  <si>
    <t>Mis-match in % points</t>
  </si>
  <si>
    <t>(In MTs)</t>
  </si>
  <si>
    <t xml:space="preserve">Expected consumption of food grains </t>
  </si>
  <si>
    <t>Actual consumption of food grains</t>
  </si>
  <si>
    <r>
      <t xml:space="preserve">5.1 Mismatch between Utilisation of Foodgrains and Cooking Cost  </t>
    </r>
    <r>
      <rPr>
        <b/>
        <i/>
        <sz val="10"/>
        <rFont val="Cambria"/>
        <family val="1"/>
      </rPr>
      <t>(Source data: para 3.8 and 4.7 above)</t>
    </r>
  </si>
  <si>
    <t>(Rs. in Lakhs)</t>
  </si>
  <si>
    <t>6. ANALYSIS of HONORIUM, To COOK-CUM-HELPERS</t>
  </si>
  <si>
    <t>6.1) District-wise allocation and availability of funds for honorium to cook-cum-Helpers</t>
  </si>
  <si>
    <t>6.2)  District-wise utilisation Utilisation of grant for Honorarium, cooks-cum-Helpers</t>
  </si>
  <si>
    <t>6.3)  District-wise status of unspent balance of grant for Honorarium, cooks-cum-Helpers</t>
  </si>
  <si>
    <t>7. ANALYSIS ON MANAGEMENT, MONITORING &amp; EVALUATION (MME)</t>
  </si>
  <si>
    <t>8.  ANALYSIS ON CENTRAL ASSISTANCE TOWARDS TRANSPORT ASSISTANCE</t>
  </si>
  <si>
    <t>8.1) Releasing details</t>
  </si>
  <si>
    <t>9.1.1) Releasing details</t>
  </si>
  <si>
    <t>9.1.3) Achievement ( under MDM Funds)</t>
  </si>
  <si>
    <t>9.2.1) Releasing details</t>
  </si>
  <si>
    <t>9.2.3) Achievement ( under MDM Funds)</t>
  </si>
  <si>
    <t>Expected Utilisation of Cooking Cost (Rs. In Lakhs)</t>
  </si>
  <si>
    <t>Actual utilisation of Cooking cost (Rs. In Lakhs)</t>
  </si>
  <si>
    <t xml:space="preserve"> % Utilisation</t>
  </si>
  <si>
    <t>3.4)  Foodgrains  Allocation &amp; Lifting</t>
  </si>
  <si>
    <t>3.6)  Foodgrains Allocation, Lifting (availibility) &amp; Utilisation</t>
  </si>
  <si>
    <t>3.7)  District-wise Utilisation of foodgrains</t>
  </si>
  <si>
    <t>3.8)  Cost of Foodgrains : Allocation, Releases (availibility) &amp; Utilisation</t>
  </si>
  <si>
    <t xml:space="preserve">S.no </t>
  </si>
  <si>
    <t xml:space="preserve">Primary </t>
  </si>
  <si>
    <t xml:space="preserve">Upper Primary </t>
  </si>
  <si>
    <t>Primary +Upper primary</t>
  </si>
  <si>
    <t>Grand total</t>
  </si>
  <si>
    <t>Primary+Upper Primary</t>
  </si>
  <si>
    <t>3.9) Payment of Cost of foodgrains to FCI</t>
  </si>
  <si>
    <t>Payment to FCI by State*</t>
  </si>
  <si>
    <t>(Central)</t>
  </si>
  <si>
    <t>(State)</t>
  </si>
  <si>
    <t>2. COVERAGE UNDER MDM</t>
  </si>
  <si>
    <t xml:space="preserve">Year </t>
  </si>
  <si>
    <t xml:space="preserve">9.1)    Kitchen cum stores  </t>
  </si>
  <si>
    <t xml:space="preserve">Details </t>
  </si>
  <si>
    <t>QQQQQQQQQQQQQQQQQ1``q</t>
  </si>
  <si>
    <t>Type of Institute</t>
  </si>
  <si>
    <t>EGS / AIE Centres</t>
  </si>
  <si>
    <t>Madarsas/ Maqtab</t>
  </si>
  <si>
    <t>(Govt+LB)</t>
  </si>
  <si>
    <t xml:space="preserve">GA </t>
  </si>
  <si>
    <t>NCLP</t>
  </si>
  <si>
    <t>Himachal Pradesh</t>
  </si>
  <si>
    <t>Bilaspur</t>
  </si>
  <si>
    <t>Chamba</t>
  </si>
  <si>
    <t>Hamirpur</t>
  </si>
  <si>
    <t>Kangra</t>
  </si>
  <si>
    <t>Kinnaur</t>
  </si>
  <si>
    <t>Kullu</t>
  </si>
  <si>
    <t>Mandi</t>
  </si>
  <si>
    <t>Shimla</t>
  </si>
  <si>
    <t>Sirmour</t>
  </si>
  <si>
    <t>Solan</t>
  </si>
  <si>
    <t>Una</t>
  </si>
  <si>
    <t xml:space="preserve"> Kangra</t>
  </si>
  <si>
    <t xml:space="preserve"> Kinnaur</t>
  </si>
  <si>
    <t xml:space="preserve"> Kullu</t>
  </si>
  <si>
    <t xml:space="preserve"> Lahaul &amp; Spitti</t>
  </si>
  <si>
    <t xml:space="preserve"> Mandi</t>
  </si>
  <si>
    <t xml:space="preserve"> Solan</t>
  </si>
  <si>
    <t xml:space="preserve"> Una</t>
  </si>
  <si>
    <t>%</t>
  </si>
  <si>
    <t>Existing Institutes</t>
  </si>
  <si>
    <t xml:space="preserve">Total no. of Meals claimed to have served </t>
  </si>
  <si>
    <t xml:space="preserve">1.  Analysis of Children, Working Days and Meals </t>
  </si>
  <si>
    <t xml:space="preserve">1.2.1) No. of School working days  </t>
  </si>
  <si>
    <t>1.2.2) No. of Meals (Primary &amp; Upper Primary )</t>
  </si>
  <si>
    <t>Lahaul &amp; Spiti</t>
  </si>
  <si>
    <t>UPY</t>
  </si>
  <si>
    <t>TOTAL</t>
  </si>
  <si>
    <t>OP. BAL</t>
  </si>
  <si>
    <t>ALLOCATION</t>
  </si>
  <si>
    <t>OP. BALANCE</t>
  </si>
  <si>
    <t>RECEIVED</t>
  </si>
  <si>
    <t>EXPENDITURE</t>
  </si>
  <si>
    <t>CLOSING BALANCE</t>
  </si>
  <si>
    <t>TOTAL NO. OF MEAL SERVED</t>
  </si>
  <si>
    <t>FG EXPECTED CONSUMPTION</t>
  </si>
  <si>
    <t>AVG. MEAL SERVED -PY</t>
  </si>
  <si>
    <t>AVG. MEAL SERVED -UPPER PY</t>
  </si>
  <si>
    <t>COOKING COST - PY</t>
  </si>
  <si>
    <t>COOKING COST - UPPER PY</t>
  </si>
  <si>
    <t>TOTAL COOKING COST EXPECTED</t>
  </si>
  <si>
    <t>TOTAL AVG. MEAL AVAILED</t>
  </si>
  <si>
    <t>CCH HON.</t>
  </si>
  <si>
    <t>COOKING COST</t>
  </si>
  <si>
    <t>RELEASES</t>
  </si>
  <si>
    <t>Note : - State has reflected Adhoc &amp;  First Instalment only.</t>
  </si>
  <si>
    <t xml:space="preserve">Lifted from FCI </t>
  </si>
  <si>
    <t xml:space="preserve">Aggregate quantity Consumed at School level </t>
  </si>
  <si>
    <t>FOOD GRAIN</t>
  </si>
  <si>
    <t>DISTT.</t>
  </si>
  <si>
    <t xml:space="preserve">TOTAL - Lifted from FCI </t>
  </si>
  <si>
    <t xml:space="preserve">TOTAL - Aggregate quantity Consumed at School level </t>
  </si>
  <si>
    <t>UP. PY</t>
  </si>
  <si>
    <t>TOTAL - CLOSING BALANCE</t>
  </si>
  <si>
    <t>NEW - KD</t>
  </si>
  <si>
    <t>REPLACEMENT  - KD</t>
  </si>
  <si>
    <t>9.2 Kitchen Devices (KD)</t>
  </si>
  <si>
    <t>TOTAL - Opening Balance as on 01.4.16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</si>
  <si>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</si>
  <si>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</si>
  <si>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</si>
  <si>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</si>
  <si>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</si>
  <si>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</si>
  <si>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</si>
  <si>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</si>
  <si>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</si>
  <si>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</si>
  <si>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</si>
  <si>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Cost of meal - Rs.3.72/day/child/meal  ( Primary stage)</t>
  </si>
  <si>
    <t>Cost of meal - Rs.0.41/day/child/meal  ( Primary stage)</t>
  </si>
  <si>
    <t>Cost of meal - Rs.5.56/day/child/meal  ( Upper-Primary stage)</t>
  </si>
  <si>
    <t>Cost of meal - Rs.0.62/day/child/meal  (Upper- Primary stage)</t>
  </si>
  <si>
    <t>2006-2016</t>
  </si>
  <si>
    <t>3.3) District-wise closing balance as on 31.03.2018</t>
  </si>
  <si>
    <t xml:space="preserve">Closing Balance as on 31.03.2018                                               </t>
  </si>
  <si>
    <t>4.3.2) District-wise unspent  balance as on 31.03.2018</t>
  </si>
  <si>
    <t>(As on 31.03.2018)</t>
  </si>
  <si>
    <t>Releases for Kitchen sheds by GoI as on 31.03.2018</t>
  </si>
  <si>
    <t>Releases for Kitchen Devices  (KD) by GoI as on 31.03.2018</t>
  </si>
  <si>
    <t xml:space="preserve">27-04-2017   </t>
  </si>
  <si>
    <t xml:space="preserve">25-07-2017   </t>
  </si>
  <si>
    <t xml:space="preserve">28-11-2018 &amp;     29-12-2018   </t>
  </si>
  <si>
    <t xml:space="preserve">01-04-2017   </t>
  </si>
  <si>
    <t>Actual expenditure incurred by State</t>
  </si>
  <si>
    <t>Note -- Total Pending 165 KS (i.e. 165 = 14959 - 14701 - 93) is combination of  Both old category sanctioned @60,000/- and  @ 1,20,000/- per Unit.</t>
  </si>
  <si>
    <t>*  196 New KD has been sanctioned and Fund released late due Non submission of Physical &amp; Financial Progress on-time.</t>
  </si>
  <si>
    <t>Annual Work Plan &amp; Budget  2019-20</t>
  </si>
  <si>
    <t>Actuals as per AWP&amp;B 2019-20 (AT-5 &amp;5A)</t>
  </si>
  <si>
    <t>2.1  Institutions- (Primary)                     *(Source data : Table AT-3 of AWP&amp;B 2019-20)</t>
  </si>
  <si>
    <t>2.2  Institutions- (Upper Primary)          *(Source data : Table AT-3A &amp; 3B of AWP&amp;B 2019-20)</t>
  </si>
  <si>
    <t>2.3  Institutions- (Primary)                     *(Source data : Table AT-3 of AWP&amp;B 2019-20)</t>
  </si>
  <si>
    <t>2.4  Institutions- (Upper Primary)       *(Source data : Table AT-3A &amp; 3B of AWP&amp;B 2019-20)</t>
  </si>
  <si>
    <t>2.5  No. of children  ( Primary)                       *(Source data : Table AT-5  of AWP&amp;B 2019-20)</t>
  </si>
  <si>
    <t>2.6  No. of children  ( Upper Primary)                       *(Source data : Table AT-5A  of AWP&amp;B 2019-20)</t>
  </si>
  <si>
    <t>2.7  No. of children  ( Primary)                       *(Source data : Table AT-4  of AWP&amp;B 2019-20)</t>
  </si>
  <si>
    <t>2.8  No. of children  ( Upper Primary)            *(Source data : Table AT-4A  of AWP&amp;B 2019-20)</t>
  </si>
  <si>
    <t xml:space="preserve">                                                                  *(Refer col.6 of table AT- 5 , AWP&amp;B, 2019-20)</t>
  </si>
  <si>
    <t>*(Refer col. 6 of table AT- 5A , AWP&amp;B, 2019-20)</t>
  </si>
  <si>
    <t>*(Refer col. 3, 4 and 5 of table AT- 6 and AT-6A, AWP&amp;B, 2019-20)</t>
  </si>
  <si>
    <t>*(Refer col. 3 and 4 of table AT- 6 and AT-6A, AWP&amp;B, 2019-20)</t>
  </si>
  <si>
    <t>(Refer col. 3 and 7 of table AT- 6 and AT-6A, AWP&amp;B, 2019-20)</t>
  </si>
  <si>
    <t>(Refer col. 3, 4 and 5 of table AT- 6 and AT-6A, AWP&amp;B, 2019-20)</t>
  </si>
  <si>
    <t>(Refer col. 3, 4, 5 and 6 of table AT- 6 and AT-6A, AWP&amp;B, 2019-20)</t>
  </si>
  <si>
    <t>(Refer col. 3, 4, 5,7 and 9 of table AT- 6 and AT-6A, AWP&amp;B, 2019-20)</t>
  </si>
  <si>
    <t>(Refer col. 8 and 11 of table AT- 7 and AT- 7A, AWP&amp;B, 2019-20)</t>
  </si>
  <si>
    <t>*(Refer col. 5 &amp; 8 of table AT- 7 and AT-7A, AWP&amp;B, 2019-20)</t>
  </si>
  <si>
    <t>*(Refer col. 17 of table AT- 7 and AT-7A, AWP&amp;B, 2019-20)</t>
  </si>
  <si>
    <t>*(Refer col. 5, 8 &amp; 11 of table AT- 7 and AT-7A, AWP&amp;B, 2019-20)</t>
  </si>
  <si>
    <t>*(Refer col. 5, 8, 11 &amp; 14 of table AT- 7 and AT-7A, AWP&amp;B, 2019-20)</t>
  </si>
  <si>
    <t>*(Refer col. 5 &amp; 14 of table AT- 7 and AT-7A, AWP&amp;B, 2019-20)</t>
  </si>
  <si>
    <t>*(Refer col. 8 of table AT- 5 &amp;  AT-5A  and  Col.- 6 of AT -6 &amp; 6A of AWP&amp;B, 2019-20)</t>
  </si>
  <si>
    <t>*(Refer col. 8 of table AT- 5 &amp;  AT-5A  and  Col.- 14 of AT - 7 &amp; 7A of AWP&amp;B, 2019-20)</t>
  </si>
  <si>
    <t>*(Refer col. - 7, 10 &amp; 13 of table AT- 8 &amp;  AT-8A of AWP&amp;B, 2019-20)</t>
  </si>
  <si>
    <t>*(Refer col. - 7, 10, 13 &amp; 16 of table AT- 8 &amp;  AT-8A of AWP&amp;B, 2019-20)</t>
  </si>
  <si>
    <t>*(Refer col. - 7, 10, 13, 16 &amp; 19 of table AT- 8 &amp;  AT-8A of AWP&amp;B, 2019-20)</t>
  </si>
  <si>
    <t>*(Refer col. - 4 &amp; 5 of table AT- 10 of AWP&amp;B, 2019-20)</t>
  </si>
  <si>
    <t>7.2)  Reconciliation of MME OB, Allocation &amp; Releasing [PY + U PY] *(Refer AT-10, AWP&amp;B, 2019-20)</t>
  </si>
  <si>
    <t>*(Refer col. - 3, 4 &amp; 5 of table AT- 10 of AWP&amp;B, 2019-20)</t>
  </si>
  <si>
    <t>*(Refer col. - 3, 4, 5 &amp; 7 of table AT- 10 of AWP&amp;B, 2019-20)</t>
  </si>
  <si>
    <t>*(Refer col. - 4 &amp; 5 of table AT - 9 of AWP&amp;B, 2019-20)</t>
  </si>
  <si>
    <t>8.2)  Reconciliation of TA OB, Allocation &amp; Releasing [PY + U PY] (Refer AT-9, AWP&amp;B, 2019-20)</t>
  </si>
  <si>
    <t>*(Refer col. - 3, 4 &amp; 5 of table AT - 9 of AWP&amp;B, 2019-20)</t>
  </si>
  <si>
    <t>*(Refer col. - 3, 4, 5 &amp; 7 of table AT - 9 of AWP&amp;B, 2019-20)</t>
  </si>
  <si>
    <t>*(Refer col. - 3 &amp; 4  of table AT - 11 of AWP&amp;B, 2019-20)</t>
  </si>
  <si>
    <t>9.1.2) Reconciliation of amount sanctioned (Refer AT-11, AWP&amp;B, 2019-20)</t>
  </si>
  <si>
    <t>*(Refer col. - 3, 4, 5 &amp; 6  of table AT - 11A of AWP&amp;B, 2019-20)</t>
  </si>
  <si>
    <t>*(Refer col. - 3 &amp; 4  of table AT - 12 of AWP&amp;B, 2019-20)</t>
  </si>
  <si>
    <t>9.2.2) Reconciliation of amount sanctioned (Refer AT-11, AWP&amp;B, 2019-20)</t>
  </si>
  <si>
    <t>*(Refer col. - 3, 4, 5, 6, 7 &amp; 8  of table AT - 12A of AWP&amp;B, 2019-20)</t>
  </si>
  <si>
    <t>MDM PAB Approval for    2018-19</t>
  </si>
  <si>
    <t>1.2  No. of  Working Days Approved for FY 2018-19</t>
  </si>
  <si>
    <t>No of working days approved for FY 2018-19</t>
  </si>
  <si>
    <t>MDM PAB Approval for 2018-19  (APR-MAR)</t>
  </si>
  <si>
    <t>No. of children as per PAB Approval for  2018-19</t>
  </si>
  <si>
    <t>No. of children as per Enrollment for  2018-19</t>
  </si>
  <si>
    <t>2.8.1 No. of meals to be served &amp;  actual  no. of meals served during 2018-19 [PRIMARY]</t>
  </si>
  <si>
    <t>No of meal served during 2018-19</t>
  </si>
  <si>
    <t>2.8.2) No. of meals to be served &amp;  actual  no. of meals served during 2018-19 [UPPER PRIMARY]</t>
  </si>
  <si>
    <t xml:space="preserve">Allocation for          2018-19       </t>
  </si>
  <si>
    <t xml:space="preserve">Allocation for 2018-19                 </t>
  </si>
  <si>
    <t>% of OS on allocation 2018-19</t>
  </si>
  <si>
    <t>Gross Allocation for the  FY 2018-19</t>
  </si>
  <si>
    <t>TOTAL -- Gross Allocation for the  FY 2018-19</t>
  </si>
  <si>
    <t>% of UB on allocation 2018-19</t>
  </si>
  <si>
    <t>Releases for Cooking cost by GoI (2018-19)</t>
  </si>
  <si>
    <t>4.2 ) Verification of Cooking Cost Allocation for the year 2018-19</t>
  </si>
  <si>
    <t>Allocation for 2018-19</t>
  </si>
  <si>
    <t>% of OB on allocation 2018-19</t>
  </si>
  <si>
    <t>5. Reconciliation of Utilisation and Performance during 2018-19 [PRIMARY+ UPPER PRIMARY]</t>
  </si>
  <si>
    <t>5.2 Reconciliation of Food grains utilisation during 2018-19 (Source data: para 2.5 and 3.7 above)</t>
  </si>
  <si>
    <t>5.3) Reconciliation of Cooking Cost utilisation during 2018-19 (Source data: para 2.5 and 3.7 above)</t>
  </si>
  <si>
    <t xml:space="preserve">Allocation for 2018-19                     </t>
  </si>
  <si>
    <t>% of UB as on Allocation 2018-19</t>
  </si>
  <si>
    <t>Releases for MME by GoI (2018-19)</t>
  </si>
  <si>
    <t>Allocation for  2018-19</t>
  </si>
  <si>
    <t>Released during 2018-19</t>
  </si>
  <si>
    <t>7.3) Utilisation of MME during 2018-19</t>
  </si>
  <si>
    <t>Releases for TA by GoI (2018-19)</t>
  </si>
  <si>
    <t>Released during   2018-19</t>
  </si>
  <si>
    <t>8.3) Utilisation of TA during 2018-19</t>
  </si>
  <si>
    <t>Allocated for 2018-19</t>
  </si>
  <si>
    <t>9.  INFRASTRUCTURE DEVELOPMENT DURING 2018-19</t>
  </si>
  <si>
    <t>2018-19</t>
  </si>
  <si>
    <t>2006-07 TO 2018-19</t>
  </si>
  <si>
    <t>Sactioned by GoI during 2006-07  to  2018-19</t>
  </si>
  <si>
    <t>2018-19 *</t>
  </si>
  <si>
    <t>Sactioned during 2006-07   to   2018-19</t>
  </si>
  <si>
    <t xml:space="preserve">Base period 01.04.18 to 31.03.19 </t>
  </si>
  <si>
    <t xml:space="preserve">ii) Base period 01.04.18 to 31.03.19 (As per PAB approval = 242 days for  Py &amp; U Py) </t>
  </si>
  <si>
    <t>No. of Meals served by State during the period 01.04.18 to 31.03.19</t>
  </si>
  <si>
    <t>REVIEW OF IMPLEMENTATION OF MDM SCHEME DURING 2018-19 (01.04.18 to 31.03.19)</t>
  </si>
  <si>
    <t>Average number of children availed MDM during 01.04.18 to 31.03.19 (AT-5&amp;5A)</t>
  </si>
  <si>
    <t xml:space="preserve">No. of Meals served during 001.04.18 to 31.03.19     </t>
  </si>
  <si>
    <t xml:space="preserve">No. of Meals served during 001.04.18 to 31.03.19 </t>
  </si>
  <si>
    <t>Lifting upto 31.03.19*</t>
  </si>
  <si>
    <t>3.5) District-wise Foodgrains availability  as on 31.03.19</t>
  </si>
  <si>
    <t>Total Availibility of cooking cost as on 31.03.19</t>
  </si>
  <si>
    <t>(As on 31.03.19)</t>
  </si>
  <si>
    <t>Achievement (C+IP)                                  upto 31.03.19</t>
  </si>
  <si>
    <t>Achievement (P+IP)                                  upto 31.03.19</t>
  </si>
  <si>
    <t>No. of Meals as per PAB approval (01.04.18 to 31.03.19)</t>
  </si>
  <si>
    <t>No of meals to be served during 01.04.18 to 31.03.19</t>
  </si>
  <si>
    <t>Lifting as on 31.03.2019</t>
  </si>
  <si>
    <t xml:space="preserve">Opening Balance </t>
  </si>
  <si>
    <t>Opening Balance</t>
  </si>
  <si>
    <t>Opening Balance as on 01.04.18</t>
  </si>
  <si>
    <t>District-wise opening balance as on 01.04.18</t>
  </si>
  <si>
    <t>OB as on 01.04.18</t>
  </si>
  <si>
    <t>4.3.1) District-wise opening balance as on 01.04.18</t>
  </si>
  <si>
    <t xml:space="preserve">Opening Balance as on 01.04.18                                                          </t>
  </si>
  <si>
    <t xml:space="preserve">Closing Balance as on 31.03.19                                                   </t>
  </si>
  <si>
    <t>Closing Balance</t>
  </si>
  <si>
    <t>Pry</t>
  </si>
  <si>
    <t>Closing balance as on 31.03.2019</t>
  </si>
  <si>
    <t>2017-18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</si>
</sst>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&quot;रु&quot;\ #,##0;&quot;रु&quot;\ \-#,##0"/>
    <numFmt numFmtId="179" formatCode="&quot;रु&quot;\ #,##0;[Red]&quot;रु&quot;\ \-#,##0"/>
    <numFmt numFmtId="180" formatCode="&quot;रु&quot;\ #,##0.00;&quot;रु&quot;\ \-#,##0.00"/>
    <numFmt numFmtId="181" formatCode="&quot;रु&quot;\ #,##0.00;[Red]&quot;रु&quot;\ \-#,##0.00"/>
    <numFmt numFmtId="182" formatCode="_ &quot;रु&quot;\ * #,##0_ ;_ &quot;रु&quot;\ * \-#,##0_ ;_ &quot;रु&quot;\ * &quot;-&quot;_ ;_ @_ "/>
    <numFmt numFmtId="183" formatCode="_ &quot;रु&quot;\ * #,##0.00_ ;_ &quot;रु&quot;\ * \-#,##0.00_ ;_ &quot;रु&quot;\ * &quot;-&quot;??_ ;_ @_ "/>
    <numFmt numFmtId="184" formatCode="&quot;Rs.&quot;#,##0_);\(&quot;Rs.&quot;#,##0\)"/>
    <numFmt numFmtId="185" formatCode="&quot;Rs.&quot;#,##0_);[Red]\(&quot;Rs.&quot;#,##0\)"/>
    <numFmt numFmtId="186" formatCode="&quot;Rs.&quot;#,##0.00_);\(&quot;Rs.&quot;#,##0.00\)"/>
    <numFmt numFmtId="187" formatCode="&quot;Rs.&quot;#,##0.00_);[Red]\(&quot;Rs.&quot;#,##0.00\)"/>
    <numFmt numFmtId="188" formatCode="_(&quot;Rs.&quot;* #,##0_);_(&quot;Rs.&quot;* \(#,##0\);_(&quot;Rs.&quot;* &quot;-&quot;_);_(@_)"/>
    <numFmt numFmtId="189" formatCode="_(&quot;Rs.&quot;* #,##0.00_);_(&quot;Rs.&quot;* \(#,##0.00\);_(&quot;Rs.&quot;* &quot;-&quot;??_);_(@_)"/>
    <numFmt numFmtId="190" formatCode="&quot;Rs.&quot;\ #,##0_);\(&quot;Rs.&quot;\ #,##0\)"/>
    <numFmt numFmtId="191" formatCode="&quot;Rs.&quot;\ #,##0_);[Red]\(&quot;Rs.&quot;\ #,##0\)"/>
    <numFmt numFmtId="192" formatCode="&quot;Rs.&quot;\ #,##0.00_);\(&quot;Rs.&quot;\ #,##0.00\)"/>
    <numFmt numFmtId="193" formatCode="&quot;Rs.&quot;\ #,##0.00_);[Red]\(&quot;Rs.&quot;\ #,##0.00\)"/>
    <numFmt numFmtId="194" formatCode="_(&quot;Rs.&quot;\ * #,##0_);_(&quot;Rs.&quot;\ * \(#,##0\);_(&quot;Rs.&quot;\ * &quot;-&quot;_);_(@_)"/>
    <numFmt numFmtId="195" formatCode="_(&quot;Rs.&quot;\ * #,##0.00_);_(&quot;Rs.&quot;\ * \(#,##0.00\);_(&quot;Rs.&quot;\ * &quot;-&quot;??_);_(@_)"/>
    <numFmt numFmtId="196" formatCode="0.0000"/>
    <numFmt numFmtId="197" formatCode="0.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00"/>
    <numFmt numFmtId="203" formatCode="0.0"/>
    <numFmt numFmtId="204" formatCode="0.00000000"/>
    <numFmt numFmtId="205" formatCode="0.0000000"/>
    <numFmt numFmtId="206" formatCode="0.000000"/>
    <numFmt numFmtId="207" formatCode="0.0%"/>
    <numFmt numFmtId="208" formatCode="0.000000000000"/>
    <numFmt numFmtId="209" formatCode="0.00000000000000%"/>
    <numFmt numFmtId="210" formatCode="0.000%"/>
    <numFmt numFmtId="211" formatCode="[$-409]dddd\,\ mmmm\ dd\,\ yyyy"/>
    <numFmt numFmtId="212" formatCode="[$-409]h:mm:ss\ AM/PM"/>
    <numFmt numFmtId="213" formatCode="0.0000%"/>
    <numFmt numFmtId="214" formatCode="[$-409]d\-mmm\-yyyy;@"/>
  </numFmts>
  <fonts count="8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2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u val="single"/>
      <sz val="10"/>
      <name val="Bookman Old Style"/>
      <family val="1"/>
    </font>
    <font>
      <b/>
      <sz val="11"/>
      <name val="Bookman Old Style"/>
      <family val="1"/>
    </font>
    <font>
      <b/>
      <u val="single"/>
      <sz val="12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i/>
      <sz val="10"/>
      <name val="Bookman Old Style"/>
      <family val="1"/>
    </font>
    <font>
      <b/>
      <i/>
      <sz val="10"/>
      <name val="Bookman Old Style"/>
      <family val="1"/>
    </font>
    <font>
      <sz val="11"/>
      <name val="Bookman Old Style"/>
      <family val="1"/>
    </font>
    <font>
      <sz val="10"/>
      <color indexed="10"/>
      <name val="Bookman Old Style"/>
      <family val="1"/>
    </font>
    <font>
      <b/>
      <sz val="10"/>
      <color indexed="10"/>
      <name val="Bookman Old Style"/>
      <family val="1"/>
    </font>
    <font>
      <sz val="10"/>
      <color indexed="62"/>
      <name val="Bookman Old Style"/>
      <family val="1"/>
    </font>
    <font>
      <b/>
      <sz val="11"/>
      <color indexed="10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name val="Book Antiqua"/>
      <family val="1"/>
    </font>
    <font>
      <b/>
      <u val="single"/>
      <sz val="11"/>
      <name val="Bookman Old Style"/>
      <family val="1"/>
    </font>
    <font>
      <b/>
      <sz val="9"/>
      <name val="Bookman Old Style"/>
      <family val="1"/>
    </font>
    <font>
      <b/>
      <i/>
      <sz val="10"/>
      <name val="Cambria"/>
      <family val="1"/>
    </font>
    <font>
      <b/>
      <sz val="12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b/>
      <sz val="11"/>
      <name val="Calibri"/>
      <family val="2"/>
    </font>
    <font>
      <b/>
      <sz val="16"/>
      <name val="Bookman Old Style"/>
      <family val="1"/>
    </font>
    <font>
      <b/>
      <sz val="20"/>
      <name val="Bookman Old Style"/>
      <family val="1"/>
    </font>
    <font>
      <u val="single"/>
      <sz val="11"/>
      <name val="Bookman Old Style"/>
      <family val="1"/>
    </font>
    <font>
      <u val="single"/>
      <sz val="12"/>
      <name val="Bookman Old Style"/>
      <family val="1"/>
    </font>
    <font>
      <sz val="11"/>
      <name val="Calibri"/>
      <family val="2"/>
    </font>
    <font>
      <sz val="9"/>
      <color indexed="10"/>
      <name val="Bookman Old Style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13"/>
      <name val="Bookman Old Style"/>
      <family val="1"/>
    </font>
    <font>
      <b/>
      <sz val="10"/>
      <color indexed="1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Bookman Old Style"/>
      <family val="1"/>
    </font>
    <font>
      <b/>
      <sz val="10"/>
      <color rgb="FFFFFF00"/>
      <name val="Bookman Old Style"/>
      <family val="1"/>
    </font>
    <font>
      <b/>
      <sz val="10"/>
      <color rgb="FFFFFF00"/>
      <name val="Arial"/>
      <family val="2"/>
    </font>
    <font>
      <sz val="10"/>
      <color theme="1"/>
      <name val="Bookman Old Style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6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621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6" fillId="0" borderId="0" xfId="0" applyFont="1" applyBorder="1" applyAlignment="1">
      <alignment wrapText="1"/>
    </xf>
    <xf numFmtId="1" fontId="10" fillId="0" borderId="10" xfId="0" applyNumberFormat="1" applyFont="1" applyBorder="1" applyAlignment="1">
      <alignment/>
    </xf>
    <xf numFmtId="9" fontId="6" fillId="0" borderId="0" xfId="76" applyFont="1" applyAlignment="1">
      <alignment/>
    </xf>
    <xf numFmtId="0" fontId="10" fillId="0" borderId="0" xfId="0" applyFont="1" applyBorder="1" applyAlignment="1">
      <alignment/>
    </xf>
    <xf numFmtId="9" fontId="10" fillId="0" borderId="0" xfId="76" applyFont="1" applyBorder="1" applyAlignment="1">
      <alignment/>
    </xf>
    <xf numFmtId="0" fontId="4" fillId="0" borderId="0" xfId="0" applyFont="1" applyBorder="1" applyAlignment="1">
      <alignment horizontal="left" wrapText="1"/>
    </xf>
    <xf numFmtId="9" fontId="4" fillId="0" borderId="0" xfId="76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9" fontId="5" fillId="0" borderId="0" xfId="76" applyFont="1" applyFill="1" applyBorder="1" applyAlignment="1">
      <alignment/>
    </xf>
    <xf numFmtId="9" fontId="6" fillId="0" borderId="10" xfId="76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9" fontId="5" fillId="0" borderId="0" xfId="76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1" fontId="5" fillId="0" borderId="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6" fillId="0" borderId="0" xfId="0" applyNumberFormat="1" applyFont="1" applyBorder="1" applyAlignment="1">
      <alignment horizontal="center" vertical="top" wrapText="1"/>
    </xf>
    <xf numFmtId="9" fontId="6" fillId="0" borderId="0" xfId="76" applyFont="1" applyBorder="1" applyAlignment="1">
      <alignment horizontal="center" vertical="top" wrapText="1"/>
    </xf>
    <xf numFmtId="2" fontId="6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 horizontal="right"/>
    </xf>
    <xf numFmtId="0" fontId="11" fillId="0" borderId="0" xfId="0" applyFont="1" applyAlignment="1">
      <alignment/>
    </xf>
    <xf numFmtId="2" fontId="11" fillId="0" borderId="0" xfId="0" applyNumberFormat="1" applyFont="1" applyBorder="1" applyAlignment="1">
      <alignment/>
    </xf>
    <xf numFmtId="2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9" fontId="5" fillId="0" borderId="10" xfId="76" applyFont="1" applyBorder="1" applyAlignment="1">
      <alignment/>
    </xf>
    <xf numFmtId="0" fontId="6" fillId="0" borderId="0" xfId="0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left" vertical="center"/>
    </xf>
    <xf numFmtId="2" fontId="6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2" fontId="14" fillId="0" borderId="0" xfId="0" applyNumberFormat="1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Border="1" applyAlignment="1" quotePrefix="1">
      <alignment horizontal="center"/>
    </xf>
    <xf numFmtId="0" fontId="16" fillId="0" borderId="0" xfId="0" applyFont="1" applyFill="1" applyBorder="1" applyAlignment="1">
      <alignment horizontal="right"/>
    </xf>
    <xf numFmtId="2" fontId="16" fillId="0" borderId="0" xfId="0" applyNumberFormat="1" applyFont="1" applyBorder="1" applyAlignment="1">
      <alignment horizontal="center" vertical="top" wrapText="1"/>
    </xf>
    <xf numFmtId="9" fontId="16" fillId="0" borderId="0" xfId="76" applyFont="1" applyBorder="1" applyAlignment="1">
      <alignment horizontal="center" vertical="top" wrapText="1"/>
    </xf>
    <xf numFmtId="2" fontId="16" fillId="0" borderId="0" xfId="0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/>
    </xf>
    <xf numFmtId="2" fontId="6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right" vertical="center"/>
    </xf>
    <xf numFmtId="9" fontId="6" fillId="0" borderId="0" xfId="76" applyFont="1" applyFill="1" applyBorder="1" applyAlignment="1">
      <alignment/>
    </xf>
    <xf numFmtId="0" fontId="8" fillId="0" borderId="0" xfId="0" applyFont="1" applyBorder="1" applyAlignment="1">
      <alignment horizontal="left" wrapText="1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left" vertical="top" wrapText="1"/>
    </xf>
    <xf numFmtId="1" fontId="5" fillId="0" borderId="0" xfId="0" applyNumberFormat="1" applyFont="1" applyBorder="1" applyAlignment="1">
      <alignment/>
    </xf>
    <xf numFmtId="9" fontId="14" fillId="0" borderId="0" xfId="76" applyFont="1" applyAlignment="1">
      <alignment/>
    </xf>
    <xf numFmtId="2" fontId="14" fillId="0" borderId="0" xfId="0" applyNumberFormat="1" applyFont="1" applyBorder="1" applyAlignment="1">
      <alignment horizontal="center" vertical="top" wrapText="1"/>
    </xf>
    <xf numFmtId="9" fontId="14" fillId="0" borderId="0" xfId="76" applyFont="1" applyBorder="1" applyAlignment="1">
      <alignment horizontal="center" vertical="top" wrapText="1"/>
    </xf>
    <xf numFmtId="9" fontId="5" fillId="33" borderId="0" xfId="76" applyFont="1" applyFill="1" applyBorder="1" applyAlignment="1">
      <alignment/>
    </xf>
    <xf numFmtId="0" fontId="14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/>
    </xf>
    <xf numFmtId="9" fontId="8" fillId="33" borderId="0" xfId="76" applyFont="1" applyFill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/>
    </xf>
    <xf numFmtId="2" fontId="7" fillId="0" borderId="0" xfId="0" applyNumberFormat="1" applyFont="1" applyAlignment="1">
      <alignment horizontal="center" vertical="center"/>
    </xf>
    <xf numFmtId="2" fontId="8" fillId="0" borderId="0" xfId="0" applyNumberFormat="1" applyFont="1" applyBorder="1" applyAlignment="1">
      <alignment horizontal="center" vertical="top" wrapText="1"/>
    </xf>
    <xf numFmtId="2" fontId="6" fillId="0" borderId="0" xfId="0" applyNumberFormat="1" applyFont="1" applyFill="1" applyBorder="1" applyAlignment="1">
      <alignment horizontal="center" vertical="top" wrapText="1"/>
    </xf>
    <xf numFmtId="2" fontId="7" fillId="0" borderId="0" xfId="0" applyNumberFormat="1" applyFont="1" applyFill="1" applyAlignment="1">
      <alignment horizontal="center"/>
    </xf>
    <xf numFmtId="2" fontId="23" fillId="0" borderId="10" xfId="65" applyNumberFormat="1" applyFont="1" applyBorder="1" applyAlignment="1">
      <alignment horizontal="center"/>
      <protection/>
    </xf>
    <xf numFmtId="2" fontId="5" fillId="0" borderId="10" xfId="76" applyNumberFormat="1" applyFont="1" applyBorder="1" applyAlignment="1">
      <alignment/>
    </xf>
    <xf numFmtId="2" fontId="5" fillId="0" borderId="10" xfId="0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8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29" fillId="0" borderId="0" xfId="0" applyFont="1" applyAlignment="1">
      <alignment/>
    </xf>
    <xf numFmtId="9" fontId="5" fillId="33" borderId="10" xfId="76" applyFont="1" applyFill="1" applyBorder="1" applyAlignment="1">
      <alignment horizontal="center" vertical="top" wrapText="1"/>
    </xf>
    <xf numFmtId="2" fontId="5" fillId="33" borderId="10" xfId="0" applyNumberFormat="1" applyFont="1" applyFill="1" applyBorder="1" applyAlignment="1">
      <alignment/>
    </xf>
    <xf numFmtId="9" fontId="5" fillId="33" borderId="10" xfId="76" applyFont="1" applyFill="1" applyBorder="1" applyAlignment="1">
      <alignment horizontal="center"/>
    </xf>
    <xf numFmtId="9" fontId="5" fillId="33" borderId="10" xfId="76" applyFont="1" applyFill="1" applyBorder="1" applyAlignment="1">
      <alignment/>
    </xf>
    <xf numFmtId="0" fontId="6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/>
    </xf>
    <xf numFmtId="2" fontId="20" fillId="0" borderId="0" xfId="73" applyNumberFormat="1" applyFont="1" applyBorder="1">
      <alignment/>
      <protection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9" fontId="3" fillId="0" borderId="10" xfId="76" applyFont="1" applyBorder="1" applyAlignment="1">
      <alignment/>
    </xf>
    <xf numFmtId="0" fontId="32" fillId="0" borderId="0" xfId="0" applyFont="1" applyFill="1" applyAlignment="1">
      <alignment/>
    </xf>
    <xf numFmtId="1" fontId="3" fillId="0" borderId="10" xfId="73" applyNumberFormat="1" applyFont="1" applyBorder="1">
      <alignment/>
      <protection/>
    </xf>
    <xf numFmtId="1" fontId="28" fillId="0" borderId="10" xfId="0" applyNumberFormat="1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10" xfId="0" applyFont="1" applyBorder="1" applyAlignment="1">
      <alignment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" fontId="38" fillId="0" borderId="10" xfId="61" applyNumberFormat="1" applyFont="1" applyBorder="1">
      <alignment/>
      <protection/>
    </xf>
    <xf numFmtId="0" fontId="6" fillId="0" borderId="0" xfId="0" applyFont="1" applyFill="1" applyBorder="1" applyAlignment="1" quotePrefix="1">
      <alignment horizontal="center"/>
    </xf>
    <xf numFmtId="0" fontId="5" fillId="0" borderId="0" xfId="0" applyFont="1" applyBorder="1" applyAlignment="1">
      <alignment horizontal="left"/>
    </xf>
    <xf numFmtId="2" fontId="33" fillId="33" borderId="0" xfId="73" applyNumberFormat="1" applyFont="1" applyFill="1" applyBorder="1">
      <alignment/>
      <protection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8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1" fontId="10" fillId="33" borderId="10" xfId="0" applyNumberFormat="1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left" vertical="top" wrapText="1"/>
    </xf>
    <xf numFmtId="2" fontId="5" fillId="0" borderId="13" xfId="0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34" borderId="10" xfId="0" applyFont="1" applyFill="1" applyBorder="1" applyAlignment="1">
      <alignment horizontal="center" vertical="top" wrapText="1"/>
    </xf>
    <xf numFmtId="2" fontId="5" fillId="34" borderId="15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top" wrapText="1"/>
    </xf>
    <xf numFmtId="2" fontId="20" fillId="0" borderId="13" xfId="73" applyNumberFormat="1" applyFont="1" applyBorder="1">
      <alignment/>
      <protection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9" fontId="5" fillId="0" borderId="0" xfId="76" applyFont="1" applyBorder="1" applyAlignment="1">
      <alignment horizontal="right"/>
    </xf>
    <xf numFmtId="0" fontId="14" fillId="0" borderId="10" xfId="0" applyFont="1" applyBorder="1" applyAlignment="1">
      <alignment horizontal="center" wrapText="1"/>
    </xf>
    <xf numFmtId="2" fontId="5" fillId="0" borderId="0" xfId="76" applyNumberFormat="1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1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32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9" fontId="5" fillId="0" borderId="0" xfId="76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9" fontId="5" fillId="0" borderId="10" xfId="76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6" fillId="34" borderId="10" xfId="0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/>
    </xf>
    <xf numFmtId="2" fontId="14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6" fillId="34" borderId="10" xfId="0" applyFont="1" applyFill="1" applyBorder="1" applyAlignment="1">
      <alignment horizontal="center" wrapText="1"/>
    </xf>
    <xf numFmtId="2" fontId="15" fillId="0" borderId="0" xfId="0" applyNumberFormat="1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9" fontId="5" fillId="0" borderId="0" xfId="76" applyFont="1" applyAlignment="1">
      <alignment/>
    </xf>
    <xf numFmtId="9" fontId="25" fillId="0" borderId="0" xfId="76" applyFont="1" applyAlignment="1">
      <alignment/>
    </xf>
    <xf numFmtId="9" fontId="9" fillId="0" borderId="0" xfId="76" applyFont="1" applyAlignment="1">
      <alignment/>
    </xf>
    <xf numFmtId="9" fontId="7" fillId="0" borderId="0" xfId="76" applyFont="1" applyAlignment="1">
      <alignment/>
    </xf>
    <xf numFmtId="9" fontId="10" fillId="0" borderId="0" xfId="76" applyFont="1" applyAlignment="1">
      <alignment/>
    </xf>
    <xf numFmtId="9" fontId="8" fillId="0" borderId="0" xfId="76" applyFont="1" applyBorder="1" applyAlignment="1">
      <alignment/>
    </xf>
    <xf numFmtId="9" fontId="14" fillId="0" borderId="0" xfId="76" applyFont="1" applyBorder="1" applyAlignment="1">
      <alignment horizontal="center"/>
    </xf>
    <xf numFmtId="9" fontId="14" fillId="0" borderId="0" xfId="76" applyFont="1" applyFill="1" applyAlignment="1">
      <alignment/>
    </xf>
    <xf numFmtId="9" fontId="6" fillId="0" borderId="0" xfId="76" applyFont="1" applyFill="1" applyAlignment="1">
      <alignment/>
    </xf>
    <xf numFmtId="9" fontId="8" fillId="0" borderId="0" xfId="76" applyFont="1" applyBorder="1" applyAlignment="1">
      <alignment horizontal="left" wrapText="1"/>
    </xf>
    <xf numFmtId="9" fontId="6" fillId="0" borderId="0" xfId="76" applyFont="1" applyFill="1" applyAlignment="1">
      <alignment horizontal="right"/>
    </xf>
    <xf numFmtId="9" fontId="11" fillId="0" borderId="0" xfId="76" applyFont="1" applyBorder="1" applyAlignment="1">
      <alignment/>
    </xf>
    <xf numFmtId="9" fontId="5" fillId="34" borderId="10" xfId="76" applyFont="1" applyFill="1" applyBorder="1" applyAlignment="1">
      <alignment horizontal="center" vertical="center" wrapText="1"/>
    </xf>
    <xf numFmtId="9" fontId="5" fillId="34" borderId="12" xfId="76" applyFont="1" applyFill="1" applyBorder="1" applyAlignment="1">
      <alignment horizontal="center" vertical="center" wrapText="1"/>
    </xf>
    <xf numFmtId="9" fontId="5" fillId="0" borderId="10" xfId="76" applyFont="1" applyBorder="1" applyAlignment="1">
      <alignment horizontal="center" wrapText="1"/>
    </xf>
    <xf numFmtId="9" fontId="8" fillId="0" borderId="0" xfId="76" applyFont="1" applyBorder="1" applyAlignment="1">
      <alignment horizontal="right" vertical="center"/>
    </xf>
    <xf numFmtId="9" fontId="15" fillId="0" borderId="0" xfId="76" applyFont="1" applyAlignment="1">
      <alignment/>
    </xf>
    <xf numFmtId="9" fontId="15" fillId="0" borderId="0" xfId="76" applyFont="1" applyBorder="1" applyAlignment="1">
      <alignment horizontal="right" vertical="top" wrapText="1"/>
    </xf>
    <xf numFmtId="9" fontId="15" fillId="0" borderId="0" xfId="76" applyFont="1" applyBorder="1" applyAlignment="1">
      <alignment horizontal="right"/>
    </xf>
    <xf numFmtId="9" fontId="0" fillId="0" borderId="0" xfId="76" applyFont="1" applyAlignment="1">
      <alignment/>
    </xf>
    <xf numFmtId="9" fontId="14" fillId="0" borderId="10" xfId="76" applyFont="1" applyBorder="1" applyAlignment="1">
      <alignment vertical="center"/>
    </xf>
    <xf numFmtId="9" fontId="5" fillId="34" borderId="10" xfId="76" applyFont="1" applyFill="1" applyBorder="1" applyAlignment="1">
      <alignment horizontal="center" wrapText="1"/>
    </xf>
    <xf numFmtId="9" fontId="14" fillId="0" borderId="0" xfId="76" applyFont="1" applyBorder="1" applyAlignment="1">
      <alignment vertical="center"/>
    </xf>
    <xf numFmtId="9" fontId="32" fillId="0" borderId="0" xfId="76" applyFont="1" applyFill="1" applyAlignment="1">
      <alignment/>
    </xf>
    <xf numFmtId="9" fontId="32" fillId="0" borderId="0" xfId="76" applyFont="1" applyFill="1" applyAlignment="1">
      <alignment horizontal="right"/>
    </xf>
    <xf numFmtId="9" fontId="15" fillId="0" borderId="0" xfId="76" applyFont="1" applyAlignment="1">
      <alignment/>
    </xf>
    <xf numFmtId="9" fontId="15" fillId="0" borderId="0" xfId="76" applyFont="1" applyAlignment="1">
      <alignment/>
    </xf>
    <xf numFmtId="9" fontId="12" fillId="0" borderId="0" xfId="76" applyFont="1" applyFill="1" applyBorder="1" applyAlignment="1">
      <alignment horizontal="center" vertical="center"/>
    </xf>
    <xf numFmtId="9" fontId="5" fillId="0" borderId="0" xfId="76" applyFont="1" applyFill="1" applyBorder="1" applyAlignment="1">
      <alignment wrapText="1"/>
    </xf>
    <xf numFmtId="9" fontId="5" fillId="34" borderId="10" xfId="76" applyFont="1" applyFill="1" applyBorder="1" applyAlignment="1">
      <alignment horizontal="center"/>
    </xf>
    <xf numFmtId="9" fontId="5" fillId="0" borderId="10" xfId="76" applyFont="1" applyFill="1" applyBorder="1" applyAlignment="1">
      <alignment horizontal="center" wrapText="1"/>
    </xf>
    <xf numFmtId="9" fontId="5" fillId="0" borderId="10" xfId="76" applyFont="1" applyFill="1" applyBorder="1" applyAlignment="1">
      <alignment horizontal="center"/>
    </xf>
    <xf numFmtId="9" fontId="8" fillId="0" borderId="10" xfId="76" applyFont="1" applyBorder="1" applyAlignment="1">
      <alignment vertical="center"/>
    </xf>
    <xf numFmtId="2" fontId="0" fillId="0" borderId="10" xfId="0" applyNumberFormat="1" applyFont="1" applyBorder="1" applyAlignment="1">
      <alignment/>
    </xf>
    <xf numFmtId="9" fontId="20" fillId="0" borderId="10" xfId="76" applyFont="1" applyBorder="1" applyAlignment="1">
      <alignment/>
    </xf>
    <xf numFmtId="1" fontId="14" fillId="0" borderId="10" xfId="76" applyNumberFormat="1" applyFont="1" applyBorder="1" applyAlignment="1">
      <alignment vertical="center"/>
    </xf>
    <xf numFmtId="0" fontId="6" fillId="0" borderId="10" xfId="76" applyNumberFormat="1" applyFont="1" applyBorder="1" applyAlignment="1">
      <alignment/>
    </xf>
    <xf numFmtId="0" fontId="6" fillId="0" borderId="0" xfId="0" applyFont="1" applyBorder="1" applyAlignment="1">
      <alignment horizontal="center" wrapText="1"/>
    </xf>
    <xf numFmtId="2" fontId="8" fillId="0" borderId="0" xfId="0" applyNumberFormat="1" applyFont="1" applyBorder="1" applyAlignment="1">
      <alignment horizontal="center" vertical="top"/>
    </xf>
    <xf numFmtId="0" fontId="11" fillId="0" borderId="0" xfId="0" applyFont="1" applyBorder="1" applyAlignment="1">
      <alignment horizontal="center"/>
    </xf>
    <xf numFmtId="2" fontId="20" fillId="33" borderId="10" xfId="73" applyNumberFormat="1" applyFont="1" applyFill="1" applyBorder="1" applyAlignment="1">
      <alignment horizontal="center"/>
      <protection/>
    </xf>
    <xf numFmtId="0" fontId="6" fillId="0" borderId="0" xfId="0" applyFont="1" applyAlignment="1" quotePrefix="1">
      <alignment horizontal="center"/>
    </xf>
    <xf numFmtId="2" fontId="20" fillId="0" borderId="10" xfId="73" applyNumberFormat="1" applyFont="1" applyBorder="1" applyAlignment="1">
      <alignment horizontal="center"/>
      <protection/>
    </xf>
    <xf numFmtId="0" fontId="5" fillId="0" borderId="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center"/>
    </xf>
    <xf numFmtId="2" fontId="6" fillId="0" borderId="10" xfId="0" applyNumberFormat="1" applyFont="1" applyBorder="1" applyAlignment="1">
      <alignment wrapText="1"/>
    </xf>
    <xf numFmtId="1" fontId="6" fillId="0" borderId="10" xfId="0" applyNumberFormat="1" applyFont="1" applyBorder="1" applyAlignment="1">
      <alignment horizontal="center" wrapText="1"/>
    </xf>
    <xf numFmtId="9" fontId="5" fillId="0" borderId="10" xfId="76" applyFont="1" applyBorder="1" applyAlignment="1">
      <alignment wrapText="1"/>
    </xf>
    <xf numFmtId="9" fontId="6" fillId="0" borderId="10" xfId="76" applyFont="1" applyBorder="1" applyAlignment="1">
      <alignment wrapText="1"/>
    </xf>
    <xf numFmtId="1" fontId="14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8" fillId="0" borderId="0" xfId="0" applyFont="1" applyAlignment="1">
      <alignment/>
    </xf>
    <xf numFmtId="0" fontId="5" fillId="0" borderId="16" xfId="0" applyFont="1" applyFill="1" applyBorder="1" applyAlignment="1">
      <alignment/>
    </xf>
    <xf numFmtId="2" fontId="5" fillId="0" borderId="0" xfId="0" applyNumberFormat="1" applyFont="1" applyBorder="1" applyAlignment="1">
      <alignment vertical="top"/>
    </xf>
    <xf numFmtId="2" fontId="5" fillId="0" borderId="10" xfId="0" applyNumberFormat="1" applyFont="1" applyBorder="1" applyAlignment="1">
      <alignment horizontal="center"/>
    </xf>
    <xf numFmtId="203" fontId="6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7" xfId="0" applyFont="1" applyBorder="1" applyAlignment="1">
      <alignment/>
    </xf>
    <xf numFmtId="2" fontId="5" fillId="0" borderId="13" xfId="76" applyNumberFormat="1" applyFont="1" applyBorder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Border="1" applyAlignment="1">
      <alignment vertical="top"/>
    </xf>
    <xf numFmtId="0" fontId="8" fillId="0" borderId="16" xfId="0" applyFont="1" applyFill="1" applyBorder="1" applyAlignment="1">
      <alignment/>
    </xf>
    <xf numFmtId="0" fontId="5" fillId="0" borderId="0" xfId="0" applyFont="1" applyBorder="1" applyAlignment="1">
      <alignment/>
    </xf>
    <xf numFmtId="0" fontId="15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0" fillId="0" borderId="10" xfId="76" applyNumberFormat="1" applyFont="1" applyBorder="1" applyAlignment="1">
      <alignment horizontal="center" wrapText="1"/>
    </xf>
    <xf numFmtId="9" fontId="0" fillId="0" borderId="10" xfId="76" applyFont="1" applyBorder="1" applyAlignment="1">
      <alignment horizontal="center" wrapText="1"/>
    </xf>
    <xf numFmtId="0" fontId="6" fillId="0" borderId="0" xfId="0" applyFont="1" applyAlignment="1">
      <alignment vertical="center"/>
    </xf>
    <xf numFmtId="2" fontId="6" fillId="0" borderId="10" xfId="0" applyNumberFormat="1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/>
    </xf>
    <xf numFmtId="2" fontId="23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vertical="center"/>
    </xf>
    <xf numFmtId="2" fontId="8" fillId="0" borderId="10" xfId="0" applyNumberFormat="1" applyFont="1" applyBorder="1" applyAlignment="1">
      <alignment vertical="center"/>
    </xf>
    <xf numFmtId="2" fontId="6" fillId="0" borderId="10" xfId="76" applyNumberFormat="1" applyFont="1" applyBorder="1" applyAlignment="1">
      <alignment horizontal="right"/>
    </xf>
    <xf numFmtId="2" fontId="6" fillId="0" borderId="10" xfId="76" applyNumberFormat="1" applyFont="1" applyFill="1" applyBorder="1" applyAlignment="1">
      <alignment horizontal="right" wrapText="1"/>
    </xf>
    <xf numFmtId="2" fontId="6" fillId="0" borderId="10" xfId="0" applyNumberFormat="1" applyFont="1" applyFill="1" applyBorder="1" applyAlignment="1">
      <alignment horizontal="right" wrapText="1"/>
    </xf>
    <xf numFmtId="2" fontId="14" fillId="0" borderId="10" xfId="0" applyNumberFormat="1" applyFont="1" applyBorder="1" applyAlignment="1">
      <alignment horizontal="right" vertical="center"/>
    </xf>
    <xf numFmtId="2" fontId="20" fillId="0" borderId="10" xfId="73" applyNumberFormat="1" applyFont="1" applyBorder="1">
      <alignment/>
      <protection/>
    </xf>
    <xf numFmtId="2" fontId="6" fillId="0" borderId="10" xfId="0" applyNumberFormat="1" applyFont="1" applyBorder="1" applyAlignment="1">
      <alignment horizontal="right" wrapText="1"/>
    </xf>
    <xf numFmtId="0" fontId="4" fillId="35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/>
    </xf>
    <xf numFmtId="1" fontId="5" fillId="0" borderId="10" xfId="0" applyNumberFormat="1" applyFont="1" applyFill="1" applyBorder="1" applyAlignment="1">
      <alignment horizontal="right"/>
    </xf>
    <xf numFmtId="2" fontId="26" fillId="34" borderId="10" xfId="0" applyNumberFormat="1" applyFont="1" applyFill="1" applyBorder="1" applyAlignment="1">
      <alignment horizontal="center" vertical="center" wrapText="1"/>
    </xf>
    <xf numFmtId="9" fontId="6" fillId="0" borderId="10" xfId="76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9" fontId="6" fillId="0" borderId="10" xfId="76" applyFont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5" fillId="0" borderId="10" xfId="0" applyFont="1" applyBorder="1" applyAlignment="1">
      <alignment horizontal="center" vertical="center"/>
    </xf>
    <xf numFmtId="2" fontId="20" fillId="33" borderId="10" xfId="73" applyNumberFormat="1" applyFont="1" applyFill="1" applyBorder="1" applyAlignment="1">
      <alignment horizontal="right" vertical="center"/>
      <protection/>
    </xf>
    <xf numFmtId="9" fontId="5" fillId="0" borderId="10" xfId="76" applyFont="1" applyBorder="1" applyAlignment="1">
      <alignment horizontal="center" vertical="center"/>
    </xf>
    <xf numFmtId="9" fontId="6" fillId="0" borderId="10" xfId="76" applyFont="1" applyFill="1" applyBorder="1" applyAlignment="1">
      <alignment horizontal="right" wrapText="1"/>
    </xf>
    <xf numFmtId="0" fontId="6" fillId="0" borderId="10" xfId="0" applyFont="1" applyFill="1" applyBorder="1" applyAlignment="1" quotePrefix="1">
      <alignment horizontal="center"/>
    </xf>
    <xf numFmtId="0" fontId="5" fillId="0" borderId="10" xfId="0" applyFont="1" applyBorder="1" applyAlignment="1">
      <alignment horizontal="left"/>
    </xf>
    <xf numFmtId="2" fontId="20" fillId="33" borderId="10" xfId="73" applyNumberFormat="1" applyFont="1" applyFill="1" applyBorder="1" applyAlignment="1">
      <alignment horizontal="right"/>
      <protection/>
    </xf>
    <xf numFmtId="9" fontId="5" fillId="0" borderId="10" xfId="76" applyFont="1" applyFill="1" applyBorder="1" applyAlignment="1">
      <alignment horizontal="right" wrapText="1"/>
    </xf>
    <xf numFmtId="9" fontId="5" fillId="34" borderId="10" xfId="76" applyFont="1" applyFill="1" applyBorder="1" applyAlignment="1">
      <alignment horizontal="center" vertical="center"/>
    </xf>
    <xf numFmtId="2" fontId="33" fillId="33" borderId="10" xfId="73" applyNumberFormat="1" applyFont="1" applyFill="1" applyBorder="1">
      <alignment/>
      <protection/>
    </xf>
    <xf numFmtId="2" fontId="8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top" wrapText="1"/>
    </xf>
    <xf numFmtId="1" fontId="20" fillId="0" borderId="10" xfId="73" applyNumberFormat="1" applyFont="1" applyBorder="1">
      <alignment/>
      <protection/>
    </xf>
    <xf numFmtId="2" fontId="20" fillId="0" borderId="10" xfId="73" applyNumberFormat="1" applyFont="1" applyBorder="1" applyAlignment="1">
      <alignment horizontal="right"/>
      <protection/>
    </xf>
    <xf numFmtId="0" fontId="8" fillId="0" borderId="10" xfId="0" applyFont="1" applyBorder="1" applyAlignment="1">
      <alignment horizontal="center"/>
    </xf>
    <xf numFmtId="0" fontId="23" fillId="0" borderId="10" xfId="76" applyNumberFormat="1" applyFont="1" applyBorder="1" applyAlignment="1">
      <alignment horizontal="center" wrapText="1"/>
    </xf>
    <xf numFmtId="9" fontId="23" fillId="0" borderId="10" xfId="76" applyFont="1" applyBorder="1" applyAlignment="1">
      <alignment horizontal="center" wrapText="1"/>
    </xf>
    <xf numFmtId="9" fontId="4" fillId="35" borderId="10" xfId="76" applyFont="1" applyFill="1" applyBorder="1" applyAlignment="1">
      <alignment horizontal="center" vertical="center"/>
    </xf>
    <xf numFmtId="9" fontId="4" fillId="0" borderId="10" xfId="76" applyFont="1" applyBorder="1" applyAlignment="1">
      <alignment/>
    </xf>
    <xf numFmtId="0" fontId="4" fillId="0" borderId="10" xfId="0" applyFont="1" applyBorder="1" applyAlignment="1">
      <alignment horizontal="center" wrapText="1"/>
    </xf>
    <xf numFmtId="1" fontId="4" fillId="34" borderId="1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9" fontId="4" fillId="34" borderId="10" xfId="76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wrapText="1"/>
    </xf>
    <xf numFmtId="9" fontId="4" fillId="33" borderId="10" xfId="76" applyFont="1" applyFill="1" applyBorder="1" applyAlignment="1">
      <alignment/>
    </xf>
    <xf numFmtId="0" fontId="8" fillId="33" borderId="10" xfId="0" applyFont="1" applyFill="1" applyBorder="1" applyAlignment="1">
      <alignment horizontal="center" wrapText="1"/>
    </xf>
    <xf numFmtId="1" fontId="4" fillId="33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9" fontId="10" fillId="0" borderId="10" xfId="76" applyFont="1" applyBorder="1" applyAlignment="1">
      <alignment horizontal="center" vertical="center"/>
    </xf>
    <xf numFmtId="1" fontId="4" fillId="34" borderId="10" xfId="0" applyNumberFormat="1" applyFont="1" applyFill="1" applyBorder="1" applyAlignment="1">
      <alignment horizontal="center"/>
    </xf>
    <xf numFmtId="9" fontId="4" fillId="34" borderId="10" xfId="76" applyFont="1" applyFill="1" applyBorder="1" applyAlignment="1">
      <alignment horizontal="center"/>
    </xf>
    <xf numFmtId="0" fontId="30" fillId="34" borderId="10" xfId="0" applyFont="1" applyFill="1" applyBorder="1" applyAlignment="1">
      <alignment horizontal="center" vertical="center" wrapText="1"/>
    </xf>
    <xf numFmtId="9" fontId="30" fillId="34" borderId="10" xfId="76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wrapText="1"/>
    </xf>
    <xf numFmtId="1" fontId="4" fillId="0" borderId="10" xfId="0" applyNumberFormat="1" applyFont="1" applyBorder="1" applyAlignment="1">
      <alignment/>
    </xf>
    <xf numFmtId="0" fontId="24" fillId="0" borderId="10" xfId="0" applyFont="1" applyBorder="1" applyAlignment="1">
      <alignment horizontal="left"/>
    </xf>
    <xf numFmtId="9" fontId="8" fillId="34" borderId="10" xfId="76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1" fontId="6" fillId="0" borderId="10" xfId="76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right"/>
    </xf>
    <xf numFmtId="1" fontId="5" fillId="0" borderId="10" xfId="76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right"/>
    </xf>
    <xf numFmtId="1" fontId="6" fillId="0" borderId="10" xfId="76" applyNumberFormat="1" applyFont="1" applyBorder="1" applyAlignment="1">
      <alignment horizontal="right"/>
    </xf>
    <xf numFmtId="9" fontId="6" fillId="0" borderId="10" xfId="76" applyFont="1" applyBorder="1" applyAlignment="1">
      <alignment horizontal="right"/>
    </xf>
    <xf numFmtId="1" fontId="5" fillId="0" borderId="10" xfId="76" applyNumberFormat="1" applyFont="1" applyBorder="1" applyAlignment="1">
      <alignment horizontal="right"/>
    </xf>
    <xf numFmtId="9" fontId="5" fillId="0" borderId="10" xfId="76" applyFont="1" applyBorder="1" applyAlignment="1">
      <alignment horizontal="right"/>
    </xf>
    <xf numFmtId="9" fontId="6" fillId="0" borderId="10" xfId="76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wrapText="1"/>
    </xf>
    <xf numFmtId="2" fontId="5" fillId="34" borderId="10" xfId="0" applyNumberFormat="1" applyFon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 horizontal="center" vertical="top" wrapText="1"/>
    </xf>
    <xf numFmtId="9" fontId="31" fillId="34" borderId="10" xfId="76" applyFont="1" applyFill="1" applyBorder="1" applyAlignment="1">
      <alignment horizontal="center" vertical="top" wrapText="1"/>
    </xf>
    <xf numFmtId="9" fontId="5" fillId="0" borderId="10" xfId="76" applyNumberFormat="1" applyFont="1" applyBorder="1" applyAlignment="1">
      <alignment/>
    </xf>
    <xf numFmtId="0" fontId="31" fillId="34" borderId="10" xfId="0" applyFont="1" applyFill="1" applyBorder="1" applyAlignment="1">
      <alignment horizontal="center" vertical="center" wrapText="1"/>
    </xf>
    <xf numFmtId="9" fontId="31" fillId="34" borderId="10" xfId="76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/>
    </xf>
    <xf numFmtId="9" fontId="6" fillId="0" borderId="10" xfId="76" applyFont="1" applyBorder="1" applyAlignment="1" quotePrefix="1">
      <alignment horizontal="right"/>
    </xf>
    <xf numFmtId="2" fontId="5" fillId="34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 vertical="center"/>
    </xf>
    <xf numFmtId="2" fontId="6" fillId="34" borderId="10" xfId="0" applyNumberFormat="1" applyFont="1" applyFill="1" applyBorder="1" applyAlignment="1">
      <alignment horizontal="center"/>
    </xf>
    <xf numFmtId="2" fontId="5" fillId="34" borderId="1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1" fontId="10" fillId="33" borderId="10" xfId="0" applyNumberFormat="1" applyFont="1" applyFill="1" applyBorder="1" applyAlignment="1">
      <alignment horizontal="right"/>
    </xf>
    <xf numFmtId="1" fontId="4" fillId="33" borderId="10" xfId="0" applyNumberFormat="1" applyFont="1" applyFill="1" applyBorder="1" applyAlignment="1">
      <alignment horizontal="right"/>
    </xf>
    <xf numFmtId="1" fontId="10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9" fontId="10" fillId="0" borderId="10" xfId="76" applyFont="1" applyBorder="1" applyAlignment="1">
      <alignment horizontal="right"/>
    </xf>
    <xf numFmtId="9" fontId="4" fillId="0" borderId="10" xfId="76" applyFont="1" applyBorder="1" applyAlignment="1">
      <alignment horizontal="right"/>
    </xf>
    <xf numFmtId="203" fontId="6" fillId="0" borderId="10" xfId="0" applyNumberFormat="1" applyFont="1" applyBorder="1" applyAlignment="1">
      <alignment horizontal="right"/>
    </xf>
    <xf numFmtId="203" fontId="5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2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0" xfId="0" applyFont="1" applyBorder="1" applyAlignment="1">
      <alignment/>
    </xf>
    <xf numFmtId="0" fontId="23" fillId="0" borderId="0" xfId="0" applyFont="1" applyBorder="1" applyAlignment="1">
      <alignment/>
    </xf>
    <xf numFmtId="1" fontId="23" fillId="0" borderId="19" xfId="66" applyNumberFormat="1" applyFont="1" applyBorder="1">
      <alignment/>
      <protection/>
    </xf>
    <xf numFmtId="203" fontId="5" fillId="0" borderId="0" xfId="0" applyNumberFormat="1" applyFont="1" applyBorder="1" applyAlignment="1">
      <alignment horizontal="right"/>
    </xf>
    <xf numFmtId="1" fontId="23" fillId="0" borderId="10" xfId="66" applyNumberFormat="1" applyFont="1" applyBorder="1">
      <alignment/>
      <protection/>
    </xf>
    <xf numFmtId="1" fontId="0" fillId="0" borderId="19" xfId="66" applyNumberFormat="1" applyFont="1" applyBorder="1">
      <alignment/>
      <protection/>
    </xf>
    <xf numFmtId="0" fontId="0" fillId="0" borderId="10" xfId="66" applyFont="1" applyBorder="1">
      <alignment/>
      <protection/>
    </xf>
    <xf numFmtId="0" fontId="23" fillId="0" borderId="10" xfId="66" applyFont="1" applyBorder="1">
      <alignment/>
      <protection/>
    </xf>
    <xf numFmtId="0" fontId="0" fillId="0" borderId="19" xfId="66" applyFont="1" applyBorder="1">
      <alignment/>
      <protection/>
    </xf>
    <xf numFmtId="0" fontId="8" fillId="34" borderId="20" xfId="0" applyFont="1" applyFill="1" applyBorder="1" applyAlignment="1">
      <alignment horizontal="center" vertical="center" wrapText="1"/>
    </xf>
    <xf numFmtId="9" fontId="8" fillId="34" borderId="20" xfId="76" applyFont="1" applyFill="1" applyBorder="1" applyAlignment="1">
      <alignment horizontal="center" vertical="center" wrapText="1"/>
    </xf>
    <xf numFmtId="2" fontId="3" fillId="0" borderId="10" xfId="73" applyNumberFormat="1" applyFont="1" applyFill="1" applyBorder="1">
      <alignment/>
      <protection/>
    </xf>
    <xf numFmtId="2" fontId="20" fillId="0" borderId="10" xfId="73" applyNumberFormat="1" applyFont="1" applyFill="1" applyBorder="1">
      <alignment/>
      <protection/>
    </xf>
    <xf numFmtId="2" fontId="6" fillId="0" borderId="10" xfId="0" applyNumberFormat="1" applyFont="1" applyFill="1" applyBorder="1" applyAlignment="1">
      <alignment horizontal="right"/>
    </xf>
    <xf numFmtId="2" fontId="6" fillId="0" borderId="10" xfId="76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76" applyNumberFormat="1" applyFont="1" applyFill="1" applyBorder="1" applyAlignment="1">
      <alignment horizontal="center" vertical="center"/>
    </xf>
    <xf numFmtId="9" fontId="6" fillId="0" borderId="10" xfId="76" applyFont="1" applyFill="1" applyBorder="1" applyAlignment="1">
      <alignment horizontal="center" vertical="center"/>
    </xf>
    <xf numFmtId="2" fontId="6" fillId="0" borderId="10" xfId="76" applyNumberFormat="1" applyFont="1" applyBorder="1" applyAlignment="1">
      <alignment/>
    </xf>
    <xf numFmtId="0" fontId="6" fillId="0" borderId="21" xfId="0" applyFont="1" applyBorder="1" applyAlignment="1">
      <alignment horizontal="center"/>
    </xf>
    <xf numFmtId="9" fontId="6" fillId="0" borderId="22" xfId="76" applyFont="1" applyBorder="1" applyAlignment="1">
      <alignment/>
    </xf>
    <xf numFmtId="9" fontId="5" fillId="0" borderId="23" xfId="76" applyFont="1" applyBorder="1" applyAlignment="1">
      <alignment/>
    </xf>
    <xf numFmtId="9" fontId="5" fillId="0" borderId="10" xfId="76" applyFont="1" applyBorder="1" applyAlignment="1" quotePrefix="1">
      <alignment horizontal="right"/>
    </xf>
    <xf numFmtId="9" fontId="15" fillId="0" borderId="0" xfId="76" applyFont="1" applyAlignment="1">
      <alignment horizontal="center"/>
    </xf>
    <xf numFmtId="9" fontId="5" fillId="33" borderId="10" xfId="76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wrapText="1"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0" fontId="79" fillId="0" borderId="0" xfId="0" applyFont="1" applyAlignment="1">
      <alignment/>
    </xf>
    <xf numFmtId="0" fontId="79" fillId="0" borderId="0" xfId="0" applyFont="1" applyAlignment="1">
      <alignment horizontal="center"/>
    </xf>
    <xf numFmtId="2" fontId="38" fillId="0" borderId="10" xfId="61" applyNumberFormat="1" applyFont="1" applyBorder="1" applyAlignment="1">
      <alignment horizontal="right"/>
      <protection/>
    </xf>
    <xf numFmtId="2" fontId="33" fillId="0" borderId="0" xfId="73" applyNumberFormat="1" applyFont="1" applyBorder="1">
      <alignment/>
      <protection/>
    </xf>
    <xf numFmtId="2" fontId="33" fillId="0" borderId="10" xfId="76" applyNumberFormat="1" applyFont="1" applyFill="1" applyBorder="1" applyAlignment="1">
      <alignment/>
    </xf>
    <xf numFmtId="2" fontId="5" fillId="33" borderId="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/>
    </xf>
    <xf numFmtId="9" fontId="14" fillId="0" borderId="10" xfId="76" applyFont="1" applyFill="1" applyBorder="1" applyAlignment="1">
      <alignment/>
    </xf>
    <xf numFmtId="0" fontId="80" fillId="0" borderId="10" xfId="0" applyFont="1" applyBorder="1" applyAlignment="1">
      <alignment horizontal="center"/>
    </xf>
    <xf numFmtId="2" fontId="80" fillId="0" borderId="10" xfId="0" applyNumberFormat="1" applyFont="1" applyBorder="1" applyAlignment="1">
      <alignment/>
    </xf>
    <xf numFmtId="0" fontId="14" fillId="0" borderId="10" xfId="0" applyFont="1" applyBorder="1" applyAlignment="1">
      <alignment vertical="center"/>
    </xf>
    <xf numFmtId="9" fontId="8" fillId="0" borderId="10" xfId="76" applyNumberFormat="1" applyFont="1" applyBorder="1" applyAlignment="1">
      <alignment vertical="center"/>
    </xf>
    <xf numFmtId="1" fontId="8" fillId="0" borderId="10" xfId="76" applyNumberFormat="1" applyFont="1" applyBorder="1" applyAlignment="1">
      <alignment vertical="center"/>
    </xf>
    <xf numFmtId="0" fontId="10" fillId="34" borderId="24" xfId="0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/>
    </xf>
    <xf numFmtId="0" fontId="80" fillId="0" borderId="10" xfId="0" applyFont="1" applyBorder="1" applyAlignment="1">
      <alignment horizontal="center" wrapText="1"/>
    </xf>
    <xf numFmtId="0" fontId="80" fillId="0" borderId="10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/>
    </xf>
    <xf numFmtId="2" fontId="80" fillId="0" borderId="10" xfId="0" applyNumberFormat="1" applyFont="1" applyBorder="1" applyAlignment="1">
      <alignment horizontal="center" vertical="center"/>
    </xf>
    <xf numFmtId="1" fontId="20" fillId="0" borderId="10" xfId="73" applyNumberFormat="1" applyFont="1" applyFill="1" applyBorder="1">
      <alignment/>
      <protection/>
    </xf>
    <xf numFmtId="2" fontId="0" fillId="0" borderId="10" xfId="0" applyNumberFormat="1" applyBorder="1" applyAlignment="1">
      <alignment horizontal="center"/>
    </xf>
    <xf numFmtId="2" fontId="80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13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9" fontId="13" fillId="34" borderId="10" xfId="76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76" applyNumberFormat="1" applyFont="1" applyBorder="1" applyAlignment="1">
      <alignment horizontal="center" vertical="center"/>
    </xf>
    <xf numFmtId="9" fontId="8" fillId="33" borderId="10" xfId="76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5" fillId="0" borderId="10" xfId="76" applyNumberFormat="1" applyFont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23" fillId="0" borderId="10" xfId="0" applyFont="1" applyBorder="1" applyAlignment="1">
      <alignment horizontal="center" vertical="top" wrapText="1"/>
    </xf>
    <xf numFmtId="0" fontId="81" fillId="0" borderId="10" xfId="0" applyFont="1" applyBorder="1" applyAlignment="1">
      <alignment horizontal="center" vertical="top" wrapText="1"/>
    </xf>
    <xf numFmtId="0" fontId="13" fillId="34" borderId="10" xfId="0" applyFont="1" applyFill="1" applyBorder="1" applyAlignment="1">
      <alignment horizontal="center"/>
    </xf>
    <xf numFmtId="0" fontId="31" fillId="0" borderId="0" xfId="0" applyFont="1" applyAlignment="1">
      <alignment horizontal="center" wrapText="1"/>
    </xf>
    <xf numFmtId="0" fontId="6" fillId="0" borderId="25" xfId="0" applyFont="1" applyFill="1" applyBorder="1" applyAlignment="1">
      <alignment horizontal="center" vertical="center"/>
    </xf>
    <xf numFmtId="2" fontId="6" fillId="0" borderId="25" xfId="0" applyNumberFormat="1" applyFont="1" applyFill="1" applyBorder="1" applyAlignment="1">
      <alignment vertical="center"/>
    </xf>
    <xf numFmtId="0" fontId="61" fillId="0" borderId="25" xfId="61" applyBorder="1">
      <alignment/>
      <protection/>
    </xf>
    <xf numFmtId="2" fontId="3" fillId="0" borderId="25" xfId="61" applyNumberFormat="1" applyFont="1" applyBorder="1" applyAlignment="1">
      <alignment horizontal="center"/>
      <protection/>
    </xf>
    <xf numFmtId="9" fontId="5" fillId="33" borderId="25" xfId="76" applyFont="1" applyFill="1" applyBorder="1" applyAlignment="1">
      <alignment vertical="center"/>
    </xf>
    <xf numFmtId="1" fontId="10" fillId="0" borderId="10" xfId="0" applyNumberFormat="1" applyFont="1" applyBorder="1" applyAlignment="1">
      <alignment horizontal="center" vertical="center" wrapText="1"/>
    </xf>
    <xf numFmtId="9" fontId="82" fillId="0" borderId="10" xfId="76" applyFont="1" applyBorder="1" applyAlignment="1">
      <alignment/>
    </xf>
    <xf numFmtId="9" fontId="82" fillId="0" borderId="10" xfId="76" applyFont="1" applyFill="1" applyBorder="1" applyAlignment="1">
      <alignment/>
    </xf>
    <xf numFmtId="9" fontId="83" fillId="0" borderId="10" xfId="76" applyFont="1" applyBorder="1" applyAlignment="1">
      <alignment/>
    </xf>
    <xf numFmtId="9" fontId="83" fillId="0" borderId="10" xfId="76" applyFont="1" applyFill="1" applyBorder="1" applyAlignment="1">
      <alignment/>
    </xf>
    <xf numFmtId="10" fontId="84" fillId="0" borderId="10" xfId="76" applyNumberFormat="1" applyFont="1" applyBorder="1" applyAlignment="1">
      <alignment/>
    </xf>
    <xf numFmtId="0" fontId="80" fillId="36" borderId="22" xfId="0" applyFont="1" applyFill="1" applyBorder="1" applyAlignment="1">
      <alignment horizontal="center"/>
    </xf>
    <xf numFmtId="2" fontId="6" fillId="0" borderId="21" xfId="0" applyNumberFormat="1" applyFont="1" applyBorder="1" applyAlignment="1">
      <alignment/>
    </xf>
    <xf numFmtId="2" fontId="80" fillId="36" borderId="22" xfId="0" applyNumberFormat="1" applyFont="1" applyFill="1" applyBorder="1" applyAlignment="1">
      <alignment/>
    </xf>
    <xf numFmtId="2" fontId="5" fillId="0" borderId="14" xfId="0" applyNumberFormat="1" applyFont="1" applyBorder="1" applyAlignment="1">
      <alignment/>
    </xf>
    <xf numFmtId="2" fontId="80" fillId="36" borderId="23" xfId="0" applyNumberFormat="1" applyFont="1" applyFill="1" applyBorder="1" applyAlignment="1">
      <alignment/>
    </xf>
    <xf numFmtId="0" fontId="80" fillId="0" borderId="22" xfId="0" applyFont="1" applyBorder="1" applyAlignment="1">
      <alignment horizontal="center"/>
    </xf>
    <xf numFmtId="2" fontId="80" fillId="0" borderId="22" xfId="0" applyNumberFormat="1" applyFont="1" applyBorder="1" applyAlignment="1">
      <alignment/>
    </xf>
    <xf numFmtId="2" fontId="80" fillId="0" borderId="23" xfId="0" applyNumberFormat="1" applyFont="1" applyBorder="1" applyAlignment="1">
      <alignment/>
    </xf>
    <xf numFmtId="0" fontId="80" fillId="0" borderId="18" xfId="0" applyFont="1" applyBorder="1" applyAlignment="1">
      <alignment horizontal="center"/>
    </xf>
    <xf numFmtId="2" fontId="80" fillId="0" borderId="18" xfId="0" applyNumberFormat="1" applyFont="1" applyBorder="1" applyAlignment="1">
      <alignment/>
    </xf>
    <xf numFmtId="2" fontId="80" fillId="0" borderId="26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2" fontId="61" fillId="0" borderId="0" xfId="61" applyNumberFormat="1" applyBorder="1">
      <alignment/>
      <protection/>
    </xf>
    <xf numFmtId="0" fontId="22" fillId="0" borderId="10" xfId="69" applyFont="1" applyBorder="1" applyAlignment="1">
      <alignment horizontal="center" vertical="top" wrapText="1"/>
      <protection/>
    </xf>
    <xf numFmtId="14" fontId="22" fillId="0" borderId="10" xfId="69" applyNumberFormat="1" applyFont="1" applyBorder="1" applyAlignment="1" quotePrefix="1">
      <alignment horizontal="center" vertical="top" wrapText="1"/>
      <protection/>
    </xf>
    <xf numFmtId="0" fontId="14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top" wrapText="1"/>
    </xf>
    <xf numFmtId="2" fontId="13" fillId="0" borderId="10" xfId="0" applyNumberFormat="1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 horizontal="right"/>
    </xf>
    <xf numFmtId="9" fontId="6" fillId="33" borderId="10" xfId="76" applyFont="1" applyFill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2" fontId="34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25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9" fontId="29" fillId="0" borderId="0" xfId="76" applyFont="1" applyAlignment="1">
      <alignment horizontal="center"/>
    </xf>
    <xf numFmtId="2" fontId="6" fillId="0" borderId="0" xfId="76" applyNumberFormat="1" applyFont="1" applyAlignment="1">
      <alignment horizontal="center"/>
    </xf>
    <xf numFmtId="2" fontId="14" fillId="0" borderId="0" xfId="76" applyNumberFormat="1" applyFont="1" applyAlignment="1">
      <alignment horizontal="center" vertical="center"/>
    </xf>
    <xf numFmtId="2" fontId="14" fillId="0" borderId="0" xfId="76" applyNumberFormat="1" applyFont="1" applyAlignment="1">
      <alignment horizontal="center"/>
    </xf>
    <xf numFmtId="2" fontId="14" fillId="33" borderId="0" xfId="76" applyNumberFormat="1" applyFont="1" applyFill="1" applyAlignment="1">
      <alignment horizontal="center"/>
    </xf>
    <xf numFmtId="9" fontId="14" fillId="33" borderId="0" xfId="76" applyFont="1" applyFill="1" applyAlignment="1">
      <alignment horizontal="center"/>
    </xf>
    <xf numFmtId="2" fontId="8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2" fontId="5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center"/>
    </xf>
    <xf numFmtId="2" fontId="14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2" fontId="5" fillId="0" borderId="0" xfId="76" applyNumberFormat="1" applyFont="1" applyFill="1" applyBorder="1" applyAlignment="1">
      <alignment horizontal="center" vertical="center"/>
    </xf>
    <xf numFmtId="2" fontId="6" fillId="0" borderId="0" xfId="0" applyNumberFormat="1" applyFont="1" applyAlignment="1">
      <alignment horizontal="center" wrapText="1"/>
    </xf>
    <xf numFmtId="9" fontId="6" fillId="0" borderId="10" xfId="0" applyNumberFormat="1" applyFont="1" applyBorder="1" applyAlignment="1">
      <alignment horizontal="center"/>
    </xf>
    <xf numFmtId="9" fontId="5" fillId="0" borderId="10" xfId="0" applyNumberFormat="1" applyFont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2" fontId="1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15" fillId="0" borderId="0" xfId="0" applyNumberFormat="1" applyFont="1" applyFill="1" applyAlignment="1">
      <alignment horizontal="center"/>
    </xf>
    <xf numFmtId="2" fontId="18" fillId="0" borderId="0" xfId="0" applyNumberFormat="1" applyFont="1" applyAlignment="1">
      <alignment horizontal="center"/>
    </xf>
    <xf numFmtId="2" fontId="16" fillId="0" borderId="0" xfId="76" applyNumberFormat="1" applyFont="1" applyFill="1" applyBorder="1" applyAlignment="1">
      <alignment horizontal="center" vertical="center"/>
    </xf>
    <xf numFmtId="2" fontId="15" fillId="0" borderId="0" xfId="0" applyNumberFormat="1" applyFont="1" applyAlignment="1">
      <alignment horizontal="center"/>
    </xf>
    <xf numFmtId="0" fontId="29" fillId="0" borderId="0" xfId="0" applyFont="1" applyFill="1" applyAlignment="1">
      <alignment horizontal="center"/>
    </xf>
    <xf numFmtId="2" fontId="5" fillId="0" borderId="0" xfId="0" applyNumberFormat="1" applyFont="1" applyBorder="1" applyAlignment="1">
      <alignment horizontal="center" wrapText="1"/>
    </xf>
    <xf numFmtId="2" fontId="15" fillId="0" borderId="0" xfId="0" applyNumberFormat="1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0" fillId="0" borderId="10" xfId="0" applyFont="1" applyBorder="1" applyAlignment="1">
      <alignment wrapText="1"/>
    </xf>
    <xf numFmtId="1" fontId="83" fillId="0" borderId="10" xfId="66" applyNumberFormat="1" applyFont="1" applyBorder="1">
      <alignment/>
      <protection/>
    </xf>
    <xf numFmtId="1" fontId="83" fillId="0" borderId="28" xfId="66" applyNumberFormat="1" applyFont="1" applyBorder="1">
      <alignment/>
      <protection/>
    </xf>
    <xf numFmtId="0" fontId="40" fillId="0" borderId="10" xfId="0" applyFont="1" applyBorder="1" applyAlignment="1">
      <alignment/>
    </xf>
    <xf numFmtId="0" fontId="11" fillId="0" borderId="0" xfId="0" applyFont="1" applyBorder="1" applyAlignment="1">
      <alignment horizontal="left" vertical="top" wrapText="1"/>
    </xf>
    <xf numFmtId="0" fontId="6" fillId="33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14" fontId="6" fillId="0" borderId="0" xfId="0" applyNumberFormat="1" applyFont="1" applyBorder="1" applyAlignment="1">
      <alignment horizontal="center" vertical="top" wrapText="1"/>
    </xf>
    <xf numFmtId="0" fontId="6" fillId="33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/>
    </xf>
    <xf numFmtId="2" fontId="13" fillId="33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80" fillId="0" borderId="0" xfId="0" applyNumberFormat="1" applyFont="1" applyBorder="1" applyAlignment="1">
      <alignment horizontal="center"/>
    </xf>
    <xf numFmtId="2" fontId="23" fillId="0" borderId="10" xfId="0" applyNumberFormat="1" applyFont="1" applyBorder="1" applyAlignment="1">
      <alignment horizontal="center"/>
    </xf>
    <xf numFmtId="0" fontId="80" fillId="0" borderId="10" xfId="0" applyFont="1" applyBorder="1" applyAlignment="1">
      <alignment horizontal="center" vertical="center"/>
    </xf>
    <xf numFmtId="2" fontId="6" fillId="36" borderId="10" xfId="0" applyNumberFormat="1" applyFont="1" applyFill="1" applyBorder="1" applyAlignment="1">
      <alignment horizontal="right"/>
    </xf>
    <xf numFmtId="0" fontId="15" fillId="0" borderId="0" xfId="0" applyFont="1" applyBorder="1" applyAlignment="1">
      <alignment/>
    </xf>
    <xf numFmtId="0" fontId="79" fillId="0" borderId="0" xfId="0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39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9" fontId="5" fillId="33" borderId="10" xfId="76" applyFont="1" applyFill="1" applyBorder="1" applyAlignment="1" quotePrefix="1">
      <alignment horizontal="center"/>
    </xf>
    <xf numFmtId="0" fontId="6" fillId="36" borderId="1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9" fontId="5" fillId="0" borderId="10" xfId="76" applyNumberFormat="1" applyFont="1" applyBorder="1" applyAlignment="1">
      <alignment horizontal="right"/>
    </xf>
    <xf numFmtId="0" fontId="22" fillId="0" borderId="10" xfId="69" applyFont="1" applyBorder="1" applyAlignment="1" quotePrefix="1">
      <alignment horizontal="center" vertical="top" wrapText="1"/>
      <protection/>
    </xf>
    <xf numFmtId="0" fontId="22" fillId="0" borderId="10" xfId="69" applyFont="1" applyBorder="1" applyAlignment="1" quotePrefix="1">
      <alignment horizontal="left" vertical="top" wrapText="1"/>
      <protection/>
    </xf>
    <xf numFmtId="2" fontId="0" fillId="36" borderId="10" xfId="0" applyNumberFormat="1" applyFont="1" applyFill="1" applyBorder="1" applyAlignment="1">
      <alignment/>
    </xf>
    <xf numFmtId="2" fontId="6" fillId="36" borderId="10" xfId="0" applyNumberFormat="1" applyFont="1" applyFill="1" applyBorder="1" applyAlignment="1">
      <alignment/>
    </xf>
    <xf numFmtId="2" fontId="0" fillId="36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horizontal="center" vertical="center" wrapText="1"/>
    </xf>
    <xf numFmtId="2" fontId="6" fillId="36" borderId="10" xfId="0" applyNumberFormat="1" applyFont="1" applyFill="1" applyBorder="1" applyAlignment="1">
      <alignment horizontal="center" vertical="top" wrapText="1"/>
    </xf>
    <xf numFmtId="2" fontId="13" fillId="36" borderId="10" xfId="0" applyNumberFormat="1" applyFont="1" applyFill="1" applyBorder="1" applyAlignment="1">
      <alignment horizontal="center"/>
    </xf>
    <xf numFmtId="2" fontId="6" fillId="36" borderId="10" xfId="0" applyNumberFormat="1" applyFont="1" applyFill="1" applyBorder="1" applyAlignment="1">
      <alignment horizontal="right" vertical="center"/>
    </xf>
    <xf numFmtId="2" fontId="20" fillId="36" borderId="10" xfId="73" applyNumberFormat="1" applyFont="1" applyFill="1" applyBorder="1">
      <alignment/>
      <protection/>
    </xf>
    <xf numFmtId="2" fontId="6" fillId="0" borderId="10" xfId="0" applyNumberFormat="1" applyFont="1" applyBorder="1" applyAlignment="1">
      <alignment horizontal="left" wrapText="1"/>
    </xf>
    <xf numFmtId="0" fontId="80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6" fillId="36" borderId="10" xfId="0" applyFont="1" applyFill="1" applyBorder="1" applyAlignment="1">
      <alignment horizontal="center" vertical="top" wrapText="1"/>
    </xf>
    <xf numFmtId="2" fontId="6" fillId="36" borderId="10" xfId="0" applyNumberFormat="1" applyFont="1" applyFill="1" applyBorder="1" applyAlignment="1">
      <alignment horizontal="right" vertical="top" wrapText="1"/>
    </xf>
    <xf numFmtId="2" fontId="6" fillId="36" borderId="10" xfId="0" applyNumberFormat="1" applyFont="1" applyFill="1" applyBorder="1" applyAlignment="1">
      <alignment vertical="center" wrapText="1"/>
    </xf>
    <xf numFmtId="0" fontId="6" fillId="36" borderId="10" xfId="0" applyFont="1" applyFill="1" applyBorder="1" applyAlignment="1">
      <alignment vertical="center" wrapText="1"/>
    </xf>
    <xf numFmtId="0" fontId="6" fillId="36" borderId="10" xfId="0" applyFont="1" applyFill="1" applyBorder="1" applyAlignment="1">
      <alignment/>
    </xf>
    <xf numFmtId="2" fontId="6" fillId="33" borderId="10" xfId="0" applyNumberFormat="1" applyFont="1" applyFill="1" applyBorder="1" applyAlignment="1">
      <alignment/>
    </xf>
    <xf numFmtId="2" fontId="6" fillId="36" borderId="10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right" vertical="center"/>
    </xf>
    <xf numFmtId="0" fontId="6" fillId="36" borderId="10" xfId="0" applyFont="1" applyFill="1" applyBorder="1" applyAlignment="1" quotePrefix="1">
      <alignment horizontal="right"/>
    </xf>
    <xf numFmtId="1" fontId="38" fillId="0" borderId="10" xfId="61" applyNumberFormat="1" applyFont="1" applyBorder="1" applyAlignment="1">
      <alignment horizontal="center"/>
      <protection/>
    </xf>
    <xf numFmtId="0" fontId="61" fillId="0" borderId="10" xfId="61" applyBorder="1" applyAlignment="1">
      <alignment horizontal="center"/>
      <protection/>
    </xf>
    <xf numFmtId="0" fontId="6" fillId="36" borderId="10" xfId="0" applyFont="1" applyFill="1" applyBorder="1" applyAlignment="1">
      <alignment horizontal="center" vertical="center"/>
    </xf>
    <xf numFmtId="0" fontId="61" fillId="36" borderId="10" xfId="61" applyFill="1" applyBorder="1">
      <alignment/>
      <protection/>
    </xf>
    <xf numFmtId="2" fontId="61" fillId="36" borderId="10" xfId="61" applyNumberFormat="1" applyFill="1" applyBorder="1">
      <alignment/>
      <protection/>
    </xf>
    <xf numFmtId="2" fontId="61" fillId="36" borderId="10" xfId="61" applyNumberFormat="1" applyFill="1" applyBorder="1" applyAlignment="1">
      <alignment horizontal="center"/>
      <protection/>
    </xf>
    <xf numFmtId="0" fontId="19" fillId="36" borderId="10" xfId="0" applyFont="1" applyFill="1" applyBorder="1" applyAlignment="1">
      <alignment horizontal="center" vertical="center"/>
    </xf>
    <xf numFmtId="0" fontId="38" fillId="36" borderId="10" xfId="61" applyFont="1" applyFill="1" applyBorder="1">
      <alignment/>
      <protection/>
    </xf>
    <xf numFmtId="2" fontId="61" fillId="36" borderId="18" xfId="61" applyNumberFormat="1" applyFill="1" applyBorder="1" applyAlignment="1">
      <alignment horizontal="center"/>
      <protection/>
    </xf>
    <xf numFmtId="0" fontId="6" fillId="36" borderId="10" xfId="0" applyFont="1" applyFill="1" applyBorder="1" applyAlignment="1">
      <alignment horizontal="center"/>
    </xf>
    <xf numFmtId="1" fontId="77" fillId="36" borderId="10" xfId="61" applyNumberFormat="1" applyFont="1" applyFill="1" applyBorder="1">
      <alignment/>
      <protection/>
    </xf>
    <xf numFmtId="2" fontId="77" fillId="36" borderId="10" xfId="61" applyNumberFormat="1" applyFont="1" applyFill="1" applyBorder="1">
      <alignment/>
      <protection/>
    </xf>
    <xf numFmtId="2" fontId="77" fillId="36" borderId="10" xfId="61" applyNumberFormat="1" applyFont="1" applyFill="1" applyBorder="1" applyAlignment="1">
      <alignment horizontal="center"/>
      <protection/>
    </xf>
    <xf numFmtId="2" fontId="6" fillId="0" borderId="10" xfId="0" applyNumberFormat="1" applyFont="1" applyFill="1" applyBorder="1" applyAlignment="1">
      <alignment horizontal="center"/>
    </xf>
    <xf numFmtId="0" fontId="19" fillId="0" borderId="10" xfId="76" applyNumberFormat="1" applyFont="1" applyFill="1" applyBorder="1" applyAlignment="1">
      <alignment horizontal="center"/>
    </xf>
    <xf numFmtId="2" fontId="19" fillId="0" borderId="10" xfId="76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2" fontId="6" fillId="0" borderId="29" xfId="0" applyNumberFormat="1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2" fontId="14" fillId="0" borderId="10" xfId="0" applyNumberFormat="1" applyFont="1" applyBorder="1" applyAlignment="1">
      <alignment horizontal="center" vertical="center"/>
    </xf>
    <xf numFmtId="2" fontId="22" fillId="0" borderId="10" xfId="76" applyNumberFormat="1" applyFont="1" applyBorder="1" applyAlignment="1">
      <alignment horizontal="center" vertical="center"/>
    </xf>
    <xf numFmtId="9" fontId="14" fillId="0" borderId="10" xfId="76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/>
    </xf>
    <xf numFmtId="0" fontId="13" fillId="34" borderId="19" xfId="0" applyFont="1" applyFill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6" fillId="0" borderId="0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 wrapText="1"/>
    </xf>
    <xf numFmtId="0" fontId="9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" fontId="10" fillId="0" borderId="18" xfId="0" applyNumberFormat="1" applyFont="1" applyBorder="1" applyAlignment="1">
      <alignment horizontal="center"/>
    </xf>
    <xf numFmtId="1" fontId="10" fillId="0" borderId="19" xfId="0" applyNumberFormat="1" applyFont="1" applyBorder="1" applyAlignment="1">
      <alignment horizontal="center"/>
    </xf>
    <xf numFmtId="0" fontId="31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wrapText="1"/>
    </xf>
    <xf numFmtId="0" fontId="30" fillId="34" borderId="10" xfId="0" applyFont="1" applyFill="1" applyBorder="1" applyAlignment="1">
      <alignment horizontal="center" vertical="center" wrapText="1"/>
    </xf>
    <xf numFmtId="0" fontId="35" fillId="35" borderId="0" xfId="0" applyFont="1" applyFill="1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1" fontId="4" fillId="0" borderId="18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1" fontId="6" fillId="0" borderId="0" xfId="0" applyNumberFormat="1" applyFont="1" applyBorder="1" applyAlignment="1">
      <alignment horizontal="left" vertical="top" wrapText="1"/>
    </xf>
    <xf numFmtId="0" fontId="12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5" fillId="36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/>
    </xf>
    <xf numFmtId="0" fontId="14" fillId="0" borderId="10" xfId="0" applyFont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center"/>
    </xf>
    <xf numFmtId="0" fontId="13" fillId="34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16" xfId="0" applyFont="1" applyFill="1" applyBorder="1" applyAlignment="1">
      <alignment horizontal="left" vertical="center"/>
    </xf>
    <xf numFmtId="0" fontId="14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31" fillId="36" borderId="10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2" fontId="38" fillId="36" borderId="10" xfId="61" applyNumberFormat="1" applyFont="1" applyFill="1" applyBorder="1">
      <alignment/>
      <protection/>
    </xf>
    <xf numFmtId="2" fontId="38" fillId="36" borderId="10" xfId="61" applyNumberFormat="1" applyFont="1" applyFill="1" applyBorder="1" applyAlignment="1">
      <alignment horizontal="center"/>
      <protection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Hyperlink 2" xfId="57"/>
    <cellStyle name="Input" xfId="58"/>
    <cellStyle name="Linked Cell" xfId="59"/>
    <cellStyle name="Neutral" xfId="60"/>
    <cellStyle name="Normal 2" xfId="61"/>
    <cellStyle name="Normal 2 2" xfId="62"/>
    <cellStyle name="Normal 2 3" xfId="63"/>
    <cellStyle name="Normal 2 7" xfId="64"/>
    <cellStyle name="Normal 3" xfId="65"/>
    <cellStyle name="Normal 3 2" xfId="66"/>
    <cellStyle name="Normal 3 3" xfId="67"/>
    <cellStyle name="Normal 4" xfId="68"/>
    <cellStyle name="Normal 4 2" xfId="69"/>
    <cellStyle name="Normal 5" xfId="70"/>
    <cellStyle name="Normal 5 2" xfId="71"/>
    <cellStyle name="Normal 6" xfId="72"/>
    <cellStyle name="Normal_calculation -utt" xfId="73"/>
    <cellStyle name="Note" xfId="74"/>
    <cellStyle name="Output" xfId="75"/>
    <cellStyle name="Percent" xfId="76"/>
    <cellStyle name="Percent 2" xfId="77"/>
    <cellStyle name="Percent 2 2" xfId="78"/>
    <cellStyle name="Percent 2 2 2" xfId="79"/>
    <cellStyle name="Percent 3" xfId="80"/>
    <cellStyle name="Percent 5" xfId="81"/>
    <cellStyle name="Title" xfId="82"/>
    <cellStyle name="Total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245</xdr:row>
      <xdr:rowOff>0</xdr:rowOff>
    </xdr:from>
    <xdr:to>
      <xdr:col>6</xdr:col>
      <xdr:colOff>552450</xdr:colOff>
      <xdr:row>245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6086475" y="61093350"/>
          <a:ext cx="1485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3</xdr:col>
      <xdr:colOff>0</xdr:colOff>
      <xdr:row>247</xdr:row>
      <xdr:rowOff>0</xdr:rowOff>
    </xdr:from>
    <xdr:to>
      <xdr:col>3</xdr:col>
      <xdr:colOff>333375</xdr:colOff>
      <xdr:row>247</xdr:row>
      <xdr:rowOff>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3705225" y="61483875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0</xdr:colOff>
      <xdr:row>247</xdr:row>
      <xdr:rowOff>0</xdr:rowOff>
    </xdr:from>
    <xdr:to>
      <xdr:col>5</xdr:col>
      <xdr:colOff>266700</xdr:colOff>
      <xdr:row>247</xdr:row>
      <xdr:rowOff>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6048375" y="614838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656"/>
  <sheetViews>
    <sheetView tabSelected="1" view="pageBreakPreview" zoomScale="85" zoomScaleSheetLayoutView="85" workbookViewId="0" topLeftCell="A618">
      <selection activeCell="J637" sqref="J637"/>
    </sheetView>
  </sheetViews>
  <sheetFormatPr defaultColWidth="9.140625" defaultRowHeight="12.75"/>
  <cols>
    <col min="1" max="1" width="15.421875" style="150" customWidth="1"/>
    <col min="2" max="2" width="22.140625" style="1" customWidth="1"/>
    <col min="3" max="3" width="18.00390625" style="1" customWidth="1"/>
    <col min="4" max="4" width="17.140625" style="150" customWidth="1"/>
    <col min="5" max="5" width="18.00390625" style="11" customWidth="1"/>
    <col min="6" max="6" width="14.57421875" style="1" customWidth="1"/>
    <col min="7" max="7" width="13.57421875" style="459" customWidth="1"/>
    <col min="8" max="8" width="13.28125" style="1" customWidth="1"/>
    <col min="9" max="11" width="11.7109375" style="1" customWidth="1"/>
    <col min="12" max="12" width="15.57421875" style="1" bestFit="1" customWidth="1"/>
    <col min="13" max="14" width="11.7109375" style="1" customWidth="1"/>
    <col min="15" max="15" width="12.421875" style="1" customWidth="1"/>
    <col min="16" max="23" width="11.7109375" style="1" customWidth="1"/>
    <col min="24" max="24" width="10.57421875" style="1" customWidth="1"/>
    <col min="25" max="16384" width="9.140625" style="1" customWidth="1"/>
  </cols>
  <sheetData>
    <row r="1" spans="1:7" ht="20.25">
      <c r="A1" s="573" t="s">
        <v>0</v>
      </c>
      <c r="B1" s="573"/>
      <c r="C1" s="573"/>
      <c r="D1" s="573"/>
      <c r="E1" s="573"/>
      <c r="F1" s="573"/>
      <c r="G1" s="458"/>
    </row>
    <row r="2" spans="1:7" ht="20.25">
      <c r="A2" s="573" t="s">
        <v>1</v>
      </c>
      <c r="B2" s="573"/>
      <c r="C2" s="573"/>
      <c r="D2" s="573"/>
      <c r="E2" s="573"/>
      <c r="F2" s="573"/>
      <c r="G2" s="490"/>
    </row>
    <row r="3" spans="1:7" ht="20.25">
      <c r="A3" s="573" t="s">
        <v>252</v>
      </c>
      <c r="B3" s="573"/>
      <c r="C3" s="573"/>
      <c r="D3" s="573"/>
      <c r="E3" s="573"/>
      <c r="F3" s="573"/>
      <c r="G3" s="490"/>
    </row>
    <row r="4" spans="1:6" ht="15">
      <c r="A4" s="578"/>
      <c r="B4" s="578"/>
      <c r="C4" s="578"/>
      <c r="D4" s="578"/>
      <c r="E4" s="578"/>
      <c r="F4" s="578"/>
    </row>
    <row r="5" spans="1:7" ht="26.25">
      <c r="A5" s="584" t="s">
        <v>165</v>
      </c>
      <c r="B5" s="584"/>
      <c r="C5" s="584"/>
      <c r="D5" s="584"/>
      <c r="E5" s="584"/>
      <c r="F5" s="584"/>
      <c r="G5" s="143"/>
    </row>
    <row r="6" spans="1:6" ht="9.75" customHeight="1">
      <c r="A6" s="143" t="s">
        <v>48</v>
      </c>
      <c r="B6" s="2"/>
      <c r="C6" s="2"/>
      <c r="E6" s="182"/>
      <c r="F6" s="2"/>
    </row>
    <row r="7" spans="1:7" ht="16.5">
      <c r="A7" s="574" t="s">
        <v>2</v>
      </c>
      <c r="B7" s="574"/>
      <c r="C7" s="574"/>
      <c r="D7" s="574"/>
      <c r="E7" s="574"/>
      <c r="F7" s="574"/>
      <c r="G7" s="143"/>
    </row>
    <row r="8" ht="23.25" customHeight="1"/>
    <row r="9" spans="1:7" s="8" customFormat="1" ht="14.25" customHeight="1">
      <c r="A9" s="81" t="s">
        <v>336</v>
      </c>
      <c r="B9" s="81"/>
      <c r="C9" s="81"/>
      <c r="D9" s="167"/>
      <c r="E9" s="183"/>
      <c r="F9" s="81"/>
      <c r="G9" s="460"/>
    </row>
    <row r="10" spans="1:7" s="8" customFormat="1" ht="14.25" customHeight="1">
      <c r="A10" s="151"/>
      <c r="B10" s="5"/>
      <c r="C10" s="5"/>
      <c r="D10" s="168"/>
      <c r="E10" s="184"/>
      <c r="F10" s="5"/>
      <c r="G10" s="461"/>
    </row>
    <row r="11" spans="1:7" ht="16.5" customHeight="1">
      <c r="A11" s="570" t="s">
        <v>187</v>
      </c>
      <c r="B11" s="570"/>
      <c r="C11" s="570"/>
      <c r="D11" s="570"/>
      <c r="E11" s="185"/>
      <c r="F11" s="3"/>
      <c r="G11" s="462"/>
    </row>
    <row r="12" spans="1:7" ht="16.5">
      <c r="A12" s="142" t="s">
        <v>65</v>
      </c>
      <c r="B12" s="4"/>
      <c r="C12" s="4"/>
      <c r="D12" s="152"/>
      <c r="E12" s="184"/>
      <c r="F12" s="3"/>
      <c r="G12" s="462"/>
    </row>
    <row r="13" spans="1:7" ht="18.75" customHeight="1">
      <c r="A13" s="576" t="s">
        <v>88</v>
      </c>
      <c r="B13" s="577" t="s">
        <v>60</v>
      </c>
      <c r="C13" s="577"/>
      <c r="D13" s="577"/>
      <c r="E13" s="577"/>
      <c r="F13" s="3"/>
      <c r="G13" s="462"/>
    </row>
    <row r="14" spans="1:7" s="7" customFormat="1" ht="72" customHeight="1">
      <c r="A14" s="576"/>
      <c r="B14" s="128" t="s">
        <v>295</v>
      </c>
      <c r="C14" s="129" t="s">
        <v>337</v>
      </c>
      <c r="D14" s="263" t="s">
        <v>6</v>
      </c>
      <c r="E14" s="288" t="s">
        <v>61</v>
      </c>
      <c r="F14" s="6"/>
      <c r="G14" s="89"/>
    </row>
    <row r="15" spans="1:7" ht="18" customHeight="1">
      <c r="A15" s="16" t="s">
        <v>28</v>
      </c>
      <c r="B15" s="113">
        <v>297582</v>
      </c>
      <c r="C15" s="113">
        <v>276600.65786715475</v>
      </c>
      <c r="D15" s="344">
        <f>C15-B15</f>
        <v>-20981.342132845253</v>
      </c>
      <c r="E15" s="289">
        <f>D15/B15</f>
        <v>-0.07050608616396574</v>
      </c>
      <c r="F15" s="3"/>
      <c r="G15" s="462"/>
    </row>
    <row r="16" spans="1:7" ht="18" customHeight="1">
      <c r="A16" s="16" t="s">
        <v>89</v>
      </c>
      <c r="B16" s="113">
        <v>208461.52000000002</v>
      </c>
      <c r="C16" s="113">
        <v>191048.77016005103</v>
      </c>
      <c r="D16" s="344">
        <f>C16-B16</f>
        <v>-17412.749839948985</v>
      </c>
      <c r="E16" s="289">
        <f>D16/B16</f>
        <v>-0.08352980367767146</v>
      </c>
      <c r="F16" s="3"/>
      <c r="G16" s="462"/>
    </row>
    <row r="17" spans="1:5" ht="18" customHeight="1">
      <c r="A17" s="290" t="s">
        <v>20</v>
      </c>
      <c r="B17" s="291">
        <f>SUM(B15:B16)</f>
        <v>506043.52</v>
      </c>
      <c r="C17" s="291">
        <f>SUM(C15:C16)</f>
        <v>467649.42802720575</v>
      </c>
      <c r="D17" s="345">
        <f>C17-B17</f>
        <v>-38394.09197279427</v>
      </c>
      <c r="E17" s="289">
        <f>D17/B17</f>
        <v>-0.07587112660348712</v>
      </c>
    </row>
    <row r="18" spans="1:5" ht="16.5">
      <c r="A18" s="152"/>
      <c r="B18" s="8"/>
      <c r="C18" s="8"/>
      <c r="D18" s="152"/>
      <c r="E18" s="186"/>
    </row>
    <row r="19" spans="1:7" ht="20.25" customHeight="1">
      <c r="A19" s="292" t="s">
        <v>296</v>
      </c>
      <c r="B19" s="292"/>
      <c r="C19" s="117"/>
      <c r="G19" s="150"/>
    </row>
    <row r="20" spans="1:7" ht="42.75" customHeight="1">
      <c r="A20" s="133" t="s">
        <v>144</v>
      </c>
      <c r="B20" s="133" t="s">
        <v>88</v>
      </c>
      <c r="C20" s="133" t="s">
        <v>297</v>
      </c>
      <c r="G20" s="150"/>
    </row>
    <row r="21" spans="1:7" ht="18" customHeight="1">
      <c r="A21" s="23">
        <v>1</v>
      </c>
      <c r="B21" s="24" t="s">
        <v>145</v>
      </c>
      <c r="C21" s="17">
        <v>237</v>
      </c>
      <c r="G21" s="150"/>
    </row>
    <row r="22" spans="1:7" ht="18" customHeight="1">
      <c r="A22" s="23">
        <v>2</v>
      </c>
      <c r="B22" s="24" t="s">
        <v>146</v>
      </c>
      <c r="C22" s="17">
        <v>237</v>
      </c>
      <c r="G22" s="150"/>
    </row>
    <row r="23" spans="1:5" ht="16.5">
      <c r="A23" s="152"/>
      <c r="B23" s="8"/>
      <c r="C23" s="8"/>
      <c r="D23" s="152"/>
      <c r="E23" s="186"/>
    </row>
    <row r="24" spans="1:6" ht="19.5" customHeight="1">
      <c r="A24" s="575" t="s">
        <v>188</v>
      </c>
      <c r="B24" s="575"/>
      <c r="C24" s="575"/>
      <c r="D24" s="582"/>
      <c r="E24" s="582"/>
      <c r="F24" s="9"/>
    </row>
    <row r="25" spans="1:6" ht="54.75" customHeight="1">
      <c r="A25" s="298" t="s">
        <v>68</v>
      </c>
      <c r="B25" s="133" t="s">
        <v>298</v>
      </c>
      <c r="C25" s="133" t="s">
        <v>253</v>
      </c>
      <c r="D25" s="298" t="s">
        <v>6</v>
      </c>
      <c r="E25" s="293" t="s">
        <v>61</v>
      </c>
      <c r="F25" s="9"/>
    </row>
    <row r="26" spans="1:5" ht="18" customHeight="1">
      <c r="A26" s="294" t="s">
        <v>28</v>
      </c>
      <c r="B26" s="130">
        <v>237</v>
      </c>
      <c r="C26" s="131">
        <v>234</v>
      </c>
      <c r="D26" s="342">
        <f>B26-C26</f>
        <v>3</v>
      </c>
      <c r="E26" s="295">
        <f>D26/B26</f>
        <v>0.012658227848101266</v>
      </c>
    </row>
    <row r="27" spans="1:5" ht="18" customHeight="1">
      <c r="A27" s="294" t="s">
        <v>89</v>
      </c>
      <c r="B27" s="130">
        <v>237</v>
      </c>
      <c r="C27" s="131">
        <v>234</v>
      </c>
      <c r="D27" s="342">
        <f>B27-C27</f>
        <v>3</v>
      </c>
      <c r="E27" s="295">
        <f>D27/B27</f>
        <v>0.012658227848101266</v>
      </c>
    </row>
    <row r="28" spans="1:5" ht="18" customHeight="1">
      <c r="A28" s="296" t="s">
        <v>86</v>
      </c>
      <c r="B28" s="297">
        <f>AVERAGE(B26:B27)</f>
        <v>237</v>
      </c>
      <c r="C28" s="297">
        <f>AVERAGE(C26:C27)</f>
        <v>234</v>
      </c>
      <c r="D28" s="343">
        <f>B28-C28</f>
        <v>3</v>
      </c>
      <c r="E28" s="295">
        <f>D28/B28</f>
        <v>0.012658227848101266</v>
      </c>
    </row>
    <row r="29" spans="1:5" ht="16.5">
      <c r="A29" s="144"/>
      <c r="B29" s="12"/>
      <c r="C29" s="12"/>
      <c r="D29" s="99"/>
      <c r="E29" s="13"/>
    </row>
    <row r="30" spans="1:5" ht="16.5">
      <c r="A30" s="575" t="s">
        <v>189</v>
      </c>
      <c r="B30" s="575"/>
      <c r="C30" s="575"/>
      <c r="D30" s="575"/>
      <c r="E30" s="13"/>
    </row>
    <row r="31" spans="1:5" ht="16.5">
      <c r="A31" s="575" t="s">
        <v>333</v>
      </c>
      <c r="B31" s="575"/>
      <c r="C31" s="575"/>
      <c r="D31" s="575"/>
      <c r="E31" s="13"/>
    </row>
    <row r="32" spans="1:7" s="7" customFormat="1" ht="45">
      <c r="A32" s="298" t="s">
        <v>68</v>
      </c>
      <c r="B32" s="299" t="s">
        <v>63</v>
      </c>
      <c r="C32" s="299" t="s">
        <v>186</v>
      </c>
      <c r="D32" s="298" t="s">
        <v>64</v>
      </c>
      <c r="E32" s="293" t="s">
        <v>61</v>
      </c>
      <c r="F32" s="6"/>
      <c r="G32" s="89"/>
    </row>
    <row r="33" spans="1:7" s="7" customFormat="1" ht="18" customHeight="1">
      <c r="A33" s="300" t="s">
        <v>28</v>
      </c>
      <c r="B33" s="232">
        <v>70526934</v>
      </c>
      <c r="C33" s="232">
        <v>64459092</v>
      </c>
      <c r="D33" s="429">
        <f>C33-B33</f>
        <v>-6067842</v>
      </c>
      <c r="E33" s="301">
        <f>D33/B33</f>
        <v>-0.08603581150996865</v>
      </c>
      <c r="F33" s="6"/>
      <c r="G33" s="89"/>
    </row>
    <row r="34" spans="1:7" s="7" customFormat="1" ht="18" customHeight="1">
      <c r="A34" s="300" t="s">
        <v>89</v>
      </c>
      <c r="B34" s="232">
        <v>49405380.24</v>
      </c>
      <c r="C34" s="232">
        <v>44513171</v>
      </c>
      <c r="D34" s="429">
        <f>C34-B34</f>
        <v>-4892209.240000002</v>
      </c>
      <c r="E34" s="301">
        <f>D34/B34</f>
        <v>-0.09902179107285021</v>
      </c>
      <c r="F34" s="6"/>
      <c r="G34" s="89"/>
    </row>
    <row r="35" spans="1:5" ht="18" customHeight="1">
      <c r="A35" s="147" t="s">
        <v>20</v>
      </c>
      <c r="B35" s="302">
        <f>SUM(B33:B34)</f>
        <v>119932314.24000001</v>
      </c>
      <c r="C35" s="302">
        <f>SUM(C33:C34)</f>
        <v>108972263</v>
      </c>
      <c r="D35" s="302">
        <f>C35-B35</f>
        <v>-10960051.24000001</v>
      </c>
      <c r="E35" s="303">
        <f>D35/B35</f>
        <v>-0.09138530603243039</v>
      </c>
    </row>
    <row r="36" spans="1:5" ht="16.5">
      <c r="A36" s="144"/>
      <c r="B36" s="12"/>
      <c r="C36" s="12"/>
      <c r="D36" s="99"/>
      <c r="E36" s="15"/>
    </row>
    <row r="37" spans="1:5" ht="14.25" customHeight="1">
      <c r="A37" s="98"/>
      <c r="B37" s="99"/>
      <c r="C37" s="99"/>
      <c r="D37" s="99"/>
      <c r="E37" s="15"/>
    </row>
    <row r="38" spans="1:7" s="100" customFormat="1" ht="18.75" customHeight="1">
      <c r="A38" s="581" t="s">
        <v>334</v>
      </c>
      <c r="B38" s="581"/>
      <c r="C38" s="581"/>
      <c r="D38" s="581"/>
      <c r="E38" s="581"/>
      <c r="F38" s="581"/>
      <c r="G38" s="581"/>
    </row>
    <row r="39" spans="1:7" s="100" customFormat="1" ht="51" customHeight="1">
      <c r="A39" s="304" t="s">
        <v>68</v>
      </c>
      <c r="B39" s="304" t="s">
        <v>346</v>
      </c>
      <c r="C39" s="583" t="s">
        <v>335</v>
      </c>
      <c r="D39" s="583"/>
      <c r="E39" s="305" t="s">
        <v>98</v>
      </c>
      <c r="G39" s="463"/>
    </row>
    <row r="40" spans="1:7" s="100" customFormat="1" ht="18" customHeight="1">
      <c r="A40" s="306" t="s">
        <v>99</v>
      </c>
      <c r="B40" s="10">
        <f>B15*C21</f>
        <v>70526934</v>
      </c>
      <c r="C40" s="579">
        <f>C33</f>
        <v>64459092</v>
      </c>
      <c r="D40" s="580"/>
      <c r="E40" s="346">
        <f>C40/B40</f>
        <v>0.9139641884900314</v>
      </c>
      <c r="G40" s="463"/>
    </row>
    <row r="41" spans="1:7" s="100" customFormat="1" ht="18" customHeight="1">
      <c r="A41" s="306" t="s">
        <v>100</v>
      </c>
      <c r="B41" s="10">
        <f>B16*C22</f>
        <v>49405380.24</v>
      </c>
      <c r="C41" s="579">
        <f>C34</f>
        <v>44513171</v>
      </c>
      <c r="D41" s="580"/>
      <c r="E41" s="346">
        <f>C41/B41</f>
        <v>0.9009782089271497</v>
      </c>
      <c r="G41" s="463"/>
    </row>
    <row r="42" spans="1:7" s="100" customFormat="1" ht="18" customHeight="1">
      <c r="A42" s="307" t="s">
        <v>62</v>
      </c>
      <c r="B42" s="308">
        <f>SUM(B40:B41)</f>
        <v>119932314.24000001</v>
      </c>
      <c r="C42" s="587">
        <f>SUM(C40:C41)</f>
        <v>108972263</v>
      </c>
      <c r="D42" s="588"/>
      <c r="E42" s="347">
        <f>C42/B42</f>
        <v>0.9086146939675697</v>
      </c>
      <c r="G42" s="464"/>
    </row>
    <row r="43" spans="1:7" s="7" customFormat="1" ht="15" customHeight="1">
      <c r="A43" s="153"/>
      <c r="B43" s="14"/>
      <c r="C43" s="14"/>
      <c r="D43" s="144"/>
      <c r="E43" s="13"/>
      <c r="F43" s="1"/>
      <c r="G43" s="89"/>
    </row>
    <row r="44" spans="1:7" ht="18" customHeight="1">
      <c r="A44" s="570" t="s">
        <v>154</v>
      </c>
      <c r="B44" s="570"/>
      <c r="C44" s="570"/>
      <c r="D44" s="19"/>
      <c r="E44" s="20"/>
      <c r="G44" s="465"/>
    </row>
    <row r="45" spans="1:7" ht="18" customHeight="1">
      <c r="A45" s="570" t="s">
        <v>254</v>
      </c>
      <c r="B45" s="585"/>
      <c r="C45" s="585"/>
      <c r="D45" s="585"/>
      <c r="E45" s="585"/>
      <c r="F45" s="585"/>
      <c r="G45" s="585"/>
    </row>
    <row r="46" spans="1:7" ht="43.5" customHeight="1">
      <c r="A46" s="133" t="s">
        <v>3</v>
      </c>
      <c r="B46" s="133" t="s">
        <v>69</v>
      </c>
      <c r="C46" s="133" t="s">
        <v>70</v>
      </c>
      <c r="D46" s="133" t="s">
        <v>102</v>
      </c>
      <c r="E46" s="194" t="s">
        <v>71</v>
      </c>
      <c r="F46" s="133" t="s">
        <v>72</v>
      </c>
      <c r="G46" s="465"/>
    </row>
    <row r="47" spans="1:7" ht="16.5" customHeight="1">
      <c r="A47" s="300">
        <v>1</v>
      </c>
      <c r="B47" s="354" t="s">
        <v>166</v>
      </c>
      <c r="C47" s="352">
        <v>592</v>
      </c>
      <c r="D47" s="352">
        <v>592</v>
      </c>
      <c r="E47" s="348">
        <f>C47-D47</f>
        <v>0</v>
      </c>
      <c r="F47" s="21">
        <f>E47/C47</f>
        <v>0</v>
      </c>
      <c r="G47" s="465"/>
    </row>
    <row r="48" spans="1:7" ht="18.75" customHeight="1">
      <c r="A48" s="300">
        <v>2</v>
      </c>
      <c r="B48" s="354" t="s">
        <v>167</v>
      </c>
      <c r="C48" s="352">
        <v>1187</v>
      </c>
      <c r="D48" s="352">
        <v>1187</v>
      </c>
      <c r="E48" s="348">
        <f>C48-D48</f>
        <v>0</v>
      </c>
      <c r="F48" s="21">
        <f aca="true" t="shared" si="0" ref="F48:F58">E48/C48</f>
        <v>0</v>
      </c>
      <c r="G48" s="465"/>
    </row>
    <row r="49" spans="1:7" ht="15.75" customHeight="1">
      <c r="A49" s="300">
        <v>3</v>
      </c>
      <c r="B49" s="354" t="s">
        <v>168</v>
      </c>
      <c r="C49" s="352">
        <v>480</v>
      </c>
      <c r="D49" s="352">
        <v>480</v>
      </c>
      <c r="E49" s="348">
        <f aca="true" t="shared" si="1" ref="E49:E58">C49-D49</f>
        <v>0</v>
      </c>
      <c r="F49" s="21">
        <f t="shared" si="0"/>
        <v>0</v>
      </c>
      <c r="G49" s="465"/>
    </row>
    <row r="50" spans="1:7" ht="17.25" customHeight="1">
      <c r="A50" s="300">
        <v>4</v>
      </c>
      <c r="B50" s="354" t="s">
        <v>169</v>
      </c>
      <c r="C50" s="352">
        <v>1689</v>
      </c>
      <c r="D50" s="352">
        <v>1689</v>
      </c>
      <c r="E50" s="348">
        <f t="shared" si="1"/>
        <v>0</v>
      </c>
      <c r="F50" s="21">
        <f t="shared" si="0"/>
        <v>0</v>
      </c>
      <c r="G50" s="465"/>
    </row>
    <row r="51" spans="1:7" ht="16.5" customHeight="1">
      <c r="A51" s="300">
        <v>5</v>
      </c>
      <c r="B51" s="354" t="s">
        <v>170</v>
      </c>
      <c r="C51" s="352">
        <v>181</v>
      </c>
      <c r="D51" s="352">
        <v>181</v>
      </c>
      <c r="E51" s="348">
        <f t="shared" si="1"/>
        <v>0</v>
      </c>
      <c r="F51" s="21">
        <f t="shared" si="0"/>
        <v>0</v>
      </c>
      <c r="G51" s="465"/>
    </row>
    <row r="52" spans="1:7" ht="15">
      <c r="A52" s="300">
        <v>6</v>
      </c>
      <c r="B52" s="354" t="s">
        <v>171</v>
      </c>
      <c r="C52" s="352">
        <v>764</v>
      </c>
      <c r="D52" s="352">
        <v>764</v>
      </c>
      <c r="E52" s="348">
        <f t="shared" si="1"/>
        <v>0</v>
      </c>
      <c r="F52" s="21">
        <f t="shared" si="0"/>
        <v>0</v>
      </c>
      <c r="G52" s="465"/>
    </row>
    <row r="53" spans="1:7" ht="15.75" customHeight="1">
      <c r="A53" s="300">
        <v>7</v>
      </c>
      <c r="B53" s="354" t="s">
        <v>190</v>
      </c>
      <c r="C53" s="352">
        <v>185</v>
      </c>
      <c r="D53" s="352">
        <v>185</v>
      </c>
      <c r="E53" s="348">
        <f t="shared" si="1"/>
        <v>0</v>
      </c>
      <c r="F53" s="21">
        <f t="shared" si="0"/>
        <v>0</v>
      </c>
      <c r="G53" s="465"/>
    </row>
    <row r="54" spans="1:7" ht="17.25" customHeight="1">
      <c r="A54" s="300">
        <v>8</v>
      </c>
      <c r="B54" s="354" t="s">
        <v>172</v>
      </c>
      <c r="C54" s="352">
        <v>1719</v>
      </c>
      <c r="D54" s="352">
        <v>1719</v>
      </c>
      <c r="E54" s="348">
        <f t="shared" si="1"/>
        <v>0</v>
      </c>
      <c r="F54" s="21">
        <f t="shared" si="0"/>
        <v>0</v>
      </c>
      <c r="G54" s="465"/>
    </row>
    <row r="55" spans="1:7" ht="16.5" customHeight="1">
      <c r="A55" s="300">
        <v>9</v>
      </c>
      <c r="B55" s="354" t="s">
        <v>173</v>
      </c>
      <c r="C55" s="352">
        <v>1615</v>
      </c>
      <c r="D55" s="352">
        <v>1615</v>
      </c>
      <c r="E55" s="348">
        <f t="shared" si="1"/>
        <v>0</v>
      </c>
      <c r="F55" s="21">
        <f t="shared" si="0"/>
        <v>0</v>
      </c>
      <c r="G55" s="465"/>
    </row>
    <row r="56" spans="1:7" ht="15">
      <c r="A56" s="300">
        <v>10</v>
      </c>
      <c r="B56" s="354" t="s">
        <v>174</v>
      </c>
      <c r="C56" s="352">
        <v>1040</v>
      </c>
      <c r="D56" s="352">
        <v>1040</v>
      </c>
      <c r="E56" s="348">
        <f t="shared" si="1"/>
        <v>0</v>
      </c>
      <c r="F56" s="21">
        <f t="shared" si="0"/>
        <v>0</v>
      </c>
      <c r="G56" s="465"/>
    </row>
    <row r="57" spans="1:7" ht="15.75" customHeight="1">
      <c r="A57" s="300">
        <v>11</v>
      </c>
      <c r="B57" s="354" t="s">
        <v>175</v>
      </c>
      <c r="C57" s="352">
        <v>773</v>
      </c>
      <c r="D57" s="352">
        <v>773</v>
      </c>
      <c r="E57" s="348">
        <f t="shared" si="1"/>
        <v>0</v>
      </c>
      <c r="F57" s="21">
        <f t="shared" si="0"/>
        <v>0</v>
      </c>
      <c r="G57" s="465"/>
    </row>
    <row r="58" spans="1:7" ht="17.25" customHeight="1">
      <c r="A58" s="300">
        <v>12</v>
      </c>
      <c r="B58" s="354" t="s">
        <v>176</v>
      </c>
      <c r="C58" s="352">
        <v>510</v>
      </c>
      <c r="D58" s="352">
        <v>510</v>
      </c>
      <c r="E58" s="348">
        <f t="shared" si="1"/>
        <v>0</v>
      </c>
      <c r="F58" s="21">
        <f t="shared" si="0"/>
        <v>0</v>
      </c>
      <c r="G58" s="465"/>
    </row>
    <row r="59" spans="1:7" ht="22.5" customHeight="1">
      <c r="A59" s="300"/>
      <c r="B59" s="309" t="s">
        <v>20</v>
      </c>
      <c r="C59" s="351">
        <f>SUM(C47:C58)</f>
        <v>10735</v>
      </c>
      <c r="D59" s="351">
        <f>SUM(D47:D58)</f>
        <v>10735</v>
      </c>
      <c r="E59" s="349">
        <f>C59-D59</f>
        <v>0</v>
      </c>
      <c r="F59" s="43">
        <f>E59/C59</f>
        <v>0</v>
      </c>
      <c r="G59" s="465"/>
    </row>
    <row r="60" spans="1:7" ht="17.25" customHeight="1">
      <c r="A60" s="219"/>
      <c r="B60" s="114"/>
      <c r="C60" s="355"/>
      <c r="D60" s="355"/>
      <c r="E60" s="357"/>
      <c r="F60" s="26"/>
      <c r="G60" s="465"/>
    </row>
    <row r="61" spans="1:7" ht="21" customHeight="1">
      <c r="A61" s="589" t="s">
        <v>255</v>
      </c>
      <c r="B61" s="589"/>
      <c r="C61" s="589"/>
      <c r="D61" s="589"/>
      <c r="E61" s="589"/>
      <c r="F61" s="589"/>
      <c r="G61" s="589"/>
    </row>
    <row r="62" spans="1:7" ht="45.75" customHeight="1">
      <c r="A62" s="363" t="s">
        <v>3</v>
      </c>
      <c r="B62" s="363" t="s">
        <v>69</v>
      </c>
      <c r="C62" s="363" t="s">
        <v>70</v>
      </c>
      <c r="D62" s="363" t="s">
        <v>102</v>
      </c>
      <c r="E62" s="364" t="s">
        <v>71</v>
      </c>
      <c r="F62" s="363" t="s">
        <v>72</v>
      </c>
      <c r="G62" s="466"/>
    </row>
    <row r="63" spans="1:7" ht="18" customHeight="1">
      <c r="A63" s="147">
        <v>1</v>
      </c>
      <c r="B63" s="354" t="s">
        <v>166</v>
      </c>
      <c r="C63" s="353">
        <v>258</v>
      </c>
      <c r="D63" s="352">
        <v>258</v>
      </c>
      <c r="E63" s="23">
        <f>C63-D63</f>
        <v>0</v>
      </c>
      <c r="F63" s="21">
        <f>E63/C63</f>
        <v>0</v>
      </c>
      <c r="G63" s="467"/>
    </row>
    <row r="64" spans="1:7" ht="18" customHeight="1">
      <c r="A64" s="147">
        <v>2</v>
      </c>
      <c r="B64" s="354" t="s">
        <v>167</v>
      </c>
      <c r="C64" s="353">
        <v>477</v>
      </c>
      <c r="D64" s="352">
        <v>477</v>
      </c>
      <c r="E64" s="23">
        <f aca="true" t="shared" si="2" ref="E64:E74">C64-D64</f>
        <v>0</v>
      </c>
      <c r="F64" s="21">
        <f aca="true" t="shared" si="3" ref="F64:F74">E64/C64</f>
        <v>0</v>
      </c>
      <c r="G64" s="467"/>
    </row>
    <row r="65" spans="1:7" ht="18" customHeight="1">
      <c r="A65" s="147">
        <v>3</v>
      </c>
      <c r="B65" s="354" t="s">
        <v>168</v>
      </c>
      <c r="C65" s="353">
        <v>276</v>
      </c>
      <c r="D65" s="354">
        <v>276</v>
      </c>
      <c r="E65" s="23">
        <f t="shared" si="2"/>
        <v>0</v>
      </c>
      <c r="F65" s="21">
        <f t="shared" si="3"/>
        <v>0</v>
      </c>
      <c r="G65" s="467"/>
    </row>
    <row r="66" spans="1:7" ht="17.25" customHeight="1">
      <c r="A66" s="147">
        <v>4</v>
      </c>
      <c r="B66" s="354" t="s">
        <v>169</v>
      </c>
      <c r="C66" s="353">
        <v>844</v>
      </c>
      <c r="D66" s="352">
        <v>844</v>
      </c>
      <c r="E66" s="23">
        <f t="shared" si="2"/>
        <v>0</v>
      </c>
      <c r="F66" s="21">
        <f t="shared" si="3"/>
        <v>0</v>
      </c>
      <c r="G66" s="467"/>
    </row>
    <row r="67" spans="1:7" ht="17.25" customHeight="1">
      <c r="A67" s="147">
        <v>5</v>
      </c>
      <c r="B67" s="354" t="s">
        <v>170</v>
      </c>
      <c r="C67" s="353">
        <v>86</v>
      </c>
      <c r="D67" s="352">
        <v>86</v>
      </c>
      <c r="E67" s="23">
        <f t="shared" si="2"/>
        <v>0</v>
      </c>
      <c r="F67" s="21">
        <f t="shared" si="3"/>
        <v>0</v>
      </c>
      <c r="G67" s="467"/>
    </row>
    <row r="68" spans="1:7" ht="17.25" customHeight="1">
      <c r="A68" s="147">
        <v>6</v>
      </c>
      <c r="B68" s="354" t="s">
        <v>171</v>
      </c>
      <c r="C68" s="353">
        <v>277</v>
      </c>
      <c r="D68" s="352">
        <v>277</v>
      </c>
      <c r="E68" s="23">
        <f t="shared" si="2"/>
        <v>0</v>
      </c>
      <c r="F68" s="21">
        <f t="shared" si="3"/>
        <v>0</v>
      </c>
      <c r="G68" s="467"/>
    </row>
    <row r="69" spans="1:7" ht="17.25" customHeight="1">
      <c r="A69" s="147">
        <v>7</v>
      </c>
      <c r="B69" s="354" t="s">
        <v>190</v>
      </c>
      <c r="C69" s="353">
        <v>71</v>
      </c>
      <c r="D69" s="352">
        <v>71</v>
      </c>
      <c r="E69" s="23">
        <f t="shared" si="2"/>
        <v>0</v>
      </c>
      <c r="F69" s="21">
        <f t="shared" si="3"/>
        <v>0</v>
      </c>
      <c r="G69" s="467"/>
    </row>
    <row r="70" spans="1:7" ht="17.25" customHeight="1">
      <c r="A70" s="147">
        <v>8</v>
      </c>
      <c r="B70" s="354" t="s">
        <v>172</v>
      </c>
      <c r="C70" s="353">
        <v>745</v>
      </c>
      <c r="D70" s="352">
        <v>745</v>
      </c>
      <c r="E70" s="23">
        <f t="shared" si="2"/>
        <v>0</v>
      </c>
      <c r="F70" s="21">
        <f t="shared" si="3"/>
        <v>0</v>
      </c>
      <c r="G70" s="467"/>
    </row>
    <row r="71" spans="1:7" ht="17.25" customHeight="1">
      <c r="A71" s="147">
        <v>9</v>
      </c>
      <c r="B71" s="354" t="s">
        <v>173</v>
      </c>
      <c r="C71" s="353">
        <v>714</v>
      </c>
      <c r="D71" s="352">
        <v>714</v>
      </c>
      <c r="E71" s="23">
        <f t="shared" si="2"/>
        <v>0</v>
      </c>
      <c r="F71" s="21">
        <f t="shared" si="3"/>
        <v>0</v>
      </c>
      <c r="G71" s="467"/>
    </row>
    <row r="72" spans="1:7" ht="17.25" customHeight="1">
      <c r="A72" s="147">
        <v>10</v>
      </c>
      <c r="B72" s="354" t="s">
        <v>174</v>
      </c>
      <c r="C72" s="353">
        <v>426</v>
      </c>
      <c r="D72" s="352">
        <v>426</v>
      </c>
      <c r="E72" s="23">
        <f t="shared" si="2"/>
        <v>0</v>
      </c>
      <c r="F72" s="21">
        <f t="shared" si="3"/>
        <v>0</v>
      </c>
      <c r="G72" s="467"/>
    </row>
    <row r="73" spans="1:7" ht="17.25" customHeight="1">
      <c r="A73" s="147">
        <v>11</v>
      </c>
      <c r="B73" s="354" t="s">
        <v>175</v>
      </c>
      <c r="C73" s="353">
        <v>329</v>
      </c>
      <c r="D73" s="352">
        <v>329</v>
      </c>
      <c r="E73" s="23">
        <f t="shared" si="2"/>
        <v>0</v>
      </c>
      <c r="F73" s="21">
        <f t="shared" si="3"/>
        <v>0</v>
      </c>
      <c r="G73" s="467"/>
    </row>
    <row r="74" spans="1:7" ht="17.25" customHeight="1">
      <c r="A74" s="147">
        <v>12</v>
      </c>
      <c r="B74" s="354" t="s">
        <v>176</v>
      </c>
      <c r="C74" s="353">
        <v>267</v>
      </c>
      <c r="D74" s="352">
        <v>267</v>
      </c>
      <c r="E74" s="23">
        <f t="shared" si="2"/>
        <v>0</v>
      </c>
      <c r="F74" s="21">
        <f t="shared" si="3"/>
        <v>0</v>
      </c>
      <c r="G74" s="467"/>
    </row>
    <row r="75" spans="1:7" ht="18" customHeight="1">
      <c r="A75" s="147"/>
      <c r="B75" s="264" t="s">
        <v>20</v>
      </c>
      <c r="C75" s="351">
        <f>SUM(C63:C74)</f>
        <v>4770</v>
      </c>
      <c r="D75" s="351">
        <f>SUM(D63:D74)</f>
        <v>4770</v>
      </c>
      <c r="E75" s="42">
        <f>C75-D75</f>
        <v>0</v>
      </c>
      <c r="F75" s="104">
        <f>E75/C75</f>
        <v>0</v>
      </c>
      <c r="G75" s="467"/>
    </row>
    <row r="76" spans="1:7" ht="19.5" customHeight="1">
      <c r="A76" s="170"/>
      <c r="B76" s="79"/>
      <c r="C76" s="80"/>
      <c r="D76" s="78"/>
      <c r="E76" s="187"/>
      <c r="F76" s="83"/>
      <c r="G76" s="467"/>
    </row>
    <row r="77" spans="1:7" ht="20.25" customHeight="1">
      <c r="A77" s="570" t="s">
        <v>256</v>
      </c>
      <c r="B77" s="570"/>
      <c r="C77" s="570"/>
      <c r="D77" s="570"/>
      <c r="E77" s="570"/>
      <c r="F77" s="570"/>
      <c r="G77" s="570"/>
    </row>
    <row r="78" spans="1:7" ht="45">
      <c r="A78" s="363" t="s">
        <v>3</v>
      </c>
      <c r="B78" s="363" t="s">
        <v>159</v>
      </c>
      <c r="C78" s="363" t="s">
        <v>185</v>
      </c>
      <c r="D78" s="363" t="s">
        <v>102</v>
      </c>
      <c r="E78" s="363" t="s">
        <v>71</v>
      </c>
      <c r="F78" s="363" t="s">
        <v>72</v>
      </c>
      <c r="G78" s="98"/>
    </row>
    <row r="79" spans="1:7" ht="23.25" customHeight="1">
      <c r="A79" s="147">
        <v>1</v>
      </c>
      <c r="B79" s="24" t="s">
        <v>162</v>
      </c>
      <c r="C79" s="23">
        <v>10702</v>
      </c>
      <c r="D79" s="23">
        <v>10702</v>
      </c>
      <c r="E79" s="23">
        <v>0</v>
      </c>
      <c r="F79" s="23">
        <v>0</v>
      </c>
      <c r="G79" s="467"/>
    </row>
    <row r="80" spans="1:7" ht="24" customHeight="1">
      <c r="A80" s="147">
        <v>2</v>
      </c>
      <c r="B80" s="24" t="s">
        <v>163</v>
      </c>
      <c r="C80" s="23">
        <v>0</v>
      </c>
      <c r="D80" s="23">
        <v>0</v>
      </c>
      <c r="E80" s="23">
        <v>0</v>
      </c>
      <c r="F80" s="23">
        <v>0</v>
      </c>
      <c r="G80" s="467"/>
    </row>
    <row r="81" spans="1:7" ht="21" customHeight="1">
      <c r="A81" s="147">
        <v>3</v>
      </c>
      <c r="B81" s="24" t="s">
        <v>160</v>
      </c>
      <c r="C81" s="23">
        <v>33</v>
      </c>
      <c r="D81" s="23">
        <v>33</v>
      </c>
      <c r="E81" s="23">
        <f>C81-D81</f>
        <v>0</v>
      </c>
      <c r="F81" s="23">
        <v>0</v>
      </c>
      <c r="G81" s="467"/>
    </row>
    <row r="82" spans="1:7" ht="21" customHeight="1">
      <c r="A82" s="147">
        <v>4</v>
      </c>
      <c r="B82" s="24" t="s">
        <v>161</v>
      </c>
      <c r="C82" s="23">
        <v>0</v>
      </c>
      <c r="D82" s="23">
        <v>0</v>
      </c>
      <c r="E82" s="23">
        <f>C82-D82</f>
        <v>0</v>
      </c>
      <c r="F82" s="23">
        <v>0</v>
      </c>
      <c r="G82" s="467"/>
    </row>
    <row r="83" spans="1:7" ht="21.75" customHeight="1">
      <c r="A83" s="147">
        <v>5</v>
      </c>
      <c r="B83" s="24" t="s">
        <v>164</v>
      </c>
      <c r="C83" s="23">
        <v>0</v>
      </c>
      <c r="D83" s="23">
        <v>0</v>
      </c>
      <c r="E83" s="23">
        <f>C83-D83</f>
        <v>0</v>
      </c>
      <c r="F83" s="23">
        <v>0</v>
      </c>
      <c r="G83" s="467"/>
    </row>
    <row r="84" spans="1:7" ht="24" customHeight="1">
      <c r="A84" s="147"/>
      <c r="B84" s="285" t="s">
        <v>20</v>
      </c>
      <c r="C84" s="42">
        <f>SUM(C79:C83)</f>
        <v>10735</v>
      </c>
      <c r="D84" s="42">
        <f>SUM(D79:D83)</f>
        <v>10735</v>
      </c>
      <c r="E84" s="42">
        <f>C84-D84</f>
        <v>0</v>
      </c>
      <c r="F84" s="42">
        <f>E84/C84</f>
        <v>0</v>
      </c>
      <c r="G84" s="467"/>
    </row>
    <row r="85" spans="1:7" ht="20.25" customHeight="1">
      <c r="A85" s="570" t="s">
        <v>257</v>
      </c>
      <c r="B85" s="570"/>
      <c r="C85" s="570"/>
      <c r="D85" s="570"/>
      <c r="E85" s="570"/>
      <c r="F85" s="570"/>
      <c r="G85" s="570"/>
    </row>
    <row r="86" spans="1:7" ht="45">
      <c r="A86" s="363" t="s">
        <v>3</v>
      </c>
      <c r="B86" s="363" t="s">
        <v>159</v>
      </c>
      <c r="C86" s="363" t="s">
        <v>185</v>
      </c>
      <c r="D86" s="363" t="s">
        <v>102</v>
      </c>
      <c r="E86" s="363" t="s">
        <v>71</v>
      </c>
      <c r="F86" s="363" t="s">
        <v>72</v>
      </c>
      <c r="G86" s="98"/>
    </row>
    <row r="87" spans="1:7" ht="24.75" customHeight="1">
      <c r="A87" s="147">
        <v>1</v>
      </c>
      <c r="B87" s="24" t="s">
        <v>162</v>
      </c>
      <c r="C87" s="23">
        <v>4769</v>
      </c>
      <c r="D87" s="23">
        <v>4769</v>
      </c>
      <c r="E87" s="249">
        <f aca="true" t="shared" si="4" ref="E87:E92">C87-D87</f>
        <v>0</v>
      </c>
      <c r="F87" s="250">
        <f>E87/C87</f>
        <v>0</v>
      </c>
      <c r="G87" s="467"/>
    </row>
    <row r="88" spans="1:7" ht="24" customHeight="1">
      <c r="A88" s="147">
        <v>2</v>
      </c>
      <c r="B88" s="24" t="s">
        <v>163</v>
      </c>
      <c r="C88" s="23">
        <v>0</v>
      </c>
      <c r="D88" s="23">
        <v>0</v>
      </c>
      <c r="E88" s="249">
        <f t="shared" si="4"/>
        <v>0</v>
      </c>
      <c r="F88" s="250">
        <v>0</v>
      </c>
      <c r="G88" s="467"/>
    </row>
    <row r="89" spans="1:7" ht="21" customHeight="1">
      <c r="A89" s="147">
        <v>3</v>
      </c>
      <c r="B89" s="24" t="s">
        <v>160</v>
      </c>
      <c r="C89" s="23">
        <v>1</v>
      </c>
      <c r="D89" s="23">
        <v>1</v>
      </c>
      <c r="E89" s="249">
        <f t="shared" si="4"/>
        <v>0</v>
      </c>
      <c r="F89" s="250">
        <v>0</v>
      </c>
      <c r="G89" s="467"/>
    </row>
    <row r="90" spans="1:7" ht="21" customHeight="1">
      <c r="A90" s="147">
        <v>4</v>
      </c>
      <c r="B90" s="24" t="s">
        <v>161</v>
      </c>
      <c r="C90" s="23">
        <v>0</v>
      </c>
      <c r="D90" s="23">
        <v>0</v>
      </c>
      <c r="E90" s="249">
        <f t="shared" si="4"/>
        <v>0</v>
      </c>
      <c r="F90" s="250">
        <v>0</v>
      </c>
      <c r="G90" s="467"/>
    </row>
    <row r="91" spans="1:7" ht="21.75" customHeight="1">
      <c r="A91" s="147">
        <v>5</v>
      </c>
      <c r="B91" s="24" t="s">
        <v>164</v>
      </c>
      <c r="C91" s="23">
        <v>0</v>
      </c>
      <c r="D91" s="23">
        <v>0</v>
      </c>
      <c r="E91" s="249">
        <f t="shared" si="4"/>
        <v>0</v>
      </c>
      <c r="F91" s="250">
        <v>0</v>
      </c>
      <c r="G91" s="467"/>
    </row>
    <row r="92" spans="1:7" ht="21.75" customHeight="1">
      <c r="A92" s="147"/>
      <c r="B92" s="285" t="s">
        <v>20</v>
      </c>
      <c r="C92" s="42">
        <f>SUM(C87:C91)</f>
        <v>4770</v>
      </c>
      <c r="D92" s="42">
        <f>SUM(D87:D91)</f>
        <v>4770</v>
      </c>
      <c r="E92" s="286">
        <f t="shared" si="4"/>
        <v>0</v>
      </c>
      <c r="F92" s="287">
        <f>E92/C92</f>
        <v>0</v>
      </c>
      <c r="G92" s="467"/>
    </row>
    <row r="93" spans="1:7" ht="12.75" customHeight="1">
      <c r="A93" s="170"/>
      <c r="B93" s="78"/>
      <c r="C93" s="78"/>
      <c r="D93" s="78"/>
      <c r="E93" s="188"/>
      <c r="F93" s="51"/>
      <c r="G93" s="467"/>
    </row>
    <row r="94" spans="1:7" ht="23.25" customHeight="1">
      <c r="A94" s="570" t="s">
        <v>258</v>
      </c>
      <c r="B94" s="570"/>
      <c r="C94" s="570"/>
      <c r="D94" s="570"/>
      <c r="E94" s="570"/>
      <c r="F94" s="570"/>
      <c r="G94" s="570"/>
    </row>
    <row r="95" spans="1:7" ht="72.75" customHeight="1">
      <c r="A95" s="299" t="s">
        <v>3</v>
      </c>
      <c r="B95" s="299" t="s">
        <v>69</v>
      </c>
      <c r="C95" s="299" t="s">
        <v>299</v>
      </c>
      <c r="D95" s="299" t="s">
        <v>101</v>
      </c>
      <c r="E95" s="310" t="s">
        <v>6</v>
      </c>
      <c r="F95" s="299" t="s">
        <v>7</v>
      </c>
      <c r="G95" s="467"/>
    </row>
    <row r="96" spans="1:7" ht="15.75">
      <c r="A96" s="311">
        <v>1</v>
      </c>
      <c r="B96" s="354" t="s">
        <v>166</v>
      </c>
      <c r="C96" s="381">
        <v>15439</v>
      </c>
      <c r="D96" s="359">
        <v>15263.824786324787</v>
      </c>
      <c r="E96" s="312">
        <f>D96-C96</f>
        <v>-175.17521367521294</v>
      </c>
      <c r="F96" s="267">
        <f>E96/C96</f>
        <v>-0.011346279789831786</v>
      </c>
      <c r="G96" s="467"/>
    </row>
    <row r="97" spans="1:7" ht="15.75">
      <c r="A97" s="311">
        <v>2</v>
      </c>
      <c r="B97" s="354" t="s">
        <v>167</v>
      </c>
      <c r="C97" s="381">
        <v>36417</v>
      </c>
      <c r="D97" s="359">
        <v>34576.43859649123</v>
      </c>
      <c r="E97" s="312">
        <f aca="true" t="shared" si="5" ref="E97:E108">D97-C97</f>
        <v>-1840.561403508771</v>
      </c>
      <c r="F97" s="267">
        <f aca="true" t="shared" si="6" ref="F97:F108">E97/C97</f>
        <v>-0.0505412692838172</v>
      </c>
      <c r="G97" s="467"/>
    </row>
    <row r="98" spans="1:7" ht="15.75">
      <c r="A98" s="311">
        <v>3</v>
      </c>
      <c r="B98" s="354" t="s">
        <v>168</v>
      </c>
      <c r="C98" s="381">
        <v>14949</v>
      </c>
      <c r="D98" s="359">
        <v>14379.247826086956</v>
      </c>
      <c r="E98" s="312">
        <f t="shared" si="5"/>
        <v>-569.7521739130443</v>
      </c>
      <c r="F98" s="267">
        <f t="shared" si="6"/>
        <v>-0.03811306267396109</v>
      </c>
      <c r="G98" s="467"/>
    </row>
    <row r="99" spans="1:7" ht="15.75">
      <c r="A99" s="311">
        <v>4</v>
      </c>
      <c r="B99" s="354" t="s">
        <v>169</v>
      </c>
      <c r="C99" s="381">
        <v>40764</v>
      </c>
      <c r="D99" s="359">
        <v>36732.55844155844</v>
      </c>
      <c r="E99" s="312">
        <f t="shared" si="5"/>
        <v>-4031.441558441562</v>
      </c>
      <c r="F99" s="267">
        <f t="shared" si="6"/>
        <v>-0.09889710426949176</v>
      </c>
      <c r="G99" s="467"/>
    </row>
    <row r="100" spans="1:7" ht="15.75">
      <c r="A100" s="311">
        <v>5</v>
      </c>
      <c r="B100" s="354" t="s">
        <v>170</v>
      </c>
      <c r="C100" s="381">
        <v>3389</v>
      </c>
      <c r="D100" s="359">
        <v>3126.442060085837</v>
      </c>
      <c r="E100" s="312">
        <f t="shared" si="5"/>
        <v>-262.55793991416294</v>
      </c>
      <c r="F100" s="267">
        <f t="shared" si="6"/>
        <v>-0.0774735733001366</v>
      </c>
      <c r="G100" s="467"/>
    </row>
    <row r="101" spans="1:7" ht="15.75">
      <c r="A101" s="311">
        <v>6</v>
      </c>
      <c r="B101" s="354" t="s">
        <v>171</v>
      </c>
      <c r="C101" s="381">
        <v>23000</v>
      </c>
      <c r="D101" s="359">
        <v>20890.956896551725</v>
      </c>
      <c r="E101" s="312">
        <f t="shared" si="5"/>
        <v>-2109.0431034482754</v>
      </c>
      <c r="F101" s="267">
        <f t="shared" si="6"/>
        <v>-0.09169752623688154</v>
      </c>
      <c r="G101" s="467"/>
    </row>
    <row r="102" spans="1:7" ht="15.75">
      <c r="A102" s="311">
        <v>7</v>
      </c>
      <c r="B102" s="354" t="s">
        <v>190</v>
      </c>
      <c r="C102" s="381">
        <v>1359</v>
      </c>
      <c r="D102" s="359">
        <v>1233.9033613445379</v>
      </c>
      <c r="E102" s="312">
        <f t="shared" si="5"/>
        <v>-125.09663865546213</v>
      </c>
      <c r="F102" s="267">
        <f t="shared" si="6"/>
        <v>-0.09205050673691106</v>
      </c>
      <c r="G102" s="467"/>
    </row>
    <row r="103" spans="1:7" ht="15.75">
      <c r="A103" s="311">
        <v>8</v>
      </c>
      <c r="B103" s="354" t="s">
        <v>172</v>
      </c>
      <c r="C103" s="381">
        <v>40984</v>
      </c>
      <c r="D103" s="359">
        <v>38494.905982905984</v>
      </c>
      <c r="E103" s="312">
        <f t="shared" si="5"/>
        <v>-2489.0940170940157</v>
      </c>
      <c r="F103" s="267">
        <f t="shared" si="6"/>
        <v>-0.0607333109773086</v>
      </c>
      <c r="G103" s="467"/>
    </row>
    <row r="104" spans="1:7" ht="15.75">
      <c r="A104" s="311">
        <v>9</v>
      </c>
      <c r="B104" s="354" t="s">
        <v>173</v>
      </c>
      <c r="C104" s="381">
        <v>33613</v>
      </c>
      <c r="D104" s="359">
        <v>32698.819327731093</v>
      </c>
      <c r="E104" s="312">
        <f t="shared" si="5"/>
        <v>-914.1806722689071</v>
      </c>
      <c r="F104" s="267">
        <f t="shared" si="6"/>
        <v>-0.02719723536336855</v>
      </c>
      <c r="G104" s="467"/>
    </row>
    <row r="105" spans="1:7" ht="15.75">
      <c r="A105" s="311">
        <v>10</v>
      </c>
      <c r="B105" s="354" t="s">
        <v>174</v>
      </c>
      <c r="C105" s="381">
        <v>33702</v>
      </c>
      <c r="D105" s="359">
        <v>30157.369098712446</v>
      </c>
      <c r="E105" s="312">
        <f t="shared" si="5"/>
        <v>-3544.6309012875536</v>
      </c>
      <c r="F105" s="267">
        <f t="shared" si="6"/>
        <v>-0.10517568397387554</v>
      </c>
      <c r="G105" s="467"/>
    </row>
    <row r="106" spans="1:7" ht="15.75">
      <c r="A106" s="311">
        <v>11</v>
      </c>
      <c r="B106" s="354" t="s">
        <v>175</v>
      </c>
      <c r="C106" s="381">
        <v>30690</v>
      </c>
      <c r="D106" s="359">
        <v>27831.88510638298</v>
      </c>
      <c r="E106" s="312">
        <f t="shared" si="5"/>
        <v>-2858.114893617021</v>
      </c>
      <c r="F106" s="267">
        <f t="shared" si="6"/>
        <v>-0.09312854003313852</v>
      </c>
      <c r="G106" s="467"/>
    </row>
    <row r="107" spans="1:7" ht="15.75">
      <c r="A107" s="311">
        <v>12</v>
      </c>
      <c r="B107" s="354" t="s">
        <v>176</v>
      </c>
      <c r="C107" s="381">
        <v>23276</v>
      </c>
      <c r="D107" s="359">
        <v>21214.306382978724</v>
      </c>
      <c r="E107" s="312">
        <f t="shared" si="5"/>
        <v>-2061.6936170212757</v>
      </c>
      <c r="F107" s="267">
        <f t="shared" si="6"/>
        <v>-0.0885759416145934</v>
      </c>
      <c r="G107" s="467"/>
    </row>
    <row r="108" spans="1:7" ht="15.75">
      <c r="A108" s="147"/>
      <c r="B108" s="264" t="s">
        <v>11</v>
      </c>
      <c r="C108" s="358">
        <f>SUM(C96:C107)</f>
        <v>297582</v>
      </c>
      <c r="D108" s="358">
        <f>SUM(D96:D107)</f>
        <v>276600.65786715475</v>
      </c>
      <c r="E108" s="314">
        <f t="shared" si="5"/>
        <v>-20981.342132845253</v>
      </c>
      <c r="F108" s="166">
        <f t="shared" si="6"/>
        <v>-0.07050608616396574</v>
      </c>
      <c r="G108" s="468"/>
    </row>
    <row r="109" spans="1:7" ht="23.25" customHeight="1">
      <c r="A109" s="570" t="s">
        <v>259</v>
      </c>
      <c r="B109" s="570"/>
      <c r="C109" s="570"/>
      <c r="D109" s="570"/>
      <c r="E109" s="570"/>
      <c r="F109" s="570"/>
      <c r="G109" s="570"/>
    </row>
    <row r="110" spans="1:7" ht="80.25" customHeight="1">
      <c r="A110" s="299" t="s">
        <v>3</v>
      </c>
      <c r="B110" s="299" t="s">
        <v>69</v>
      </c>
      <c r="C110" s="299" t="str">
        <f>C95</f>
        <v>No. of children as per PAB Approval for  2018-19</v>
      </c>
      <c r="D110" s="299" t="s">
        <v>101</v>
      </c>
      <c r="E110" s="310" t="s">
        <v>6</v>
      </c>
      <c r="F110" s="299" t="s">
        <v>7</v>
      </c>
      <c r="G110" s="467"/>
    </row>
    <row r="111" spans="1:7" ht="15.75">
      <c r="A111" s="311">
        <v>1</v>
      </c>
      <c r="B111" s="354" t="s">
        <v>166</v>
      </c>
      <c r="C111" s="382">
        <v>11326.69</v>
      </c>
      <c r="D111" s="382">
        <v>10605.679487179486</v>
      </c>
      <c r="E111" s="316">
        <f>D111-C111</f>
        <v>-721.0105128205141</v>
      </c>
      <c r="F111" s="317">
        <f>E111/C111</f>
        <v>-0.06365588824453694</v>
      </c>
      <c r="G111" s="467"/>
    </row>
    <row r="112" spans="1:7" ht="15.75">
      <c r="A112" s="311">
        <v>2</v>
      </c>
      <c r="B112" s="354" t="s">
        <v>167</v>
      </c>
      <c r="C112" s="382">
        <v>25371</v>
      </c>
      <c r="D112" s="382">
        <v>24117.697368421053</v>
      </c>
      <c r="E112" s="316">
        <f aca="true" t="shared" si="7" ref="E112:E122">D112-C112</f>
        <v>-1253.3026315789466</v>
      </c>
      <c r="F112" s="317">
        <f aca="true" t="shared" si="8" ref="F112:F123">E112/C112</f>
        <v>-0.04939902375069751</v>
      </c>
      <c r="G112" s="467"/>
    </row>
    <row r="113" spans="1:7" ht="15.75">
      <c r="A113" s="311">
        <v>3</v>
      </c>
      <c r="B113" s="354" t="s">
        <v>168</v>
      </c>
      <c r="C113" s="382">
        <v>10173.12</v>
      </c>
      <c r="D113" s="382">
        <v>9602.208695652174</v>
      </c>
      <c r="E113" s="316">
        <f t="shared" si="7"/>
        <v>-570.9113043478264</v>
      </c>
      <c r="F113" s="317">
        <f t="shared" si="8"/>
        <v>-0.056119588125159874</v>
      </c>
      <c r="G113" s="467"/>
    </row>
    <row r="114" spans="1:7" ht="15.75">
      <c r="A114" s="311">
        <v>4</v>
      </c>
      <c r="B114" s="354" t="s">
        <v>169</v>
      </c>
      <c r="C114" s="382">
        <v>31391.14</v>
      </c>
      <c r="D114" s="382">
        <v>27601.74891774892</v>
      </c>
      <c r="E114" s="316">
        <f t="shared" si="7"/>
        <v>-3789.3910822510807</v>
      </c>
      <c r="F114" s="317">
        <f t="shared" si="8"/>
        <v>-0.12071530636514255</v>
      </c>
      <c r="G114" s="467"/>
    </row>
    <row r="115" spans="1:7" ht="15.75">
      <c r="A115" s="311">
        <v>5</v>
      </c>
      <c r="B115" s="354" t="s">
        <v>170</v>
      </c>
      <c r="C115" s="382">
        <v>2125.53</v>
      </c>
      <c r="D115" s="382">
        <v>1894.2274678111587</v>
      </c>
      <c r="E115" s="316">
        <f t="shared" si="7"/>
        <v>-231.3025321888415</v>
      </c>
      <c r="F115" s="317">
        <f t="shared" si="8"/>
        <v>-0.10882110917693068</v>
      </c>
      <c r="G115" s="467"/>
    </row>
    <row r="116" spans="1:7" ht="15.75">
      <c r="A116" s="311">
        <v>6</v>
      </c>
      <c r="B116" s="354" t="s">
        <v>171</v>
      </c>
      <c r="C116" s="382">
        <v>16437.54</v>
      </c>
      <c r="D116" s="382">
        <v>14787.163793103447</v>
      </c>
      <c r="E116" s="316">
        <f t="shared" si="7"/>
        <v>-1650.3762068965534</v>
      </c>
      <c r="F116" s="317">
        <f t="shared" si="8"/>
        <v>-0.10040287092208161</v>
      </c>
      <c r="G116" s="467"/>
    </row>
    <row r="117" spans="1:7" ht="15.75">
      <c r="A117" s="311">
        <v>7</v>
      </c>
      <c r="B117" s="354" t="s">
        <v>190</v>
      </c>
      <c r="C117" s="382">
        <v>720</v>
      </c>
      <c r="D117" s="382">
        <v>686.2226890756302</v>
      </c>
      <c r="E117" s="316">
        <f t="shared" si="7"/>
        <v>-33.77731092436977</v>
      </c>
      <c r="F117" s="317">
        <f t="shared" si="8"/>
        <v>-0.04691293183940246</v>
      </c>
      <c r="G117" s="467"/>
    </row>
    <row r="118" spans="1:7" ht="15.75">
      <c r="A118" s="311">
        <v>8</v>
      </c>
      <c r="B118" s="354" t="s">
        <v>172</v>
      </c>
      <c r="C118" s="382">
        <v>31566.72</v>
      </c>
      <c r="D118" s="382">
        <v>29000.5641025641</v>
      </c>
      <c r="E118" s="316">
        <f t="shared" si="7"/>
        <v>-2566.1558974358995</v>
      </c>
      <c r="F118" s="317">
        <f t="shared" si="8"/>
        <v>-0.08129308009941798</v>
      </c>
      <c r="G118" s="467"/>
    </row>
    <row r="119" spans="1:7" ht="15.75">
      <c r="A119" s="311">
        <v>9</v>
      </c>
      <c r="B119" s="354" t="s">
        <v>173</v>
      </c>
      <c r="C119" s="382">
        <v>23105.28</v>
      </c>
      <c r="D119" s="382">
        <v>22805.46638655462</v>
      </c>
      <c r="E119" s="316">
        <f t="shared" si="7"/>
        <v>-299.813613445378</v>
      </c>
      <c r="F119" s="317">
        <f t="shared" si="8"/>
        <v>-0.012975978367082244</v>
      </c>
      <c r="G119" s="467"/>
    </row>
    <row r="120" spans="1:7" ht="15.75">
      <c r="A120" s="311">
        <v>10</v>
      </c>
      <c r="B120" s="354" t="s">
        <v>174</v>
      </c>
      <c r="C120" s="382">
        <v>23013</v>
      </c>
      <c r="D120" s="382">
        <v>19383.472103004293</v>
      </c>
      <c r="E120" s="316">
        <f t="shared" si="7"/>
        <v>-3629.527896995707</v>
      </c>
      <c r="F120" s="317">
        <f t="shared" si="8"/>
        <v>-0.15771641667734354</v>
      </c>
      <c r="G120" s="467"/>
    </row>
    <row r="121" spans="1:7" ht="15.75">
      <c r="A121" s="311">
        <v>11</v>
      </c>
      <c r="B121" s="354" t="s">
        <v>175</v>
      </c>
      <c r="C121" s="382">
        <v>18661.38</v>
      </c>
      <c r="D121" s="382">
        <v>17133.11489361702</v>
      </c>
      <c r="E121" s="316">
        <f t="shared" si="7"/>
        <v>-1528.2651063829799</v>
      </c>
      <c r="F121" s="317">
        <f t="shared" si="8"/>
        <v>-0.08189453868808093</v>
      </c>
      <c r="G121" s="467"/>
    </row>
    <row r="122" spans="1:7" ht="15.75">
      <c r="A122" s="311">
        <v>12</v>
      </c>
      <c r="B122" s="354" t="s">
        <v>176</v>
      </c>
      <c r="C122" s="382">
        <v>14570.119999999999</v>
      </c>
      <c r="D122" s="382">
        <v>13431.20425531915</v>
      </c>
      <c r="E122" s="316">
        <f t="shared" si="7"/>
        <v>-1138.9157446808495</v>
      </c>
      <c r="F122" s="317">
        <f t="shared" si="8"/>
        <v>-0.07816790422322188</v>
      </c>
      <c r="G122" s="467"/>
    </row>
    <row r="123" spans="1:7" ht="15.75">
      <c r="A123" s="147"/>
      <c r="B123" s="264" t="s">
        <v>11</v>
      </c>
      <c r="C123" s="358">
        <f>SUM(C111:C122)</f>
        <v>208461.52000000002</v>
      </c>
      <c r="D123" s="356">
        <f>SUM(D111:D122)</f>
        <v>191048.77016005103</v>
      </c>
      <c r="E123" s="318">
        <f>D123-C123</f>
        <v>-17412.749839948985</v>
      </c>
      <c r="F123" s="319">
        <f t="shared" si="8"/>
        <v>-0.08352980367767146</v>
      </c>
      <c r="G123" s="468"/>
    </row>
    <row r="124" spans="1:7" ht="12.75" customHeight="1">
      <c r="A124" s="219"/>
      <c r="B124" s="25"/>
      <c r="C124" s="25"/>
      <c r="D124" s="19"/>
      <c r="E124" s="164"/>
      <c r="F124" s="26"/>
      <c r="G124" s="465"/>
    </row>
    <row r="125" spans="1:7" ht="23.25" customHeight="1">
      <c r="A125" s="570" t="s">
        <v>260</v>
      </c>
      <c r="B125" s="570"/>
      <c r="C125" s="570"/>
      <c r="D125" s="570"/>
      <c r="E125" s="570"/>
      <c r="F125" s="570"/>
      <c r="G125" s="570"/>
    </row>
    <row r="126" spans="1:7" ht="79.5" customHeight="1">
      <c r="A126" s="299" t="s">
        <v>3</v>
      </c>
      <c r="B126" s="299" t="s">
        <v>69</v>
      </c>
      <c r="C126" s="299" t="s">
        <v>300</v>
      </c>
      <c r="D126" s="299" t="s">
        <v>101</v>
      </c>
      <c r="E126" s="310" t="s">
        <v>6</v>
      </c>
      <c r="F126" s="299" t="s">
        <v>7</v>
      </c>
      <c r="G126" s="467"/>
    </row>
    <row r="127" spans="1:7" ht="15.75">
      <c r="A127" s="311">
        <v>1</v>
      </c>
      <c r="B127" s="354" t="s">
        <v>166</v>
      </c>
      <c r="C127" s="360">
        <v>16085</v>
      </c>
      <c r="D127" s="315">
        <v>15263.824786324787</v>
      </c>
      <c r="E127" s="316">
        <f>D127-C127</f>
        <v>-821.175213675213</v>
      </c>
      <c r="F127" s="317">
        <f>E127/C127</f>
        <v>-0.05105223585173845</v>
      </c>
      <c r="G127" s="467"/>
    </row>
    <row r="128" spans="1:10" ht="15.75">
      <c r="A128" s="311">
        <v>2</v>
      </c>
      <c r="B128" s="354" t="s">
        <v>167</v>
      </c>
      <c r="C128" s="360">
        <v>36879</v>
      </c>
      <c r="D128" s="315">
        <v>34576.43859649123</v>
      </c>
      <c r="E128" s="316">
        <f aca="true" t="shared" si="9" ref="E128:E138">D128-C128</f>
        <v>-2302.561403508771</v>
      </c>
      <c r="F128" s="317">
        <f aca="true" t="shared" si="10" ref="F128:F137">E128/C128</f>
        <v>-0.06243557047394916</v>
      </c>
      <c r="G128" s="467"/>
      <c r="J128" s="11"/>
    </row>
    <row r="129" spans="1:7" ht="15.75">
      <c r="A129" s="311">
        <v>3</v>
      </c>
      <c r="B129" s="354" t="s">
        <v>168</v>
      </c>
      <c r="C129" s="360">
        <v>15289</v>
      </c>
      <c r="D129" s="315">
        <v>14379.247826086956</v>
      </c>
      <c r="E129" s="316">
        <f t="shared" si="9"/>
        <v>-909.7521739130443</v>
      </c>
      <c r="F129" s="317">
        <f t="shared" si="10"/>
        <v>-0.05950370684237323</v>
      </c>
      <c r="G129" s="467"/>
    </row>
    <row r="130" spans="1:7" ht="15.75">
      <c r="A130" s="311">
        <v>4</v>
      </c>
      <c r="B130" s="354" t="s">
        <v>169</v>
      </c>
      <c r="C130" s="360">
        <v>39445</v>
      </c>
      <c r="D130" s="315">
        <v>36732.55844155844</v>
      </c>
      <c r="E130" s="316">
        <f t="shared" si="9"/>
        <v>-2712.441558441562</v>
      </c>
      <c r="F130" s="317">
        <f t="shared" si="10"/>
        <v>-0.06876515549351152</v>
      </c>
      <c r="G130" s="467"/>
    </row>
    <row r="131" spans="1:7" ht="15.75">
      <c r="A131" s="311">
        <v>5</v>
      </c>
      <c r="B131" s="354" t="s">
        <v>170</v>
      </c>
      <c r="C131" s="360">
        <v>3194</v>
      </c>
      <c r="D131" s="315">
        <v>3126.442060085837</v>
      </c>
      <c r="E131" s="316">
        <f t="shared" si="9"/>
        <v>-67.55793991416294</v>
      </c>
      <c r="F131" s="317">
        <f t="shared" si="10"/>
        <v>-0.021151515314390402</v>
      </c>
      <c r="G131" s="467"/>
    </row>
    <row r="132" spans="1:7" ht="15.75">
      <c r="A132" s="311">
        <v>6</v>
      </c>
      <c r="B132" s="354" t="s">
        <v>171</v>
      </c>
      <c r="C132" s="360">
        <v>23126</v>
      </c>
      <c r="D132" s="315">
        <v>20890.956896551725</v>
      </c>
      <c r="E132" s="316">
        <f t="shared" si="9"/>
        <v>-2235.0431034482754</v>
      </c>
      <c r="F132" s="317">
        <f t="shared" si="10"/>
        <v>-0.09664633328064842</v>
      </c>
      <c r="G132" s="467"/>
    </row>
    <row r="133" spans="1:7" ht="15.75">
      <c r="A133" s="311">
        <v>7</v>
      </c>
      <c r="B133" s="354" t="s">
        <v>190</v>
      </c>
      <c r="C133" s="360">
        <v>1447</v>
      </c>
      <c r="D133" s="315">
        <v>1233.9033613445379</v>
      </c>
      <c r="E133" s="316">
        <f t="shared" si="9"/>
        <v>-213.09663865546213</v>
      </c>
      <c r="F133" s="317">
        <f t="shared" si="10"/>
        <v>-0.1472678912615495</v>
      </c>
      <c r="G133" s="467"/>
    </row>
    <row r="134" spans="1:7" ht="15.75">
      <c r="A134" s="311">
        <v>8</v>
      </c>
      <c r="B134" s="354" t="s">
        <v>172</v>
      </c>
      <c r="C134" s="360">
        <v>41413</v>
      </c>
      <c r="D134" s="315">
        <v>38494.905982905984</v>
      </c>
      <c r="E134" s="316">
        <f t="shared" si="9"/>
        <v>-2918.0940170940157</v>
      </c>
      <c r="F134" s="317">
        <f t="shared" si="10"/>
        <v>-0.07046323659464457</v>
      </c>
      <c r="G134" s="467"/>
    </row>
    <row r="135" spans="1:7" ht="15.75">
      <c r="A135" s="311">
        <v>9</v>
      </c>
      <c r="B135" s="354" t="s">
        <v>173</v>
      </c>
      <c r="C135" s="360">
        <v>34649</v>
      </c>
      <c r="D135" s="315">
        <v>32698.819327731093</v>
      </c>
      <c r="E135" s="316">
        <f t="shared" si="9"/>
        <v>-1950.180672268907</v>
      </c>
      <c r="F135" s="317">
        <f t="shared" si="10"/>
        <v>-0.056283894838780546</v>
      </c>
      <c r="G135" s="467"/>
    </row>
    <row r="136" spans="1:7" ht="15.75">
      <c r="A136" s="311">
        <v>10</v>
      </c>
      <c r="B136" s="354" t="s">
        <v>174</v>
      </c>
      <c r="C136" s="360">
        <v>34539</v>
      </c>
      <c r="D136" s="315">
        <v>30157.369098712446</v>
      </c>
      <c r="E136" s="316">
        <f t="shared" si="9"/>
        <v>-4381.630901287554</v>
      </c>
      <c r="F136" s="317">
        <f t="shared" si="10"/>
        <v>-0.1268603868463926</v>
      </c>
      <c r="G136" s="467"/>
    </row>
    <row r="137" spans="1:7" ht="15.75">
      <c r="A137" s="311">
        <v>11</v>
      </c>
      <c r="B137" s="354" t="s">
        <v>175</v>
      </c>
      <c r="C137" s="360">
        <v>32609</v>
      </c>
      <c r="D137" s="315">
        <v>27831.88510638298</v>
      </c>
      <c r="E137" s="316">
        <f t="shared" si="9"/>
        <v>-4777.114893617021</v>
      </c>
      <c r="F137" s="317">
        <f t="shared" si="10"/>
        <v>-0.14649682276724282</v>
      </c>
      <c r="G137" s="467"/>
    </row>
    <row r="138" spans="1:7" ht="15.75">
      <c r="A138" s="311">
        <v>12</v>
      </c>
      <c r="B138" s="354" t="s">
        <v>176</v>
      </c>
      <c r="C138" s="360">
        <v>23107</v>
      </c>
      <c r="D138" s="315">
        <v>21214.306382978724</v>
      </c>
      <c r="E138" s="316">
        <f t="shared" si="9"/>
        <v>-1892.6936170212757</v>
      </c>
      <c r="F138" s="317">
        <f>E138/C138</f>
        <v>-0.08190996741339315</v>
      </c>
      <c r="G138" s="467"/>
    </row>
    <row r="139" spans="1:7" ht="15.75">
      <c r="A139" s="147"/>
      <c r="B139" s="264" t="s">
        <v>11</v>
      </c>
      <c r="C139" s="361">
        <f>SUM(C127:C138)</f>
        <v>301782</v>
      </c>
      <c r="D139" s="265">
        <f>SUM(D127:D138)</f>
        <v>276600.65786715475</v>
      </c>
      <c r="E139" s="318">
        <f>D139-C139</f>
        <v>-25181.342132845253</v>
      </c>
      <c r="F139" s="319">
        <f>E139/C139</f>
        <v>-0.08344216067507423</v>
      </c>
      <c r="G139" s="469"/>
    </row>
    <row r="140" spans="1:7" ht="23.25" customHeight="1">
      <c r="A140" s="570" t="s">
        <v>261</v>
      </c>
      <c r="B140" s="570"/>
      <c r="C140" s="570"/>
      <c r="D140" s="570"/>
      <c r="E140" s="570"/>
      <c r="F140" s="570"/>
      <c r="G140" s="570"/>
    </row>
    <row r="141" spans="1:7" s="251" customFormat="1" ht="75" customHeight="1">
      <c r="A141" s="299" t="s">
        <v>3</v>
      </c>
      <c r="B141" s="299" t="s">
        <v>69</v>
      </c>
      <c r="C141" s="299" t="s">
        <v>300</v>
      </c>
      <c r="D141" s="299" t="s">
        <v>101</v>
      </c>
      <c r="E141" s="310" t="s">
        <v>6</v>
      </c>
      <c r="F141" s="299" t="s">
        <v>7</v>
      </c>
      <c r="G141" s="466"/>
    </row>
    <row r="142" spans="1:7" ht="15.75">
      <c r="A142" s="311">
        <v>1</v>
      </c>
      <c r="B142" s="354" t="s">
        <v>166</v>
      </c>
      <c r="C142" s="360">
        <v>11123</v>
      </c>
      <c r="D142" s="315">
        <v>10605.6794871795</v>
      </c>
      <c r="E142" s="316">
        <f>D142-C142</f>
        <v>-517.3205128205009</v>
      </c>
      <c r="F142" s="317">
        <f>E142/C142</f>
        <v>-0.0465090814367078</v>
      </c>
      <c r="G142" s="467"/>
    </row>
    <row r="143" spans="1:7" ht="15.75">
      <c r="A143" s="311">
        <v>2</v>
      </c>
      <c r="B143" s="354" t="s">
        <v>167</v>
      </c>
      <c r="C143" s="360">
        <v>25615</v>
      </c>
      <c r="D143" s="315">
        <v>24117.697368421053</v>
      </c>
      <c r="E143" s="316">
        <f aca="true" t="shared" si="11" ref="E143:E153">D143-C143</f>
        <v>-1497.3026315789466</v>
      </c>
      <c r="F143" s="317">
        <f aca="true" t="shared" si="12" ref="F143:F153">E143/C143</f>
        <v>-0.058454133577159735</v>
      </c>
      <c r="G143" s="467"/>
    </row>
    <row r="144" spans="1:7" ht="15.75">
      <c r="A144" s="311">
        <v>3</v>
      </c>
      <c r="B144" s="354" t="s">
        <v>168</v>
      </c>
      <c r="C144" s="360">
        <v>10071</v>
      </c>
      <c r="D144" s="315">
        <v>9602.208695652174</v>
      </c>
      <c r="E144" s="316">
        <f t="shared" si="11"/>
        <v>-468.79130434782564</v>
      </c>
      <c r="F144" s="317">
        <f t="shared" si="12"/>
        <v>-0.04654863512539228</v>
      </c>
      <c r="G144" s="467"/>
    </row>
    <row r="145" spans="1:7" ht="15.75">
      <c r="A145" s="311">
        <v>4</v>
      </c>
      <c r="B145" s="354" t="s">
        <v>169</v>
      </c>
      <c r="C145" s="360">
        <v>30136</v>
      </c>
      <c r="D145" s="315">
        <v>27601.74891774892</v>
      </c>
      <c r="E145" s="316">
        <f t="shared" si="11"/>
        <v>-2534.2510822510812</v>
      </c>
      <c r="F145" s="317">
        <f t="shared" si="12"/>
        <v>-0.08409381079941204</v>
      </c>
      <c r="G145" s="467"/>
    </row>
    <row r="146" spans="1:7" ht="15.75">
      <c r="A146" s="311">
        <v>5</v>
      </c>
      <c r="B146" s="354" t="s">
        <v>170</v>
      </c>
      <c r="C146" s="360">
        <v>1958</v>
      </c>
      <c r="D146" s="315">
        <v>1894.2274678111587</v>
      </c>
      <c r="E146" s="316">
        <f t="shared" si="11"/>
        <v>-63.772532188841296</v>
      </c>
      <c r="F146" s="317">
        <f t="shared" si="12"/>
        <v>-0.032570241158754495</v>
      </c>
      <c r="G146" s="467"/>
    </row>
    <row r="147" spans="1:7" ht="15.75">
      <c r="A147" s="311">
        <v>6</v>
      </c>
      <c r="B147" s="354" t="s">
        <v>171</v>
      </c>
      <c r="C147" s="360">
        <v>16049</v>
      </c>
      <c r="D147" s="315">
        <v>14787.163793103447</v>
      </c>
      <c r="E147" s="316">
        <f t="shared" si="11"/>
        <v>-1261.8362068965525</v>
      </c>
      <c r="F147" s="317">
        <f t="shared" si="12"/>
        <v>-0.07862397700146755</v>
      </c>
      <c r="G147" s="467"/>
    </row>
    <row r="148" spans="1:7" ht="15.75">
      <c r="A148" s="311">
        <v>7</v>
      </c>
      <c r="B148" s="491" t="s">
        <v>190</v>
      </c>
      <c r="C148" s="360">
        <v>717</v>
      </c>
      <c r="D148" s="315">
        <v>686.2226890756302</v>
      </c>
      <c r="E148" s="316">
        <f t="shared" si="11"/>
        <v>-30.777310924369772</v>
      </c>
      <c r="F148" s="317">
        <f t="shared" si="12"/>
        <v>-0.042925119838730506</v>
      </c>
      <c r="G148" s="467"/>
    </row>
    <row r="149" spans="1:7" ht="15.75">
      <c r="A149" s="311">
        <v>8</v>
      </c>
      <c r="B149" s="354" t="s">
        <v>172</v>
      </c>
      <c r="C149" s="360">
        <v>31189</v>
      </c>
      <c r="D149" s="315">
        <v>29000.5641025641</v>
      </c>
      <c r="E149" s="316">
        <f t="shared" si="11"/>
        <v>-2188.4358974358984</v>
      </c>
      <c r="F149" s="317">
        <f t="shared" si="12"/>
        <v>-0.0701669145351213</v>
      </c>
      <c r="G149" s="467"/>
    </row>
    <row r="150" spans="1:7" ht="15.75">
      <c r="A150" s="311">
        <v>9</v>
      </c>
      <c r="B150" s="354" t="s">
        <v>173</v>
      </c>
      <c r="C150" s="360">
        <v>24093</v>
      </c>
      <c r="D150" s="315">
        <v>22805.46638655462</v>
      </c>
      <c r="E150" s="316">
        <f t="shared" si="11"/>
        <v>-1287.5336134453792</v>
      </c>
      <c r="F150" s="317">
        <f t="shared" si="12"/>
        <v>-0.05344015329952182</v>
      </c>
      <c r="G150" s="467"/>
    </row>
    <row r="151" spans="1:7" ht="15.75">
      <c r="A151" s="311">
        <v>10</v>
      </c>
      <c r="B151" s="354" t="s">
        <v>174</v>
      </c>
      <c r="C151" s="360">
        <v>22813</v>
      </c>
      <c r="D151" s="315">
        <v>19383.472103004293</v>
      </c>
      <c r="E151" s="316">
        <f t="shared" si="11"/>
        <v>-3429.527896995707</v>
      </c>
      <c r="F151" s="317">
        <f t="shared" si="12"/>
        <v>-0.1503321745055761</v>
      </c>
      <c r="G151" s="467"/>
    </row>
    <row r="152" spans="1:7" ht="15.75">
      <c r="A152" s="311">
        <v>11</v>
      </c>
      <c r="B152" s="354" t="s">
        <v>175</v>
      </c>
      <c r="C152" s="360">
        <v>19539</v>
      </c>
      <c r="D152" s="315">
        <v>17133.11489361702</v>
      </c>
      <c r="E152" s="316">
        <f t="shared" si="11"/>
        <v>-2405.885106382979</v>
      </c>
      <c r="F152" s="317">
        <f t="shared" si="12"/>
        <v>-0.12313245848728076</v>
      </c>
      <c r="G152" s="467"/>
    </row>
    <row r="153" spans="1:7" ht="15.75">
      <c r="A153" s="311">
        <v>12</v>
      </c>
      <c r="B153" s="354" t="s">
        <v>176</v>
      </c>
      <c r="C153" s="360">
        <v>14719</v>
      </c>
      <c r="D153" s="315">
        <v>13431.20425531915</v>
      </c>
      <c r="E153" s="316">
        <f t="shared" si="11"/>
        <v>-1287.7957446808505</v>
      </c>
      <c r="F153" s="317">
        <f t="shared" si="12"/>
        <v>-0.08749206771389703</v>
      </c>
      <c r="G153" s="467"/>
    </row>
    <row r="154" spans="1:7" ht="15.75">
      <c r="A154" s="147"/>
      <c r="B154" s="264" t="s">
        <v>11</v>
      </c>
      <c r="C154" s="361">
        <f>SUM(C142:C153)</f>
        <v>208022</v>
      </c>
      <c r="D154" s="313">
        <f>SUM(D142:D153)</f>
        <v>191048.77016005106</v>
      </c>
      <c r="E154" s="318">
        <f>D154-C154</f>
        <v>-16973.229839948937</v>
      </c>
      <c r="F154" s="319">
        <f>E154/C154</f>
        <v>-0.08159343646320551</v>
      </c>
      <c r="G154" s="469"/>
    </row>
    <row r="155" spans="1:7" ht="12.75" customHeight="1">
      <c r="A155" s="219"/>
      <c r="B155" s="25"/>
      <c r="C155" s="25"/>
      <c r="D155" s="19"/>
      <c r="E155" s="146"/>
      <c r="F155" s="26"/>
      <c r="G155" s="465"/>
    </row>
    <row r="156" spans="1:7" ht="12.75" customHeight="1">
      <c r="A156" s="219"/>
      <c r="B156" s="25"/>
      <c r="C156" s="25"/>
      <c r="D156" s="19"/>
      <c r="E156" s="146"/>
      <c r="F156" s="26"/>
      <c r="G156" s="465"/>
    </row>
    <row r="157" spans="1:7" s="71" customFormat="1" ht="15">
      <c r="A157" s="243" t="s">
        <v>301</v>
      </c>
      <c r="B157" s="243"/>
      <c r="C157" s="243"/>
      <c r="D157" s="154"/>
      <c r="E157" s="189"/>
      <c r="F157" s="49"/>
      <c r="G157" s="470"/>
    </row>
    <row r="158" spans="1:6" ht="15">
      <c r="A158" s="165" t="s">
        <v>262</v>
      </c>
      <c r="B158" s="28"/>
      <c r="C158" s="28"/>
      <c r="D158" s="155"/>
      <c r="E158" s="190"/>
      <c r="F158" s="28"/>
    </row>
    <row r="159" spans="1:6" ht="59.25" customHeight="1">
      <c r="A159" s="133" t="s">
        <v>39</v>
      </c>
      <c r="B159" s="133" t="s">
        <v>17</v>
      </c>
      <c r="C159" s="133" t="s">
        <v>347</v>
      </c>
      <c r="D159" s="133" t="s">
        <v>302</v>
      </c>
      <c r="E159" s="194" t="s">
        <v>103</v>
      </c>
      <c r="F159" s="29"/>
    </row>
    <row r="160" spans="1:5" ht="15">
      <c r="A160" s="23">
        <v>1</v>
      </c>
      <c r="B160" s="24" t="s">
        <v>166</v>
      </c>
      <c r="C160" s="492">
        <v>3659043</v>
      </c>
      <c r="D160" s="362">
        <v>3571735</v>
      </c>
      <c r="E160" s="430">
        <f>D160/C160</f>
        <v>0.9761391161568749</v>
      </c>
    </row>
    <row r="161" spans="1:5" ht="15">
      <c r="A161" s="23">
        <v>2</v>
      </c>
      <c r="B161" s="24" t="s">
        <v>167</v>
      </c>
      <c r="C161" s="492">
        <v>8630829</v>
      </c>
      <c r="D161" s="362">
        <v>7883428</v>
      </c>
      <c r="E161" s="430">
        <f aca="true" t="shared" si="13" ref="E161:E171">D161/C161</f>
        <v>0.9134033358788594</v>
      </c>
    </row>
    <row r="162" spans="1:5" ht="15">
      <c r="A162" s="23">
        <v>3</v>
      </c>
      <c r="B162" s="24" t="s">
        <v>168</v>
      </c>
      <c r="C162" s="492">
        <v>3542913</v>
      </c>
      <c r="D162" s="362">
        <v>3307227</v>
      </c>
      <c r="E162" s="430">
        <f t="shared" si="13"/>
        <v>0.9334767746202066</v>
      </c>
    </row>
    <row r="163" spans="1:5" ht="15">
      <c r="A163" s="23">
        <v>4</v>
      </c>
      <c r="B163" s="24" t="s">
        <v>169</v>
      </c>
      <c r="C163" s="492">
        <v>9661068</v>
      </c>
      <c r="D163" s="362">
        <v>8485221</v>
      </c>
      <c r="E163" s="430">
        <f t="shared" si="13"/>
        <v>0.8782901641930271</v>
      </c>
    </row>
    <row r="164" spans="1:5" ht="15">
      <c r="A164" s="23">
        <v>5</v>
      </c>
      <c r="B164" s="24" t="s">
        <v>170</v>
      </c>
      <c r="C164" s="492">
        <v>803193</v>
      </c>
      <c r="D164" s="362">
        <v>728461</v>
      </c>
      <c r="E164" s="431">
        <f t="shared" si="13"/>
        <v>0.9069563604264479</v>
      </c>
    </row>
    <row r="165" spans="1:5" ht="15">
      <c r="A165" s="23">
        <v>6</v>
      </c>
      <c r="B165" s="24" t="s">
        <v>171</v>
      </c>
      <c r="C165" s="492">
        <v>5451000</v>
      </c>
      <c r="D165" s="362">
        <v>4846702</v>
      </c>
      <c r="E165" s="430">
        <f t="shared" si="13"/>
        <v>0.8891399743166392</v>
      </c>
    </row>
    <row r="166" spans="1:5" ht="15">
      <c r="A166" s="23">
        <v>7</v>
      </c>
      <c r="B166" s="354" t="s">
        <v>190</v>
      </c>
      <c r="C166" s="492">
        <v>322083</v>
      </c>
      <c r="D166" s="362">
        <v>293669</v>
      </c>
      <c r="E166" s="430">
        <f t="shared" si="13"/>
        <v>0.9117805037831863</v>
      </c>
    </row>
    <row r="167" spans="1:5" ht="15">
      <c r="A167" s="23">
        <v>8</v>
      </c>
      <c r="B167" s="24" t="s">
        <v>172</v>
      </c>
      <c r="C167" s="492">
        <v>9713208</v>
      </c>
      <c r="D167" s="362">
        <v>9007808</v>
      </c>
      <c r="E167" s="430">
        <f t="shared" si="13"/>
        <v>0.9273772372629104</v>
      </c>
    </row>
    <row r="168" spans="1:5" ht="15">
      <c r="A168" s="23">
        <v>9</v>
      </c>
      <c r="B168" s="24" t="s">
        <v>173</v>
      </c>
      <c r="C168" s="492">
        <v>7966281</v>
      </c>
      <c r="D168" s="362">
        <v>7782319</v>
      </c>
      <c r="E168" s="431">
        <f t="shared" si="13"/>
        <v>0.9769074176519759</v>
      </c>
    </row>
    <row r="169" spans="1:5" ht="15">
      <c r="A169" s="23">
        <v>10</v>
      </c>
      <c r="B169" s="24" t="s">
        <v>174</v>
      </c>
      <c r="C169" s="492">
        <v>7987374</v>
      </c>
      <c r="D169" s="362">
        <v>7026667</v>
      </c>
      <c r="E169" s="430">
        <f t="shared" si="13"/>
        <v>0.8797217959244177</v>
      </c>
    </row>
    <row r="170" spans="1:5" ht="15">
      <c r="A170" s="23">
        <v>11</v>
      </c>
      <c r="B170" s="24" t="s">
        <v>175</v>
      </c>
      <c r="C170" s="492">
        <v>7273530</v>
      </c>
      <c r="D170" s="362">
        <v>6540493</v>
      </c>
      <c r="E170" s="431">
        <f t="shared" si="13"/>
        <v>0.899218536254061</v>
      </c>
    </row>
    <row r="171" spans="1:5" ht="15">
      <c r="A171" s="23">
        <v>12</v>
      </c>
      <c r="B171" s="24" t="s">
        <v>176</v>
      </c>
      <c r="C171" s="492">
        <v>5516412</v>
      </c>
      <c r="D171" s="362">
        <v>4985362</v>
      </c>
      <c r="E171" s="430">
        <f t="shared" si="13"/>
        <v>0.9037327161205508</v>
      </c>
    </row>
    <row r="172" spans="1:5" ht="15">
      <c r="A172" s="23"/>
      <c r="B172" s="276" t="s">
        <v>11</v>
      </c>
      <c r="C172" s="358">
        <f>SUM(C160:C171)</f>
        <v>70526934</v>
      </c>
      <c r="D172" s="361">
        <f>SUM(D160:D171)</f>
        <v>64459092</v>
      </c>
      <c r="E172" s="519">
        <f>D172/C172</f>
        <v>0.9139641884900314</v>
      </c>
    </row>
    <row r="173" spans="1:7" ht="15">
      <c r="A173" s="25"/>
      <c r="B173" s="72"/>
      <c r="C173" s="73"/>
      <c r="D173" s="169"/>
      <c r="E173" s="169"/>
      <c r="F173" s="2"/>
      <c r="G173" s="471"/>
    </row>
    <row r="174" spans="1:7" s="71" customFormat="1" ht="15">
      <c r="A174" s="243" t="s">
        <v>303</v>
      </c>
      <c r="B174" s="243"/>
      <c r="C174" s="243"/>
      <c r="D174" s="243"/>
      <c r="E174" s="189"/>
      <c r="F174" s="49"/>
      <c r="G174" s="470"/>
    </row>
    <row r="175" spans="1:6" ht="15">
      <c r="A175" s="126" t="s">
        <v>263</v>
      </c>
      <c r="B175" s="126"/>
      <c r="C175" s="28"/>
      <c r="D175" s="155"/>
      <c r="E175" s="190"/>
      <c r="F175" s="28"/>
    </row>
    <row r="176" spans="1:6" ht="62.25" customHeight="1">
      <c r="A176" s="133" t="s">
        <v>3</v>
      </c>
      <c r="B176" s="133" t="s">
        <v>17</v>
      </c>
      <c r="C176" s="133" t="s">
        <v>347</v>
      </c>
      <c r="D176" s="133" t="s">
        <v>302</v>
      </c>
      <c r="E176" s="194" t="s">
        <v>103</v>
      </c>
      <c r="F176" s="29"/>
    </row>
    <row r="177" spans="1:5" ht="15">
      <c r="A177" s="23">
        <v>1</v>
      </c>
      <c r="B177" s="24" t="s">
        <v>166</v>
      </c>
      <c r="C177" s="493">
        <v>2684425.5300000003</v>
      </c>
      <c r="D177" s="360">
        <v>2481729</v>
      </c>
      <c r="E177" s="432">
        <f>D177/C177</f>
        <v>0.9244916546446345</v>
      </c>
    </row>
    <row r="178" spans="1:5" ht="15">
      <c r="A178" s="23">
        <v>2</v>
      </c>
      <c r="B178" s="24" t="s">
        <v>167</v>
      </c>
      <c r="C178" s="493">
        <v>6012927</v>
      </c>
      <c r="D178" s="360">
        <v>5498835</v>
      </c>
      <c r="E178" s="433">
        <f aca="true" t="shared" si="14" ref="E178:E189">D178/C178</f>
        <v>0.914502204999329</v>
      </c>
    </row>
    <row r="179" spans="1:5" ht="15">
      <c r="A179" s="23">
        <v>3</v>
      </c>
      <c r="B179" s="24" t="s">
        <v>168</v>
      </c>
      <c r="C179" s="493">
        <v>2411029.4400000004</v>
      </c>
      <c r="D179" s="360">
        <v>2208508</v>
      </c>
      <c r="E179" s="432">
        <f t="shared" si="14"/>
        <v>0.9160020874734734</v>
      </c>
    </row>
    <row r="180" spans="1:5" ht="15">
      <c r="A180" s="23">
        <v>4</v>
      </c>
      <c r="B180" s="24" t="s">
        <v>169</v>
      </c>
      <c r="C180" s="493">
        <v>7439700.18</v>
      </c>
      <c r="D180" s="360">
        <v>6376004</v>
      </c>
      <c r="E180" s="432">
        <f t="shared" si="14"/>
        <v>0.8570243216441016</v>
      </c>
    </row>
    <row r="181" spans="1:5" ht="15">
      <c r="A181" s="23">
        <v>5</v>
      </c>
      <c r="B181" s="24" t="s">
        <v>170</v>
      </c>
      <c r="C181" s="493">
        <v>503750.61000000004</v>
      </c>
      <c r="D181" s="360">
        <v>441355</v>
      </c>
      <c r="E181" s="433">
        <f t="shared" si="14"/>
        <v>0.8761378968851272</v>
      </c>
    </row>
    <row r="182" spans="1:5" ht="15">
      <c r="A182" s="23">
        <v>6</v>
      </c>
      <c r="B182" s="24" t="s">
        <v>171</v>
      </c>
      <c r="C182" s="493">
        <v>3895696.98</v>
      </c>
      <c r="D182" s="360">
        <v>3430622</v>
      </c>
      <c r="E182" s="433">
        <f t="shared" si="14"/>
        <v>0.8806182866923083</v>
      </c>
    </row>
    <row r="183" spans="1:5" ht="15">
      <c r="A183" s="23">
        <v>7</v>
      </c>
      <c r="B183" s="354" t="s">
        <v>190</v>
      </c>
      <c r="C183" s="493">
        <v>170640</v>
      </c>
      <c r="D183" s="360">
        <v>163321</v>
      </c>
      <c r="E183" s="432">
        <f t="shared" si="14"/>
        <v>0.9571085325832162</v>
      </c>
    </row>
    <row r="184" spans="1:5" ht="15">
      <c r="A184" s="23">
        <v>8</v>
      </c>
      <c r="B184" s="24" t="s">
        <v>172</v>
      </c>
      <c r="C184" s="493">
        <v>7481312.640000001</v>
      </c>
      <c r="D184" s="360">
        <v>6786132</v>
      </c>
      <c r="E184" s="433">
        <f t="shared" si="14"/>
        <v>0.9070777183828531</v>
      </c>
    </row>
    <row r="185" spans="1:5" ht="15">
      <c r="A185" s="23">
        <v>9</v>
      </c>
      <c r="B185" s="24" t="s">
        <v>173</v>
      </c>
      <c r="C185" s="493">
        <v>5475951.359999999</v>
      </c>
      <c r="D185" s="360">
        <v>5427701</v>
      </c>
      <c r="E185" s="433">
        <f t="shared" si="14"/>
        <v>0.9911886799520441</v>
      </c>
    </row>
    <row r="186" spans="1:5" ht="15">
      <c r="A186" s="23">
        <v>10</v>
      </c>
      <c r="B186" s="24" t="s">
        <v>174</v>
      </c>
      <c r="C186" s="493">
        <v>5454081</v>
      </c>
      <c r="D186" s="360">
        <v>4516349</v>
      </c>
      <c r="E186" s="433">
        <f t="shared" si="14"/>
        <v>0.8280678266421052</v>
      </c>
    </row>
    <row r="187" spans="1:5" ht="15">
      <c r="A187" s="23">
        <v>11</v>
      </c>
      <c r="B187" s="24" t="s">
        <v>175</v>
      </c>
      <c r="C187" s="493">
        <v>4422747.0600000005</v>
      </c>
      <c r="D187" s="360">
        <v>4026282</v>
      </c>
      <c r="E187" s="433">
        <f t="shared" si="14"/>
        <v>0.9103577359000041</v>
      </c>
    </row>
    <row r="188" spans="1:5" ht="15">
      <c r="A188" s="23">
        <v>12</v>
      </c>
      <c r="B188" s="24" t="s">
        <v>176</v>
      </c>
      <c r="C188" s="493">
        <v>3453118.44</v>
      </c>
      <c r="D188" s="360">
        <v>3156333</v>
      </c>
      <c r="E188" s="432">
        <f t="shared" si="14"/>
        <v>0.9140529219727546</v>
      </c>
    </row>
    <row r="189" spans="1:5" ht="15">
      <c r="A189" s="23"/>
      <c r="B189" s="276" t="s">
        <v>11</v>
      </c>
      <c r="C189" s="358">
        <f>SUM(C177:C188)</f>
        <v>49405380.24</v>
      </c>
      <c r="D189" s="361">
        <f>SUM(D177:D188)</f>
        <v>44513171</v>
      </c>
      <c r="E189" s="434">
        <f t="shared" si="14"/>
        <v>0.9009782089271497</v>
      </c>
    </row>
    <row r="190" spans="1:7" ht="15">
      <c r="A190" s="25"/>
      <c r="B190" s="72"/>
      <c r="C190" s="73"/>
      <c r="D190" s="169"/>
      <c r="E190" s="77"/>
      <c r="F190" s="2"/>
      <c r="G190" s="471"/>
    </row>
    <row r="191" spans="1:7" s="2" customFormat="1" ht="16.5" customHeight="1">
      <c r="A191" s="570" t="s">
        <v>90</v>
      </c>
      <c r="B191" s="570"/>
      <c r="C191" s="570"/>
      <c r="D191" s="570"/>
      <c r="E191" s="570"/>
      <c r="F191" s="570"/>
      <c r="G191" s="472"/>
    </row>
    <row r="192" spans="1:7" s="2" customFormat="1" ht="16.5" customHeight="1">
      <c r="A192" s="98"/>
      <c r="B192" s="69"/>
      <c r="C192" s="69"/>
      <c r="D192" s="170"/>
      <c r="E192" s="191"/>
      <c r="F192" s="69"/>
      <c r="G192" s="472"/>
    </row>
    <row r="193" spans="1:7" s="51" customFormat="1" ht="15">
      <c r="A193" s="592" t="s">
        <v>73</v>
      </c>
      <c r="B193" s="592"/>
      <c r="C193" s="592"/>
      <c r="D193" s="592"/>
      <c r="E193" s="592"/>
      <c r="F193" s="592"/>
      <c r="G193" s="473"/>
    </row>
    <row r="194" spans="1:7" s="51" customFormat="1" ht="15">
      <c r="A194" s="126" t="s">
        <v>264</v>
      </c>
      <c r="B194" s="79"/>
      <c r="C194" s="79"/>
      <c r="D194" s="79"/>
      <c r="E194" s="79"/>
      <c r="F194" s="79"/>
      <c r="G194" s="473"/>
    </row>
    <row r="195" spans="1:6" ht="27">
      <c r="A195" s="132" t="s">
        <v>3</v>
      </c>
      <c r="B195" s="132"/>
      <c r="C195" s="132" t="s">
        <v>4</v>
      </c>
      <c r="D195" s="132" t="s">
        <v>5</v>
      </c>
      <c r="E195" s="203" t="s">
        <v>6</v>
      </c>
      <c r="F195" s="132" t="s">
        <v>7</v>
      </c>
    </row>
    <row r="196" spans="1:6" ht="15">
      <c r="A196" s="120">
        <v>1</v>
      </c>
      <c r="B196" s="120">
        <v>2</v>
      </c>
      <c r="C196" s="120">
        <v>3</v>
      </c>
      <c r="D196" s="120">
        <v>4</v>
      </c>
      <c r="E196" s="320" t="s">
        <v>8</v>
      </c>
      <c r="F196" s="120">
        <v>6</v>
      </c>
    </row>
    <row r="197" spans="1:6" ht="30">
      <c r="A197" s="23">
        <v>1</v>
      </c>
      <c r="B197" s="22" t="s">
        <v>351</v>
      </c>
      <c r="C197" s="522"/>
      <c r="D197" s="215">
        <f>D219</f>
        <v>1550.2073</v>
      </c>
      <c r="E197" s="373">
        <f>D197-C197</f>
        <v>1550.2073</v>
      </c>
      <c r="F197" s="21" t="e">
        <f>E197/C197</f>
        <v>#DIV/0!</v>
      </c>
    </row>
    <row r="198" spans="1:11" ht="30" customHeight="1">
      <c r="A198" s="23">
        <v>2</v>
      </c>
      <c r="B198" s="380" t="s">
        <v>304</v>
      </c>
      <c r="C198" s="523"/>
      <c r="D198" s="30">
        <f>C219</f>
        <v>14463.515800000001</v>
      </c>
      <c r="E198" s="373">
        <f>D198-C198</f>
        <v>14463.515800000001</v>
      </c>
      <c r="F198" s="21" t="e">
        <f>E198/C198</f>
        <v>#DIV/0!</v>
      </c>
      <c r="K198" s="48"/>
    </row>
    <row r="199" spans="1:6" ht="29.25" customHeight="1">
      <c r="A199" s="23">
        <v>3</v>
      </c>
      <c r="B199" s="22" t="s">
        <v>348</v>
      </c>
      <c r="C199" s="524"/>
      <c r="D199" s="253">
        <f>E261</f>
        <v>12728.910000000002</v>
      </c>
      <c r="E199" s="373">
        <f>D199-C199</f>
        <v>12728.910000000002</v>
      </c>
      <c r="F199" s="21" t="e">
        <f>E199/C199</f>
        <v>#DIV/0!</v>
      </c>
    </row>
    <row r="200" spans="1:4" ht="15">
      <c r="A200" s="240"/>
      <c r="B200" s="383"/>
      <c r="C200" s="383"/>
      <c r="D200" s="384"/>
    </row>
    <row r="201" ht="15">
      <c r="A201" s="174"/>
    </row>
    <row r="202" spans="1:7" s="51" customFormat="1" ht="15">
      <c r="A202" s="244" t="s">
        <v>74</v>
      </c>
      <c r="B202" s="244"/>
      <c r="C202" s="244"/>
      <c r="D202" s="75"/>
      <c r="E202" s="76"/>
      <c r="F202" s="75"/>
      <c r="G202" s="474"/>
    </row>
    <row r="203" spans="1:7" s="51" customFormat="1" ht="15">
      <c r="A203" s="220"/>
      <c r="B203" s="75"/>
      <c r="C203" s="75"/>
      <c r="D203" s="75"/>
      <c r="E203" s="76"/>
      <c r="F203" s="75"/>
      <c r="G203" s="474"/>
    </row>
    <row r="204" spans="1:12" s="235" customFormat="1" ht="15">
      <c r="A204" s="235" t="s">
        <v>352</v>
      </c>
      <c r="G204" s="475"/>
      <c r="J204" s="612"/>
      <c r="K204" s="612"/>
      <c r="L204" s="612"/>
    </row>
    <row r="205" spans="1:15" ht="15">
      <c r="A205" s="126" t="s">
        <v>265</v>
      </c>
      <c r="B205" s="126"/>
      <c r="C205" s="126"/>
      <c r="D205" s="155"/>
      <c r="E205" s="192" t="s">
        <v>87</v>
      </c>
      <c r="G205" s="476"/>
      <c r="I205" s="24" t="s">
        <v>213</v>
      </c>
      <c r="J205" s="42" t="s">
        <v>99</v>
      </c>
      <c r="K205" s="42" t="s">
        <v>217</v>
      </c>
      <c r="L205" s="24"/>
      <c r="M205" s="42" t="s">
        <v>99</v>
      </c>
      <c r="N205" s="42" t="s">
        <v>217</v>
      </c>
      <c r="O205" s="24"/>
    </row>
    <row r="206" spans="1:15" ht="47.25" customHeight="1">
      <c r="A206" s="133" t="s">
        <v>9</v>
      </c>
      <c r="B206" s="133" t="s">
        <v>10</v>
      </c>
      <c r="C206" s="133" t="s">
        <v>305</v>
      </c>
      <c r="D206" s="133" t="s">
        <v>351</v>
      </c>
      <c r="E206" s="194" t="s">
        <v>306</v>
      </c>
      <c r="F206" s="36"/>
      <c r="I206" s="332" t="s">
        <v>214</v>
      </c>
      <c r="J206" s="420" t="s">
        <v>307</v>
      </c>
      <c r="K206" s="420" t="s">
        <v>307</v>
      </c>
      <c r="L206" s="421" t="s">
        <v>308</v>
      </c>
      <c r="M206" s="525" t="s">
        <v>349</v>
      </c>
      <c r="N206" s="525" t="s">
        <v>350</v>
      </c>
      <c r="O206" s="420" t="s">
        <v>222</v>
      </c>
    </row>
    <row r="207" spans="1:15" ht="15">
      <c r="A207" s="23">
        <v>1</v>
      </c>
      <c r="B207" s="354" t="s">
        <v>166</v>
      </c>
      <c r="C207" s="253">
        <v>808.46</v>
      </c>
      <c r="D207" s="253">
        <v>87.72</v>
      </c>
      <c r="E207" s="274">
        <f>D207/C207</f>
        <v>0.10850258516191276</v>
      </c>
      <c r="F207" s="36"/>
      <c r="G207" s="459" t="s">
        <v>48</v>
      </c>
      <c r="I207" s="354" t="s">
        <v>166</v>
      </c>
      <c r="J207" s="30">
        <v>388.56</v>
      </c>
      <c r="K207" s="30">
        <v>419.9</v>
      </c>
      <c r="L207" s="393">
        <f>J207+K207</f>
        <v>808.46</v>
      </c>
      <c r="M207" s="30">
        <v>29.531</v>
      </c>
      <c r="N207" s="30">
        <v>58.189</v>
      </c>
      <c r="O207" s="393">
        <f>M207+N207</f>
        <v>87.72</v>
      </c>
    </row>
    <row r="208" spans="1:15" ht="15">
      <c r="A208" s="23">
        <v>2</v>
      </c>
      <c r="B208" s="354" t="s">
        <v>167</v>
      </c>
      <c r="C208" s="253">
        <v>1669.3683</v>
      </c>
      <c r="D208" s="253">
        <v>344.3487</v>
      </c>
      <c r="E208" s="274">
        <f aca="true" t="shared" si="15" ref="E208:E218">D208/C208</f>
        <v>0.20627485258944955</v>
      </c>
      <c r="F208" s="36"/>
      <c r="I208" s="354" t="s">
        <v>167</v>
      </c>
      <c r="J208" s="30">
        <v>820.228</v>
      </c>
      <c r="K208" s="30">
        <v>849.1403</v>
      </c>
      <c r="L208" s="393">
        <f aca="true" t="shared" si="16" ref="L208:L219">J208+K208</f>
        <v>1669.3683</v>
      </c>
      <c r="M208" s="30">
        <v>140.0957</v>
      </c>
      <c r="N208" s="30">
        <v>204.253</v>
      </c>
      <c r="O208" s="393">
        <f aca="true" t="shared" si="17" ref="O208:O219">M208+N208</f>
        <v>344.3487</v>
      </c>
    </row>
    <row r="209" spans="1:15" ht="15">
      <c r="A209" s="23">
        <v>3</v>
      </c>
      <c r="B209" s="354" t="s">
        <v>168</v>
      </c>
      <c r="C209" s="253">
        <v>767.8198</v>
      </c>
      <c r="D209" s="253">
        <v>86.1324</v>
      </c>
      <c r="E209" s="274">
        <f t="shared" si="15"/>
        <v>0.11217788340441338</v>
      </c>
      <c r="F209" s="36"/>
      <c r="I209" s="354" t="s">
        <v>168</v>
      </c>
      <c r="J209" s="30">
        <v>377.3593</v>
      </c>
      <c r="K209" s="30">
        <v>390.4605</v>
      </c>
      <c r="L209" s="393">
        <f t="shared" si="16"/>
        <v>767.8198</v>
      </c>
      <c r="M209" s="30">
        <v>29.571</v>
      </c>
      <c r="N209" s="30">
        <v>56.5614</v>
      </c>
      <c r="O209" s="393">
        <f t="shared" si="17"/>
        <v>86.1324</v>
      </c>
    </row>
    <row r="210" spans="1:15" ht="15">
      <c r="A210" s="23">
        <v>4</v>
      </c>
      <c r="B210" s="354" t="s">
        <v>169</v>
      </c>
      <c r="C210" s="253">
        <v>2064.7389</v>
      </c>
      <c r="D210" s="253">
        <v>289.92499999999995</v>
      </c>
      <c r="E210" s="274">
        <f t="shared" si="15"/>
        <v>0.1404172701933402</v>
      </c>
      <c r="F210" s="37"/>
      <c r="I210" s="354" t="s">
        <v>169</v>
      </c>
      <c r="J210" s="30">
        <v>955.4236</v>
      </c>
      <c r="K210" s="30">
        <v>1109.3153</v>
      </c>
      <c r="L210" s="393">
        <f t="shared" si="16"/>
        <v>2064.7389</v>
      </c>
      <c r="M210" s="30">
        <v>82.338</v>
      </c>
      <c r="N210" s="30">
        <v>207.587</v>
      </c>
      <c r="O210" s="393">
        <f t="shared" si="17"/>
        <v>289.92499999999995</v>
      </c>
    </row>
    <row r="211" spans="1:15" ht="15">
      <c r="A211" s="23">
        <v>5</v>
      </c>
      <c r="B211" s="354" t="s">
        <v>170</v>
      </c>
      <c r="C211" s="253">
        <v>161.7516</v>
      </c>
      <c r="D211" s="253">
        <v>19.8694</v>
      </c>
      <c r="E211" s="274">
        <f t="shared" si="15"/>
        <v>0.12283897037185412</v>
      </c>
      <c r="F211" s="36"/>
      <c r="I211" s="354" t="s">
        <v>170</v>
      </c>
      <c r="J211" s="30">
        <v>78.7523</v>
      </c>
      <c r="K211" s="30">
        <v>82.9993</v>
      </c>
      <c r="L211" s="393">
        <f t="shared" si="16"/>
        <v>161.7516</v>
      </c>
      <c r="M211" s="30">
        <v>4.4418</v>
      </c>
      <c r="N211" s="30">
        <v>15.4276</v>
      </c>
      <c r="O211" s="393">
        <f t="shared" si="17"/>
        <v>19.8694</v>
      </c>
    </row>
    <row r="212" spans="1:15" ht="15">
      <c r="A212" s="23">
        <v>6</v>
      </c>
      <c r="B212" s="354" t="s">
        <v>171</v>
      </c>
      <c r="C212" s="253">
        <v>1147.9482</v>
      </c>
      <c r="D212" s="253">
        <v>115.479</v>
      </c>
      <c r="E212" s="274">
        <f t="shared" si="15"/>
        <v>0.10059600250255193</v>
      </c>
      <c r="F212" s="36"/>
      <c r="I212" s="354" t="s">
        <v>171</v>
      </c>
      <c r="J212" s="30">
        <v>553.3677</v>
      </c>
      <c r="K212" s="30">
        <v>594.5805</v>
      </c>
      <c r="L212" s="393">
        <f t="shared" si="16"/>
        <v>1147.9482</v>
      </c>
      <c r="M212" s="30">
        <v>43.678</v>
      </c>
      <c r="N212" s="30">
        <v>71.801</v>
      </c>
      <c r="O212" s="393">
        <f t="shared" si="17"/>
        <v>115.479</v>
      </c>
    </row>
    <row r="213" spans="1:15" ht="15">
      <c r="A213" s="23">
        <v>7</v>
      </c>
      <c r="B213" s="354" t="s">
        <v>190</v>
      </c>
      <c r="C213" s="253">
        <v>60.991600000000005</v>
      </c>
      <c r="D213" s="253">
        <v>11.326</v>
      </c>
      <c r="E213" s="274">
        <f t="shared" si="15"/>
        <v>0.18569770263446114</v>
      </c>
      <c r="F213" s="36"/>
      <c r="I213" s="494" t="s">
        <v>190</v>
      </c>
      <c r="J213" s="30">
        <v>32.9527</v>
      </c>
      <c r="K213" s="30">
        <v>28.0389</v>
      </c>
      <c r="L213" s="393">
        <f t="shared" si="16"/>
        <v>60.991600000000005</v>
      </c>
      <c r="M213" s="30">
        <v>4.0525</v>
      </c>
      <c r="N213" s="30">
        <v>7.2735</v>
      </c>
      <c r="O213" s="393">
        <f t="shared" si="17"/>
        <v>11.326</v>
      </c>
    </row>
    <row r="214" spans="1:15" ht="15">
      <c r="A214" s="23">
        <v>8</v>
      </c>
      <c r="B214" s="354" t="s">
        <v>172</v>
      </c>
      <c r="C214" s="253">
        <v>2197.4737999999998</v>
      </c>
      <c r="D214" s="253">
        <v>194.2269</v>
      </c>
      <c r="E214" s="274">
        <f t="shared" si="15"/>
        <v>0.08838644629119129</v>
      </c>
      <c r="F214" s="37"/>
      <c r="I214" s="354" t="s">
        <v>172</v>
      </c>
      <c r="J214" s="30">
        <v>1001.8506</v>
      </c>
      <c r="K214" s="30">
        <v>1195.6232</v>
      </c>
      <c r="L214" s="393">
        <f t="shared" si="16"/>
        <v>2197.4737999999998</v>
      </c>
      <c r="M214" s="30">
        <v>74.5269</v>
      </c>
      <c r="N214" s="30">
        <v>119.7</v>
      </c>
      <c r="O214" s="393">
        <f t="shared" si="17"/>
        <v>194.2269</v>
      </c>
    </row>
    <row r="215" spans="1:15" ht="15">
      <c r="A215" s="23">
        <v>9</v>
      </c>
      <c r="B215" s="354" t="s">
        <v>173</v>
      </c>
      <c r="C215" s="253">
        <v>1642.7766000000001</v>
      </c>
      <c r="D215" s="253">
        <v>116.449</v>
      </c>
      <c r="E215" s="274">
        <f t="shared" si="15"/>
        <v>0.07088547523747293</v>
      </c>
      <c r="F215" s="36"/>
      <c r="I215" s="354" t="s">
        <v>173</v>
      </c>
      <c r="J215" s="30">
        <v>812.3269</v>
      </c>
      <c r="K215" s="30">
        <v>830.4497</v>
      </c>
      <c r="L215" s="393">
        <f t="shared" si="16"/>
        <v>1642.7766000000001</v>
      </c>
      <c r="M215" s="30">
        <v>43.703</v>
      </c>
      <c r="N215" s="30">
        <v>72.746</v>
      </c>
      <c r="O215" s="393">
        <f t="shared" si="17"/>
        <v>116.449</v>
      </c>
    </row>
    <row r="216" spans="1:15" ht="15">
      <c r="A216" s="23">
        <v>10</v>
      </c>
      <c r="B216" s="354" t="s">
        <v>174</v>
      </c>
      <c r="C216" s="253">
        <v>1419.1849</v>
      </c>
      <c r="D216" s="253">
        <v>68.75800000000001</v>
      </c>
      <c r="E216" s="274">
        <f t="shared" si="15"/>
        <v>0.04844893713285704</v>
      </c>
      <c r="F216" s="36"/>
      <c r="I216" s="354" t="s">
        <v>174</v>
      </c>
      <c r="J216" s="30">
        <v>720.4996</v>
      </c>
      <c r="K216" s="30">
        <v>698.6853</v>
      </c>
      <c r="L216" s="393">
        <f t="shared" si="16"/>
        <v>1419.1849</v>
      </c>
      <c r="M216" s="30">
        <v>15.369</v>
      </c>
      <c r="N216" s="30">
        <v>53.389</v>
      </c>
      <c r="O216" s="393">
        <f t="shared" si="17"/>
        <v>68.75800000000001</v>
      </c>
    </row>
    <row r="217" spans="1:15" ht="15">
      <c r="A217" s="23">
        <v>11</v>
      </c>
      <c r="B217" s="354" t="s">
        <v>175</v>
      </c>
      <c r="C217" s="253">
        <v>1446.2395999999999</v>
      </c>
      <c r="D217" s="253">
        <v>117.0349</v>
      </c>
      <c r="E217" s="274">
        <f t="shared" si="15"/>
        <v>0.08092358970118091</v>
      </c>
      <c r="F217" s="36"/>
      <c r="I217" s="354" t="s">
        <v>175</v>
      </c>
      <c r="J217" s="30">
        <v>763.3268</v>
      </c>
      <c r="K217" s="30">
        <v>682.9128</v>
      </c>
      <c r="L217" s="393">
        <f t="shared" si="16"/>
        <v>1446.2395999999999</v>
      </c>
      <c r="M217" s="30">
        <v>70.633</v>
      </c>
      <c r="N217" s="30">
        <v>46.4019</v>
      </c>
      <c r="O217" s="393">
        <f t="shared" si="17"/>
        <v>117.0349</v>
      </c>
    </row>
    <row r="218" spans="1:15" ht="15">
      <c r="A218" s="23">
        <v>12</v>
      </c>
      <c r="B218" s="354" t="s">
        <v>176</v>
      </c>
      <c r="C218" s="253">
        <v>1076.7625</v>
      </c>
      <c r="D218" s="253">
        <v>98.93799999999999</v>
      </c>
      <c r="E218" s="274">
        <f t="shared" si="15"/>
        <v>0.09188470066518846</v>
      </c>
      <c r="F218" s="37"/>
      <c r="I218" s="354" t="s">
        <v>176</v>
      </c>
      <c r="J218" s="30">
        <v>548.0444</v>
      </c>
      <c r="K218" s="30">
        <v>528.7181</v>
      </c>
      <c r="L218" s="393">
        <f t="shared" si="16"/>
        <v>1076.7625</v>
      </c>
      <c r="M218" s="30">
        <v>38.641</v>
      </c>
      <c r="N218" s="30">
        <v>60.297</v>
      </c>
      <c r="O218" s="393">
        <f t="shared" si="17"/>
        <v>98.93799999999999</v>
      </c>
    </row>
    <row r="219" spans="1:15" ht="15.75">
      <c r="A219" s="275"/>
      <c r="B219" s="276" t="s">
        <v>11</v>
      </c>
      <c r="C219" s="277">
        <f>SUM(C207:C218)</f>
        <v>14463.515800000001</v>
      </c>
      <c r="D219" s="277">
        <f>SUM(D207:D218)</f>
        <v>1550.2073</v>
      </c>
      <c r="E219" s="278">
        <f>D219/C219</f>
        <v>0.10718053075311051</v>
      </c>
      <c r="I219" s="24"/>
      <c r="J219" s="31">
        <f>SUM(J207:J218)</f>
        <v>7052.6919</v>
      </c>
      <c r="K219" s="31">
        <f>SUM(K207:K218)</f>
        <v>7410.8239</v>
      </c>
      <c r="L219" s="393">
        <f t="shared" si="16"/>
        <v>14463.515800000001</v>
      </c>
      <c r="M219" s="31">
        <f>SUM(M207:M218)</f>
        <v>576.5809</v>
      </c>
      <c r="N219" s="31">
        <f>SUM(N207:N218)</f>
        <v>973.6264000000001</v>
      </c>
      <c r="O219" s="393">
        <f t="shared" si="17"/>
        <v>1550.2073</v>
      </c>
    </row>
    <row r="220" ht="15">
      <c r="G220" s="471"/>
    </row>
    <row r="222" spans="1:7" s="51" customFormat="1" ht="15">
      <c r="A222" s="235" t="s">
        <v>239</v>
      </c>
      <c r="B222" s="235"/>
      <c r="C222" s="50"/>
      <c r="D222" s="154"/>
      <c r="E222" s="189"/>
      <c r="F222" s="70"/>
      <c r="G222" s="90"/>
    </row>
    <row r="223" spans="1:92" ht="15">
      <c r="A223" s="126" t="s">
        <v>266</v>
      </c>
      <c r="B223" s="126"/>
      <c r="C223" s="28"/>
      <c r="D223" s="155"/>
      <c r="E223" s="192" t="s">
        <v>87</v>
      </c>
      <c r="I223" s="42" t="s">
        <v>99</v>
      </c>
      <c r="J223" s="42" t="s">
        <v>217</v>
      </c>
      <c r="K223" s="24"/>
      <c r="M223" s="42" t="s">
        <v>99</v>
      </c>
      <c r="N223" s="42" t="s">
        <v>217</v>
      </c>
      <c r="O223" s="24"/>
      <c r="Q223" s="42" t="s">
        <v>99</v>
      </c>
      <c r="R223" s="42" t="s">
        <v>217</v>
      </c>
      <c r="S223" s="24"/>
      <c r="CN223" s="1" t="s">
        <v>158</v>
      </c>
    </row>
    <row r="224" spans="1:19" ht="42.75" customHeight="1">
      <c r="A224" s="133" t="s">
        <v>3</v>
      </c>
      <c r="B224" s="133" t="s">
        <v>10</v>
      </c>
      <c r="C224" s="132" t="str">
        <f>C206</f>
        <v>Allocation for 2018-19                 </v>
      </c>
      <c r="D224" s="133" t="s">
        <v>240</v>
      </c>
      <c r="E224" s="194" t="s">
        <v>309</v>
      </c>
      <c r="F224" s="36"/>
      <c r="I224" s="525" t="s">
        <v>211</v>
      </c>
      <c r="J224" s="525" t="s">
        <v>211</v>
      </c>
      <c r="K224" s="525" t="s">
        <v>215</v>
      </c>
      <c r="M224" s="420" t="s">
        <v>212</v>
      </c>
      <c r="N224" s="420" t="s">
        <v>212</v>
      </c>
      <c r="O224" s="420" t="s">
        <v>216</v>
      </c>
      <c r="Q224" s="420" t="s">
        <v>198</v>
      </c>
      <c r="R224" s="420" t="s">
        <v>198</v>
      </c>
      <c r="S224" s="421" t="s">
        <v>218</v>
      </c>
    </row>
    <row r="225" spans="1:19" ht="15">
      <c r="A225" s="268">
        <v>1</v>
      </c>
      <c r="B225" s="354" t="s">
        <v>166</v>
      </c>
      <c r="C225" s="253">
        <f>C207</f>
        <v>808.46</v>
      </c>
      <c r="D225" s="252">
        <v>68.214</v>
      </c>
      <c r="E225" s="269">
        <f aca="true" t="shared" si="18" ref="E225:E236">D225/C207</f>
        <v>0.0843752319224204</v>
      </c>
      <c r="I225" s="24">
        <v>354.2</v>
      </c>
      <c r="J225" s="215">
        <v>356.24</v>
      </c>
      <c r="K225" s="393">
        <f>I225+J225</f>
        <v>710.44</v>
      </c>
      <c r="M225" s="30">
        <v>357.172</v>
      </c>
      <c r="N225" s="30">
        <v>372.774</v>
      </c>
      <c r="O225" s="393">
        <f>M225+N225</f>
        <v>729.946</v>
      </c>
      <c r="Q225" s="30">
        <v>26.55899999999997</v>
      </c>
      <c r="R225" s="30">
        <v>41.65500000000003</v>
      </c>
      <c r="S225" s="393">
        <f>Q225+R225</f>
        <v>68.214</v>
      </c>
    </row>
    <row r="226" spans="1:19" ht="15">
      <c r="A226" s="268">
        <v>2</v>
      </c>
      <c r="B226" s="354" t="s">
        <v>167</v>
      </c>
      <c r="C226" s="253">
        <f aca="true" t="shared" si="19" ref="C226:C236">C208</f>
        <v>1669.3683</v>
      </c>
      <c r="D226" s="252">
        <v>35.06569999999999</v>
      </c>
      <c r="E226" s="269">
        <f t="shared" si="18"/>
        <v>0.021005370714179725</v>
      </c>
      <c r="I226" s="24">
        <v>669.92</v>
      </c>
      <c r="J226" s="215">
        <v>633.82</v>
      </c>
      <c r="K226" s="393">
        <f aca="true" t="shared" si="20" ref="K226:K237">I226+J226</f>
        <v>1303.74</v>
      </c>
      <c r="M226" s="30">
        <v>788.197</v>
      </c>
      <c r="N226" s="30">
        <v>824.826</v>
      </c>
      <c r="O226" s="393">
        <f aca="true" t="shared" si="21" ref="O226:O237">M226+N226</f>
        <v>1613.0230000000001</v>
      </c>
      <c r="Q226" s="30">
        <v>21.81869999999992</v>
      </c>
      <c r="R226" s="30">
        <v>13.247000000000071</v>
      </c>
      <c r="S226" s="393">
        <f aca="true" t="shared" si="22" ref="S226:S237">Q226+R226</f>
        <v>35.06569999999999</v>
      </c>
    </row>
    <row r="227" spans="1:19" ht="15">
      <c r="A227" s="268">
        <v>3</v>
      </c>
      <c r="B227" s="354" t="s">
        <v>168</v>
      </c>
      <c r="C227" s="253">
        <f t="shared" si="19"/>
        <v>767.8198</v>
      </c>
      <c r="D227" s="252">
        <v>96.01639999999998</v>
      </c>
      <c r="E227" s="269">
        <f t="shared" si="18"/>
        <v>0.1250506954887071</v>
      </c>
      <c r="I227" s="24">
        <v>343.09</v>
      </c>
      <c r="J227" s="215">
        <v>328.81</v>
      </c>
      <c r="K227" s="393">
        <f t="shared" si="20"/>
        <v>671.9</v>
      </c>
      <c r="M227" s="30">
        <v>330.682</v>
      </c>
      <c r="N227" s="30">
        <v>331.334</v>
      </c>
      <c r="O227" s="393">
        <f t="shared" si="21"/>
        <v>662.0160000000001</v>
      </c>
      <c r="Q227" s="30">
        <v>41.978999999999985</v>
      </c>
      <c r="R227" s="30">
        <v>54.03739999999999</v>
      </c>
      <c r="S227" s="393">
        <f t="shared" si="22"/>
        <v>96.01639999999998</v>
      </c>
    </row>
    <row r="228" spans="1:19" ht="15">
      <c r="A228" s="268">
        <v>4</v>
      </c>
      <c r="B228" s="354" t="s">
        <v>169</v>
      </c>
      <c r="C228" s="253">
        <f t="shared" si="19"/>
        <v>2064.7389</v>
      </c>
      <c r="D228" s="252">
        <v>233.42399999999998</v>
      </c>
      <c r="E228" s="269">
        <f t="shared" si="18"/>
        <v>0.1130525510998025</v>
      </c>
      <c r="I228" s="24">
        <v>861.19</v>
      </c>
      <c r="J228" s="215">
        <v>887.27</v>
      </c>
      <c r="K228" s="393">
        <f t="shared" si="20"/>
        <v>1748.46</v>
      </c>
      <c r="M228" s="30">
        <v>848.54</v>
      </c>
      <c r="N228" s="30">
        <v>956.421</v>
      </c>
      <c r="O228" s="393">
        <f t="shared" si="21"/>
        <v>1804.961</v>
      </c>
      <c r="Q228" s="30">
        <v>94.98800000000006</v>
      </c>
      <c r="R228" s="30">
        <v>138.43599999999992</v>
      </c>
      <c r="S228" s="393">
        <f t="shared" si="22"/>
        <v>233.42399999999998</v>
      </c>
    </row>
    <row r="229" spans="1:19" ht="15">
      <c r="A229" s="268">
        <v>5</v>
      </c>
      <c r="B229" s="354" t="s">
        <v>170</v>
      </c>
      <c r="C229" s="253">
        <f t="shared" si="19"/>
        <v>161.7516</v>
      </c>
      <c r="D229" s="252">
        <v>20.6434</v>
      </c>
      <c r="E229" s="269">
        <f t="shared" si="18"/>
        <v>0.12762408532589478</v>
      </c>
      <c r="I229" s="24">
        <v>73.33</v>
      </c>
      <c r="J229" s="215">
        <v>66.49</v>
      </c>
      <c r="K229" s="393">
        <f t="shared" si="20"/>
        <v>139.82</v>
      </c>
      <c r="M229" s="30">
        <v>72.844</v>
      </c>
      <c r="N229" s="30">
        <v>66.202</v>
      </c>
      <c r="O229" s="393">
        <f t="shared" si="21"/>
        <v>139.046</v>
      </c>
      <c r="Q229" s="30">
        <v>4.927800000000005</v>
      </c>
      <c r="R229" s="30">
        <v>15.715599999999995</v>
      </c>
      <c r="S229" s="393">
        <f t="shared" si="22"/>
        <v>20.6434</v>
      </c>
    </row>
    <row r="230" spans="1:19" ht="15">
      <c r="A230" s="268">
        <v>6</v>
      </c>
      <c r="B230" s="354" t="s">
        <v>171</v>
      </c>
      <c r="C230" s="253">
        <f t="shared" si="19"/>
        <v>1147.9482</v>
      </c>
      <c r="D230" s="252">
        <v>134.0490000000001</v>
      </c>
      <c r="E230" s="269">
        <f t="shared" si="18"/>
        <v>0.11677269061443721</v>
      </c>
      <c r="I230" s="24">
        <v>502.8</v>
      </c>
      <c r="J230" s="215">
        <v>515.03</v>
      </c>
      <c r="K230" s="393">
        <f t="shared" si="20"/>
        <v>1017.8299999999999</v>
      </c>
      <c r="M230" s="30">
        <v>484.669</v>
      </c>
      <c r="N230" s="30">
        <v>514.591</v>
      </c>
      <c r="O230" s="393">
        <f t="shared" si="21"/>
        <v>999.26</v>
      </c>
      <c r="Q230" s="30">
        <v>61.80900000000008</v>
      </c>
      <c r="R230" s="30">
        <v>72.24000000000001</v>
      </c>
      <c r="S230" s="393">
        <f t="shared" si="22"/>
        <v>134.0490000000001</v>
      </c>
    </row>
    <row r="231" spans="1:19" ht="15">
      <c r="A231" s="268">
        <v>7</v>
      </c>
      <c r="B231" s="354" t="s">
        <v>190</v>
      </c>
      <c r="C231" s="253">
        <f t="shared" si="19"/>
        <v>60.991600000000005</v>
      </c>
      <c r="D231" s="252">
        <v>6.407999999999998</v>
      </c>
      <c r="E231" s="269">
        <f t="shared" si="18"/>
        <v>0.10506364810891987</v>
      </c>
      <c r="I231" s="24">
        <v>28.490000000000002</v>
      </c>
      <c r="J231" s="215">
        <v>20.4</v>
      </c>
      <c r="K231" s="393">
        <f t="shared" si="20"/>
        <v>48.89</v>
      </c>
      <c r="M231" s="30">
        <v>29.368000000000002</v>
      </c>
      <c r="N231" s="30">
        <v>24.44</v>
      </c>
      <c r="O231" s="393">
        <f t="shared" si="21"/>
        <v>53.80800000000001</v>
      </c>
      <c r="Q231" s="30">
        <v>3.174500000000002</v>
      </c>
      <c r="R231" s="30">
        <v>3.233499999999996</v>
      </c>
      <c r="S231" s="393">
        <f t="shared" si="22"/>
        <v>6.407999999999998</v>
      </c>
    </row>
    <row r="232" spans="1:19" ht="15">
      <c r="A232" s="268">
        <v>8</v>
      </c>
      <c r="B232" s="354" t="s">
        <v>172</v>
      </c>
      <c r="C232" s="253">
        <f t="shared" si="19"/>
        <v>2197.4737999999998</v>
      </c>
      <c r="D232" s="252">
        <v>250.71889999999996</v>
      </c>
      <c r="E232" s="269">
        <f t="shared" si="18"/>
        <v>0.1140941475616228</v>
      </c>
      <c r="I232" s="24">
        <v>914.85</v>
      </c>
      <c r="J232" s="215">
        <v>1060.34</v>
      </c>
      <c r="K232" s="393">
        <f t="shared" si="20"/>
        <v>1975.19</v>
      </c>
      <c r="M232" s="30">
        <v>900.778</v>
      </c>
      <c r="N232" s="30">
        <v>1017.92</v>
      </c>
      <c r="O232" s="393">
        <f t="shared" si="21"/>
        <v>1918.6979999999999</v>
      </c>
      <c r="Q232" s="30">
        <v>88.59889999999996</v>
      </c>
      <c r="R232" s="30">
        <v>162.12</v>
      </c>
      <c r="S232" s="393">
        <f t="shared" si="22"/>
        <v>250.71889999999996</v>
      </c>
    </row>
    <row r="233" spans="1:19" ht="15">
      <c r="A233" s="268">
        <v>9</v>
      </c>
      <c r="B233" s="354" t="s">
        <v>173</v>
      </c>
      <c r="C233" s="253">
        <f t="shared" si="19"/>
        <v>1642.7766000000001</v>
      </c>
      <c r="D233" s="252">
        <v>29.45399999999995</v>
      </c>
      <c r="E233" s="269">
        <f t="shared" si="18"/>
        <v>0.01792940074749053</v>
      </c>
      <c r="I233" s="24">
        <v>758.51</v>
      </c>
      <c r="J233" s="215">
        <v>746.88</v>
      </c>
      <c r="K233" s="393">
        <f t="shared" si="20"/>
        <v>1505.3899999999999</v>
      </c>
      <c r="M233" s="30">
        <v>778.231</v>
      </c>
      <c r="N233" s="30">
        <v>814.154</v>
      </c>
      <c r="O233" s="393">
        <f t="shared" si="21"/>
        <v>1592.385</v>
      </c>
      <c r="Q233" s="30">
        <v>23.98199999999997</v>
      </c>
      <c r="R233" s="30">
        <v>5.47199999999998</v>
      </c>
      <c r="S233" s="393">
        <f t="shared" si="22"/>
        <v>29.45399999999995</v>
      </c>
    </row>
    <row r="234" spans="1:19" ht="15">
      <c r="A234" s="268">
        <v>10</v>
      </c>
      <c r="B234" s="354" t="s">
        <v>174</v>
      </c>
      <c r="C234" s="253">
        <f t="shared" si="19"/>
        <v>1419.1849</v>
      </c>
      <c r="D234" s="252">
        <v>21.01400000000001</v>
      </c>
      <c r="E234" s="269">
        <f t="shared" si="18"/>
        <v>0.014807091028096487</v>
      </c>
      <c r="I234" s="24">
        <v>696.16</v>
      </c>
      <c r="J234" s="215">
        <v>636.19</v>
      </c>
      <c r="K234" s="393">
        <f t="shared" si="20"/>
        <v>1332.35</v>
      </c>
      <c r="M234" s="30">
        <v>702.666</v>
      </c>
      <c r="N234" s="30">
        <v>677.428</v>
      </c>
      <c r="O234" s="393">
        <f t="shared" si="21"/>
        <v>1380.094</v>
      </c>
      <c r="Q234" s="30">
        <v>8.862999999999943</v>
      </c>
      <c r="R234" s="30">
        <v>12.151000000000067</v>
      </c>
      <c r="S234" s="393">
        <f t="shared" si="22"/>
        <v>21.01400000000001</v>
      </c>
    </row>
    <row r="235" spans="1:19" ht="15">
      <c r="A235" s="268">
        <v>11</v>
      </c>
      <c r="B235" s="354" t="s">
        <v>175</v>
      </c>
      <c r="C235" s="253">
        <f t="shared" si="19"/>
        <v>1446.2395999999999</v>
      </c>
      <c r="D235" s="252">
        <v>171.3479000000001</v>
      </c>
      <c r="E235" s="269">
        <f t="shared" si="18"/>
        <v>0.11847822449336895</v>
      </c>
      <c r="I235" s="24">
        <v>683.19</v>
      </c>
      <c r="J235" s="215">
        <v>627.61</v>
      </c>
      <c r="K235" s="393">
        <f t="shared" si="20"/>
        <v>1310.8000000000002</v>
      </c>
      <c r="M235" s="30">
        <v>653.175</v>
      </c>
      <c r="N235" s="30">
        <v>603.312</v>
      </c>
      <c r="O235" s="393">
        <f t="shared" si="21"/>
        <v>1256.487</v>
      </c>
      <c r="Q235" s="30">
        <v>100.64800000000014</v>
      </c>
      <c r="R235" s="30">
        <v>70.69989999999996</v>
      </c>
      <c r="S235" s="393">
        <f t="shared" si="22"/>
        <v>171.3479000000001</v>
      </c>
    </row>
    <row r="236" spans="1:19" ht="15">
      <c r="A236" s="268">
        <v>12</v>
      </c>
      <c r="B236" s="354" t="s">
        <v>176</v>
      </c>
      <c r="C236" s="253">
        <f t="shared" si="19"/>
        <v>1076.7625</v>
      </c>
      <c r="D236" s="252">
        <v>91.07499999999999</v>
      </c>
      <c r="E236" s="269">
        <f t="shared" si="18"/>
        <v>0.08458225467547392</v>
      </c>
      <c r="I236" s="24">
        <v>502.58</v>
      </c>
      <c r="J236" s="215">
        <v>461.52</v>
      </c>
      <c r="K236" s="393">
        <f t="shared" si="20"/>
        <v>964.0999999999999</v>
      </c>
      <c r="M236" s="30">
        <v>498.553</v>
      </c>
      <c r="N236" s="30">
        <v>473.41</v>
      </c>
      <c r="O236" s="393">
        <f t="shared" si="21"/>
        <v>971.963</v>
      </c>
      <c r="Q236" s="30">
        <v>42.668000000000006</v>
      </c>
      <c r="R236" s="30">
        <v>48.40699999999998</v>
      </c>
      <c r="S236" s="393">
        <f t="shared" si="22"/>
        <v>91.07499999999999</v>
      </c>
    </row>
    <row r="237" spans="1:19" ht="15">
      <c r="A237" s="270"/>
      <c r="B237" s="271" t="s">
        <v>11</v>
      </c>
      <c r="C237" s="254">
        <f>SUM(C225:C236)</f>
        <v>14463.515800000001</v>
      </c>
      <c r="D237" s="272">
        <f>SUM(D225:D236)</f>
        <v>1157.4303000000002</v>
      </c>
      <c r="E237" s="273">
        <f>D237/C237</f>
        <v>0.08002413216847318</v>
      </c>
      <c r="F237" s="2"/>
      <c r="I237" s="31">
        <f>SUM(I225:I236)</f>
        <v>6388.3099999999995</v>
      </c>
      <c r="J237" s="31">
        <f>SUM(J225:J236)</f>
        <v>6340.5999999999985</v>
      </c>
      <c r="K237" s="393">
        <f t="shared" si="20"/>
        <v>12728.909999999998</v>
      </c>
      <c r="M237" s="31">
        <f>SUM(M225:M236)</f>
        <v>6444.875</v>
      </c>
      <c r="N237" s="31">
        <f>SUM(N225:N236)</f>
        <v>6676.812</v>
      </c>
      <c r="O237" s="393">
        <f t="shared" si="21"/>
        <v>13121.687</v>
      </c>
      <c r="Q237" s="31">
        <f>SUM(Q225:Q236)</f>
        <v>520.0159</v>
      </c>
      <c r="R237" s="31">
        <f>SUM(R225:R236)</f>
        <v>637.4144000000001</v>
      </c>
      <c r="S237" s="393">
        <f t="shared" si="22"/>
        <v>1157.4303</v>
      </c>
    </row>
    <row r="239" spans="1:6" ht="15">
      <c r="A239" s="221"/>
      <c r="B239" s="40"/>
      <c r="C239" s="40"/>
      <c r="D239" s="157"/>
      <c r="E239" s="193"/>
      <c r="F239" s="39"/>
    </row>
    <row r="240" spans="1:10" s="51" customFormat="1" ht="15.75">
      <c r="A240" s="235" t="s">
        <v>140</v>
      </c>
      <c r="B240" s="235"/>
      <c r="D240" s="158"/>
      <c r="E240" s="74"/>
      <c r="G240" s="473"/>
      <c r="I240" s="1"/>
      <c r="J240" s="1"/>
    </row>
    <row r="241" spans="1:6" ht="15">
      <c r="A241" s="126" t="s">
        <v>267</v>
      </c>
      <c r="F241" s="38" t="s">
        <v>12</v>
      </c>
    </row>
    <row r="242" spans="1:10" ht="48" customHeight="1">
      <c r="A242" s="133" t="s">
        <v>13</v>
      </c>
      <c r="B242" s="133" t="s">
        <v>353</v>
      </c>
      <c r="C242" s="133" t="s">
        <v>340</v>
      </c>
      <c r="D242" s="133" t="s">
        <v>14</v>
      </c>
      <c r="E242" s="194" t="s">
        <v>15</v>
      </c>
      <c r="F242" s="133" t="s">
        <v>16</v>
      </c>
      <c r="I242" s="51"/>
      <c r="J242" s="51"/>
    </row>
    <row r="243" spans="1:6" ht="15.75">
      <c r="A243" s="222">
        <f>C237</f>
        <v>14463.515800000001</v>
      </c>
      <c r="B243" s="238">
        <f>D219</f>
        <v>1550.2073</v>
      </c>
      <c r="C243" s="238">
        <f>D199</f>
        <v>12728.910000000002</v>
      </c>
      <c r="D243" s="41">
        <f>B243+C243</f>
        <v>14279.117300000002</v>
      </c>
      <c r="E243" s="101">
        <f>D243/A243</f>
        <v>0.9872507831048936</v>
      </c>
      <c r="F243" s="41">
        <f>A243*85/100</f>
        <v>12293.988430000001</v>
      </c>
    </row>
    <row r="244" spans="1:5" ht="15">
      <c r="A244" s="590" t="s">
        <v>81</v>
      </c>
      <c r="B244" s="590"/>
      <c r="C244" s="590"/>
      <c r="D244" s="33"/>
      <c r="E244" s="33"/>
    </row>
    <row r="246" spans="1:7" s="51" customFormat="1" ht="15.75">
      <c r="A246" s="240" t="s">
        <v>341</v>
      </c>
      <c r="B246" s="240"/>
      <c r="C246" s="1"/>
      <c r="D246" s="150"/>
      <c r="E246" s="11"/>
      <c r="F246" s="1"/>
      <c r="G246" s="459"/>
    </row>
    <row r="247" spans="1:2" ht="15">
      <c r="A247" s="126" t="s">
        <v>267</v>
      </c>
      <c r="B247" s="126"/>
    </row>
    <row r="248" spans="1:7" ht="45.75" customHeight="1">
      <c r="A248" s="133" t="s">
        <v>3</v>
      </c>
      <c r="B248" s="133" t="s">
        <v>17</v>
      </c>
      <c r="C248" s="132" t="str">
        <f>C224</f>
        <v>Allocation for 2018-19                 </v>
      </c>
      <c r="D248" s="133" t="s">
        <v>353</v>
      </c>
      <c r="E248" s="194" t="s">
        <v>104</v>
      </c>
      <c r="F248" s="133" t="s">
        <v>18</v>
      </c>
      <c r="G248" s="266" t="s">
        <v>19</v>
      </c>
    </row>
    <row r="249" spans="1:7" ht="15">
      <c r="A249" s="23">
        <v>1</v>
      </c>
      <c r="B249" s="354" t="s">
        <v>166</v>
      </c>
      <c r="C249" s="253">
        <f>C207</f>
        <v>808.46</v>
      </c>
      <c r="D249" s="253">
        <f aca="true" t="shared" si="23" ref="D249:D260">D207</f>
        <v>87.72</v>
      </c>
      <c r="E249" s="30">
        <v>710.44</v>
      </c>
      <c r="F249" s="30">
        <f>D249+E249</f>
        <v>798.1600000000001</v>
      </c>
      <c r="G249" s="267">
        <f aca="true" t="shared" si="24" ref="G249:G261">F249/C249</f>
        <v>0.9872597283724612</v>
      </c>
    </row>
    <row r="250" spans="1:7" ht="15">
      <c r="A250" s="23">
        <v>2</v>
      </c>
      <c r="B250" s="354" t="s">
        <v>167</v>
      </c>
      <c r="C250" s="253">
        <f aca="true" t="shared" si="25" ref="C250:C260">C208</f>
        <v>1669.3683</v>
      </c>
      <c r="D250" s="253">
        <f t="shared" si="23"/>
        <v>344.3487</v>
      </c>
      <c r="E250" s="30">
        <v>1303.74</v>
      </c>
      <c r="F250" s="30">
        <f aca="true" t="shared" si="26" ref="F250:F260">D250+E250</f>
        <v>1648.0887</v>
      </c>
      <c r="G250" s="267">
        <f t="shared" si="24"/>
        <v>0.9872529027896361</v>
      </c>
    </row>
    <row r="251" spans="1:7" ht="15">
      <c r="A251" s="23">
        <v>3</v>
      </c>
      <c r="B251" s="354" t="s">
        <v>168</v>
      </c>
      <c r="C251" s="253">
        <f t="shared" si="25"/>
        <v>767.8198</v>
      </c>
      <c r="D251" s="253">
        <f t="shared" si="23"/>
        <v>86.1324</v>
      </c>
      <c r="E251" s="30">
        <v>671.9</v>
      </c>
      <c r="F251" s="30">
        <f t="shared" si="26"/>
        <v>758.0323999999999</v>
      </c>
      <c r="G251" s="267">
        <f t="shared" si="24"/>
        <v>0.9872529986853685</v>
      </c>
    </row>
    <row r="252" spans="1:7" ht="15">
      <c r="A252" s="23">
        <v>4</v>
      </c>
      <c r="B252" s="354" t="s">
        <v>169</v>
      </c>
      <c r="C252" s="253">
        <f t="shared" si="25"/>
        <v>2064.7389</v>
      </c>
      <c r="D252" s="253">
        <f t="shared" si="23"/>
        <v>289.92499999999995</v>
      </c>
      <c r="E252" s="30">
        <v>1748.46</v>
      </c>
      <c r="F252" s="30">
        <f t="shared" si="26"/>
        <v>2038.385</v>
      </c>
      <c r="G252" s="267">
        <f t="shared" si="24"/>
        <v>0.9872362069605993</v>
      </c>
    </row>
    <row r="253" spans="1:7" ht="15">
      <c r="A253" s="23">
        <v>5</v>
      </c>
      <c r="B253" s="354" t="s">
        <v>170</v>
      </c>
      <c r="C253" s="253">
        <f t="shared" si="25"/>
        <v>161.7516</v>
      </c>
      <c r="D253" s="253">
        <f t="shared" si="23"/>
        <v>19.8694</v>
      </c>
      <c r="E253" s="30">
        <v>139.82</v>
      </c>
      <c r="F253" s="30">
        <f t="shared" si="26"/>
        <v>159.68939999999998</v>
      </c>
      <c r="G253" s="267">
        <f t="shared" si="24"/>
        <v>0.9872508216302033</v>
      </c>
    </row>
    <row r="254" spans="1:7" ht="15">
      <c r="A254" s="23">
        <v>6</v>
      </c>
      <c r="B254" s="354" t="s">
        <v>171</v>
      </c>
      <c r="C254" s="253">
        <f t="shared" si="25"/>
        <v>1147.9482</v>
      </c>
      <c r="D254" s="253">
        <f t="shared" si="23"/>
        <v>115.479</v>
      </c>
      <c r="E254" s="30">
        <v>1017.8299999999999</v>
      </c>
      <c r="F254" s="30">
        <f t="shared" si="26"/>
        <v>1133.309</v>
      </c>
      <c r="G254" s="267">
        <f t="shared" si="24"/>
        <v>0.9872475082063806</v>
      </c>
    </row>
    <row r="255" spans="1:7" ht="15">
      <c r="A255" s="23">
        <v>7</v>
      </c>
      <c r="B255" s="354" t="s">
        <v>190</v>
      </c>
      <c r="C255" s="253">
        <f t="shared" si="25"/>
        <v>60.991600000000005</v>
      </c>
      <c r="D255" s="253">
        <f t="shared" si="23"/>
        <v>11.326</v>
      </c>
      <c r="E255" s="30">
        <v>48.89</v>
      </c>
      <c r="F255" s="30">
        <f t="shared" si="26"/>
        <v>60.216</v>
      </c>
      <c r="G255" s="267">
        <f t="shared" si="24"/>
        <v>0.9872834947763298</v>
      </c>
    </row>
    <row r="256" spans="1:7" s="51" customFormat="1" ht="15.75">
      <c r="A256" s="23">
        <v>8</v>
      </c>
      <c r="B256" s="354" t="s">
        <v>172</v>
      </c>
      <c r="C256" s="253">
        <f t="shared" si="25"/>
        <v>2197.4737999999998</v>
      </c>
      <c r="D256" s="253">
        <f t="shared" si="23"/>
        <v>194.2269</v>
      </c>
      <c r="E256" s="30">
        <v>1975.19</v>
      </c>
      <c r="F256" s="30">
        <f t="shared" si="26"/>
        <v>2169.4169</v>
      </c>
      <c r="G256" s="267">
        <f t="shared" si="24"/>
        <v>0.9872322027229633</v>
      </c>
    </row>
    <row r="257" spans="1:7" ht="15">
      <c r="A257" s="23">
        <v>9</v>
      </c>
      <c r="B257" s="354" t="s">
        <v>173</v>
      </c>
      <c r="C257" s="253">
        <f t="shared" si="25"/>
        <v>1642.7766000000001</v>
      </c>
      <c r="D257" s="253">
        <f t="shared" si="23"/>
        <v>116.449</v>
      </c>
      <c r="E257" s="30">
        <v>1505.3899999999999</v>
      </c>
      <c r="F257" s="30">
        <f t="shared" si="26"/>
        <v>1621.839</v>
      </c>
      <c r="G257" s="267">
        <f t="shared" si="24"/>
        <v>0.9872547490632626</v>
      </c>
    </row>
    <row r="258" spans="1:7" ht="15">
      <c r="A258" s="23">
        <v>10</v>
      </c>
      <c r="B258" s="354" t="s">
        <v>174</v>
      </c>
      <c r="C258" s="253">
        <f t="shared" si="25"/>
        <v>1419.1849</v>
      </c>
      <c r="D258" s="253">
        <f t="shared" si="23"/>
        <v>68.75800000000001</v>
      </c>
      <c r="E258" s="30">
        <v>1332.35</v>
      </c>
      <c r="F258" s="30">
        <f t="shared" si="26"/>
        <v>1401.108</v>
      </c>
      <c r="G258" s="267">
        <f t="shared" si="24"/>
        <v>0.987262477214914</v>
      </c>
    </row>
    <row r="259" spans="1:7" ht="15">
      <c r="A259" s="23">
        <v>11</v>
      </c>
      <c r="B259" s="354" t="s">
        <v>175</v>
      </c>
      <c r="C259" s="253">
        <f t="shared" si="25"/>
        <v>1446.2395999999999</v>
      </c>
      <c r="D259" s="253">
        <f t="shared" si="23"/>
        <v>117.0349</v>
      </c>
      <c r="E259" s="30">
        <v>1310.8000000000002</v>
      </c>
      <c r="F259" s="30">
        <f t="shared" si="26"/>
        <v>1427.8349000000003</v>
      </c>
      <c r="G259" s="267">
        <f t="shared" si="24"/>
        <v>0.9872741003634532</v>
      </c>
    </row>
    <row r="260" spans="1:7" ht="15">
      <c r="A260" s="23">
        <v>12</v>
      </c>
      <c r="B260" s="354" t="s">
        <v>176</v>
      </c>
      <c r="C260" s="253">
        <f t="shared" si="25"/>
        <v>1076.7625</v>
      </c>
      <c r="D260" s="253">
        <f t="shared" si="23"/>
        <v>98.93799999999999</v>
      </c>
      <c r="E260" s="30">
        <v>964.0999999999999</v>
      </c>
      <c r="F260" s="30">
        <f t="shared" si="26"/>
        <v>1063.038</v>
      </c>
      <c r="G260" s="267">
        <f t="shared" si="24"/>
        <v>0.9872539208971337</v>
      </c>
    </row>
    <row r="261" spans="1:7" ht="15">
      <c r="A261" s="23"/>
      <c r="B261" s="321" t="s">
        <v>20</v>
      </c>
      <c r="C261" s="254">
        <f>SUM(C249:C260)</f>
        <v>14463.515800000001</v>
      </c>
      <c r="D261" s="254">
        <f>SUM(D249:D260)</f>
        <v>1550.2073</v>
      </c>
      <c r="E261" s="254">
        <f>SUM(E249:E260)</f>
        <v>12728.910000000002</v>
      </c>
      <c r="F261" s="102">
        <f>SUM(F249:F260)</f>
        <v>14279.117300000002</v>
      </c>
      <c r="G261" s="103">
        <f t="shared" si="24"/>
        <v>0.9872507831048936</v>
      </c>
    </row>
    <row r="262" ht="15">
      <c r="C262" s="28"/>
    </row>
    <row r="263" ht="15">
      <c r="A263" s="223"/>
    </row>
    <row r="264" spans="1:7" ht="15.75">
      <c r="A264" s="235" t="s">
        <v>141</v>
      </c>
      <c r="B264" s="235"/>
      <c r="C264" s="235"/>
      <c r="D264" s="158"/>
      <c r="E264" s="74"/>
      <c r="F264" s="51"/>
      <c r="G264" s="473"/>
    </row>
    <row r="265" ht="15">
      <c r="A265" s="126" t="s">
        <v>268</v>
      </c>
    </row>
    <row r="266" spans="1:5" ht="15">
      <c r="A266" s="42" t="s">
        <v>13</v>
      </c>
      <c r="B266" s="42" t="s">
        <v>21</v>
      </c>
      <c r="C266" s="42" t="s">
        <v>15</v>
      </c>
      <c r="D266" s="42" t="s">
        <v>22</v>
      </c>
      <c r="E266" s="166" t="s">
        <v>23</v>
      </c>
    </row>
    <row r="267" spans="1:5" ht="14.25" customHeight="1">
      <c r="A267" s="159">
        <f>C261</f>
        <v>14463.515800000001</v>
      </c>
      <c r="B267" s="102">
        <f>F261</f>
        <v>14279.117300000002</v>
      </c>
      <c r="C267" s="103">
        <f>G261</f>
        <v>0.9872507831048936</v>
      </c>
      <c r="D267" s="159">
        <f>D284</f>
        <v>13121.687000000002</v>
      </c>
      <c r="E267" s="104">
        <f>D267/A267</f>
        <v>0.9072266509364204</v>
      </c>
    </row>
    <row r="268" ht="15">
      <c r="A268" s="143"/>
    </row>
    <row r="269" spans="1:7" ht="15.75">
      <c r="A269" s="235" t="s">
        <v>142</v>
      </c>
      <c r="B269" s="235"/>
      <c r="C269" s="51"/>
      <c r="D269" s="158"/>
      <c r="E269" s="74"/>
      <c r="F269" s="51"/>
      <c r="G269" s="473"/>
    </row>
    <row r="270" spans="1:11" s="84" customFormat="1" ht="15">
      <c r="A270" s="126" t="s">
        <v>268</v>
      </c>
      <c r="B270" s="126"/>
      <c r="C270" s="1"/>
      <c r="D270" s="150"/>
      <c r="E270" s="11"/>
      <c r="F270" s="1"/>
      <c r="G270" s="459"/>
      <c r="H270" s="1"/>
      <c r="I270" s="1"/>
      <c r="J270" s="1"/>
      <c r="K270" s="1"/>
    </row>
    <row r="271" spans="1:11" s="84" customFormat="1" ht="28.5" customHeight="1">
      <c r="A271" s="133" t="s">
        <v>3</v>
      </c>
      <c r="B271" s="133" t="s">
        <v>17</v>
      </c>
      <c r="C271" s="132" t="str">
        <f>C248</f>
        <v>Allocation for 2018-19                 </v>
      </c>
      <c r="D271" s="133" t="s">
        <v>22</v>
      </c>
      <c r="E271" s="279" t="s">
        <v>23</v>
      </c>
      <c r="F271" s="1"/>
      <c r="G271" s="459"/>
      <c r="H271" s="1"/>
      <c r="I271" s="1"/>
      <c r="J271" s="1"/>
      <c r="K271" s="1"/>
    </row>
    <row r="272" spans="1:11" s="84" customFormat="1" ht="15">
      <c r="A272" s="23">
        <v>1</v>
      </c>
      <c r="B272" s="24" t="s">
        <v>166</v>
      </c>
      <c r="C272" s="253">
        <f>C207</f>
        <v>808.46</v>
      </c>
      <c r="D272" s="45">
        <v>729.946</v>
      </c>
      <c r="E272" s="21">
        <f>D272/C272</f>
        <v>0.9028844964500408</v>
      </c>
      <c r="F272" s="1"/>
      <c r="G272" s="459"/>
      <c r="H272" s="1"/>
      <c r="I272" s="1"/>
      <c r="J272" s="1"/>
      <c r="K272" s="1"/>
    </row>
    <row r="273" spans="1:11" s="84" customFormat="1" ht="15">
      <c r="A273" s="23">
        <v>2</v>
      </c>
      <c r="B273" s="24" t="s">
        <v>167</v>
      </c>
      <c r="C273" s="253">
        <f aca="true" t="shared" si="27" ref="C273:C283">C208</f>
        <v>1669.3683</v>
      </c>
      <c r="D273" s="45">
        <v>1613.0230000000001</v>
      </c>
      <c r="E273" s="21">
        <f aca="true" t="shared" si="28" ref="E273:E283">D273/C273</f>
        <v>0.9662475320754563</v>
      </c>
      <c r="F273" s="1"/>
      <c r="G273" s="459"/>
      <c r="H273" s="1"/>
      <c r="I273" s="1"/>
      <c r="J273" s="1"/>
      <c r="K273" s="1"/>
    </row>
    <row r="274" spans="1:11" s="84" customFormat="1" ht="15">
      <c r="A274" s="23">
        <v>3</v>
      </c>
      <c r="B274" s="24" t="s">
        <v>168</v>
      </c>
      <c r="C274" s="253">
        <f t="shared" si="27"/>
        <v>767.8198</v>
      </c>
      <c r="D274" s="45">
        <v>662.0160000000001</v>
      </c>
      <c r="E274" s="21">
        <f t="shared" si="28"/>
        <v>0.8622023031966616</v>
      </c>
      <c r="F274" s="1"/>
      <c r="G274" s="459"/>
      <c r="H274" s="1"/>
      <c r="I274" s="1"/>
      <c r="J274" s="1"/>
      <c r="K274" s="1"/>
    </row>
    <row r="275" spans="1:11" s="84" customFormat="1" ht="15.75">
      <c r="A275" s="23">
        <v>4</v>
      </c>
      <c r="B275" s="24" t="s">
        <v>169</v>
      </c>
      <c r="C275" s="253">
        <f t="shared" si="27"/>
        <v>2064.7389</v>
      </c>
      <c r="D275" s="45">
        <v>1804.961</v>
      </c>
      <c r="E275" s="21">
        <f t="shared" si="28"/>
        <v>0.8741836558607968</v>
      </c>
      <c r="F275" s="1"/>
      <c r="G275" s="459"/>
      <c r="H275" s="1"/>
      <c r="I275" s="51"/>
      <c r="J275" s="51"/>
      <c r="K275" s="1"/>
    </row>
    <row r="276" spans="1:11" s="84" customFormat="1" ht="15.75">
      <c r="A276" s="23">
        <v>5</v>
      </c>
      <c r="B276" s="24" t="s">
        <v>170</v>
      </c>
      <c r="C276" s="253">
        <f t="shared" si="27"/>
        <v>161.7516</v>
      </c>
      <c r="D276" s="45">
        <v>139.046</v>
      </c>
      <c r="E276" s="21">
        <f t="shared" si="28"/>
        <v>0.8596267363043085</v>
      </c>
      <c r="F276" s="1"/>
      <c r="G276" s="459"/>
      <c r="H276" s="51"/>
      <c r="I276" s="1"/>
      <c r="J276" s="1"/>
      <c r="K276" s="1"/>
    </row>
    <row r="277" spans="1:11" s="84" customFormat="1" ht="15">
      <c r="A277" s="23">
        <v>6</v>
      </c>
      <c r="B277" s="24" t="s">
        <v>171</v>
      </c>
      <c r="C277" s="253">
        <f t="shared" si="27"/>
        <v>1147.9482</v>
      </c>
      <c r="D277" s="45">
        <v>999.26</v>
      </c>
      <c r="E277" s="21">
        <f t="shared" si="28"/>
        <v>0.8704748175919436</v>
      </c>
      <c r="F277" s="1"/>
      <c r="G277" s="459"/>
      <c r="H277" s="1"/>
      <c r="I277" s="1"/>
      <c r="J277" s="1"/>
      <c r="K277" s="1"/>
    </row>
    <row r="278" spans="1:11" s="84" customFormat="1" ht="15">
      <c r="A278" s="23">
        <v>7</v>
      </c>
      <c r="B278" s="354" t="s">
        <v>190</v>
      </c>
      <c r="C278" s="253">
        <f t="shared" si="27"/>
        <v>60.991600000000005</v>
      </c>
      <c r="D278" s="45">
        <v>53.80800000000001</v>
      </c>
      <c r="E278" s="21">
        <f t="shared" si="28"/>
        <v>0.8822198466674099</v>
      </c>
      <c r="F278" s="1"/>
      <c r="G278" s="459"/>
      <c r="H278" s="1"/>
      <c r="I278" s="1"/>
      <c r="J278" s="1"/>
      <c r="K278" s="1"/>
    </row>
    <row r="279" spans="1:11" s="84" customFormat="1" ht="15.75">
      <c r="A279" s="23">
        <v>8</v>
      </c>
      <c r="B279" s="24" t="s">
        <v>172</v>
      </c>
      <c r="C279" s="253">
        <f t="shared" si="27"/>
        <v>2197.4737999999998</v>
      </c>
      <c r="D279" s="45">
        <v>1918.6979999999999</v>
      </c>
      <c r="E279" s="21">
        <f t="shared" si="28"/>
        <v>0.8731380551613404</v>
      </c>
      <c r="F279" s="1"/>
      <c r="G279" s="459"/>
      <c r="H279" s="1"/>
      <c r="I279" s="51"/>
      <c r="J279" s="51"/>
      <c r="K279" s="1"/>
    </row>
    <row r="280" spans="1:11" s="84" customFormat="1" ht="15">
      <c r="A280" s="23">
        <v>9</v>
      </c>
      <c r="B280" s="24" t="s">
        <v>173</v>
      </c>
      <c r="C280" s="253">
        <f t="shared" si="27"/>
        <v>1642.7766000000001</v>
      </c>
      <c r="D280" s="45">
        <v>1592.385</v>
      </c>
      <c r="E280" s="21">
        <f t="shared" si="28"/>
        <v>0.9693253483157721</v>
      </c>
      <c r="F280" s="1"/>
      <c r="G280" s="459"/>
      <c r="H280" s="1"/>
      <c r="I280" s="1"/>
      <c r="J280" s="1"/>
      <c r="K280" s="1"/>
    </row>
    <row r="281" spans="1:11" s="84" customFormat="1" ht="15">
      <c r="A281" s="23">
        <v>10</v>
      </c>
      <c r="B281" s="24" t="s">
        <v>174</v>
      </c>
      <c r="C281" s="253">
        <f t="shared" si="27"/>
        <v>1419.1849</v>
      </c>
      <c r="D281" s="45">
        <v>1380.094</v>
      </c>
      <c r="E281" s="21">
        <f t="shared" si="28"/>
        <v>0.9724553861868176</v>
      </c>
      <c r="F281" s="1"/>
      <c r="G281" s="459"/>
      <c r="H281" s="1"/>
      <c r="I281" s="1"/>
      <c r="J281" s="1"/>
      <c r="K281" s="1"/>
    </row>
    <row r="282" spans="1:11" s="84" customFormat="1" ht="15">
      <c r="A282" s="23">
        <v>11</v>
      </c>
      <c r="B282" s="24" t="s">
        <v>175</v>
      </c>
      <c r="C282" s="253">
        <f t="shared" si="27"/>
        <v>1446.2395999999999</v>
      </c>
      <c r="D282" s="45">
        <v>1256.487</v>
      </c>
      <c r="E282" s="21">
        <f t="shared" si="28"/>
        <v>0.8687958758700842</v>
      </c>
      <c r="F282" s="1"/>
      <c r="G282" s="459"/>
      <c r="H282" s="1"/>
      <c r="I282" s="1"/>
      <c r="J282" s="1"/>
      <c r="K282" s="1"/>
    </row>
    <row r="283" spans="1:11" s="84" customFormat="1" ht="15">
      <c r="A283" s="23">
        <v>12</v>
      </c>
      <c r="B283" s="24" t="s">
        <v>176</v>
      </c>
      <c r="C283" s="253">
        <f t="shared" si="27"/>
        <v>1076.7625</v>
      </c>
      <c r="D283" s="45">
        <v>971.963</v>
      </c>
      <c r="E283" s="21">
        <f t="shared" si="28"/>
        <v>0.9026716662216597</v>
      </c>
      <c r="F283" s="1"/>
      <c r="G283" s="459"/>
      <c r="H283" s="1"/>
      <c r="I283" s="1"/>
      <c r="J283" s="1"/>
      <c r="K283" s="1"/>
    </row>
    <row r="284" spans="1:5" ht="15">
      <c r="A284" s="23"/>
      <c r="B284" s="321" t="s">
        <v>20</v>
      </c>
      <c r="C284" s="254">
        <f>C261</f>
        <v>14463.515800000001</v>
      </c>
      <c r="D284" s="254">
        <f>SUM(D272:D283)</f>
        <v>13121.687000000002</v>
      </c>
      <c r="E284" s="43">
        <f>D284/C284</f>
        <v>0.9072266509364204</v>
      </c>
    </row>
    <row r="285" spans="1:5" ht="15">
      <c r="A285" s="19"/>
      <c r="B285" s="105"/>
      <c r="C285" s="106"/>
      <c r="D285" s="160"/>
      <c r="E285" s="26"/>
    </row>
    <row r="286" spans="1:5" ht="15">
      <c r="A286" s="19"/>
      <c r="B286" s="105"/>
      <c r="C286" s="106"/>
      <c r="D286" s="160"/>
      <c r="E286" s="26"/>
    </row>
    <row r="287" spans="1:7" ht="15.75">
      <c r="A287" s="235" t="s">
        <v>143</v>
      </c>
      <c r="B287" s="235"/>
      <c r="C287" s="235"/>
      <c r="D287" s="158"/>
      <c r="E287" s="74"/>
      <c r="F287" s="51"/>
      <c r="G287" s="473"/>
    </row>
    <row r="288" ht="15">
      <c r="A288" s="126" t="s">
        <v>269</v>
      </c>
    </row>
    <row r="289" spans="1:7" ht="31.5" customHeight="1">
      <c r="A289" s="16" t="s">
        <v>13</v>
      </c>
      <c r="B289" s="16" t="s">
        <v>21</v>
      </c>
      <c r="C289" s="16" t="s">
        <v>15</v>
      </c>
      <c r="D289" s="16" t="s">
        <v>105</v>
      </c>
      <c r="E289" s="196" t="s">
        <v>106</v>
      </c>
      <c r="F289" s="16" t="s">
        <v>107</v>
      </c>
      <c r="G289" s="477"/>
    </row>
    <row r="290" spans="1:6" ht="15">
      <c r="A290" s="159">
        <f>C307</f>
        <v>387.3993</v>
      </c>
      <c r="B290" s="159">
        <f>460.95+0.64</f>
        <v>461.59</v>
      </c>
      <c r="C290" s="103">
        <f>B290/A290</f>
        <v>1.1915096387628992</v>
      </c>
      <c r="D290" s="159">
        <f>D307</f>
        <v>381.86683</v>
      </c>
      <c r="E290" s="159">
        <f>E307</f>
        <v>381.86683</v>
      </c>
      <c r="F290" s="43">
        <f>E290/D290</f>
        <v>1</v>
      </c>
    </row>
    <row r="292" spans="1:7" ht="15.75">
      <c r="A292" s="235" t="s">
        <v>150</v>
      </c>
      <c r="B292" s="235"/>
      <c r="C292" s="50"/>
      <c r="D292" s="154"/>
      <c r="E292" s="189"/>
      <c r="F292" s="70"/>
      <c r="G292" s="90"/>
    </row>
    <row r="293" spans="1:7" ht="15">
      <c r="A293" s="126" t="s">
        <v>269</v>
      </c>
      <c r="C293" s="28"/>
      <c r="D293" s="571" t="s">
        <v>92</v>
      </c>
      <c r="E293" s="571"/>
      <c r="F293" s="571"/>
      <c r="G293" s="571"/>
    </row>
    <row r="294" spans="1:7" ht="46.5" customHeight="1">
      <c r="A294" s="133" t="s">
        <v>9</v>
      </c>
      <c r="B294" s="133" t="s">
        <v>10</v>
      </c>
      <c r="C294" s="133" t="s">
        <v>13</v>
      </c>
      <c r="D294" s="194" t="s">
        <v>93</v>
      </c>
      <c r="E294" s="194" t="s">
        <v>151</v>
      </c>
      <c r="F294" s="133" t="s">
        <v>94</v>
      </c>
      <c r="G294" s="133" t="s">
        <v>95</v>
      </c>
    </row>
    <row r="295" spans="1:7" ht="15.75">
      <c r="A295" s="23">
        <v>1</v>
      </c>
      <c r="B295" s="354" t="s">
        <v>166</v>
      </c>
      <c r="C295" s="121">
        <v>21.6219</v>
      </c>
      <c r="D295" s="385">
        <v>21.31297</v>
      </c>
      <c r="E295" s="30">
        <v>21.31297</v>
      </c>
      <c r="F295" s="30">
        <f>D295-E295</f>
        <v>0</v>
      </c>
      <c r="G295" s="478">
        <f>E295/D295</f>
        <v>1</v>
      </c>
    </row>
    <row r="296" spans="1:7" ht="15.75">
      <c r="A296" s="23">
        <v>2</v>
      </c>
      <c r="B296" s="354" t="s">
        <v>167</v>
      </c>
      <c r="C296" s="121">
        <v>36.0266</v>
      </c>
      <c r="D296" s="385">
        <v>35.51229</v>
      </c>
      <c r="E296" s="30">
        <v>35.51229</v>
      </c>
      <c r="F296" s="30">
        <f aca="true" t="shared" si="29" ref="F296:F306">D296-E296</f>
        <v>0</v>
      </c>
      <c r="G296" s="478">
        <f aca="true" t="shared" si="30" ref="G296:G306">E296/D296</f>
        <v>1</v>
      </c>
    </row>
    <row r="297" spans="1:7" ht="15.75">
      <c r="A297" s="23">
        <v>3</v>
      </c>
      <c r="B297" s="354" t="s">
        <v>168</v>
      </c>
      <c r="C297" s="121">
        <v>20.449</v>
      </c>
      <c r="D297" s="385">
        <v>20.15703</v>
      </c>
      <c r="E297" s="30">
        <v>20.15703</v>
      </c>
      <c r="F297" s="30">
        <f t="shared" si="29"/>
        <v>0</v>
      </c>
      <c r="G297" s="478">
        <f t="shared" si="30"/>
        <v>1</v>
      </c>
    </row>
    <row r="298" spans="1:7" ht="15.75">
      <c r="A298" s="23">
        <v>4</v>
      </c>
      <c r="B298" s="354" t="s">
        <v>169</v>
      </c>
      <c r="C298" s="121">
        <v>53.2137</v>
      </c>
      <c r="D298" s="385">
        <v>52.45395</v>
      </c>
      <c r="E298" s="30">
        <v>52.45395</v>
      </c>
      <c r="F298" s="30">
        <f t="shared" si="29"/>
        <v>0</v>
      </c>
      <c r="G298" s="478">
        <f t="shared" si="30"/>
        <v>1</v>
      </c>
    </row>
    <row r="299" spans="1:7" ht="15.75">
      <c r="A299" s="23">
        <v>5</v>
      </c>
      <c r="B299" s="354" t="s">
        <v>170</v>
      </c>
      <c r="C299" s="121">
        <v>4.2553</v>
      </c>
      <c r="D299" s="385">
        <v>4.19469</v>
      </c>
      <c r="E299" s="30">
        <v>4.19469</v>
      </c>
      <c r="F299" s="30">
        <f t="shared" si="29"/>
        <v>0</v>
      </c>
      <c r="G299" s="478">
        <f t="shared" si="30"/>
        <v>1</v>
      </c>
    </row>
    <row r="300" spans="1:7" ht="15.75">
      <c r="A300" s="23">
        <v>6</v>
      </c>
      <c r="B300" s="354" t="s">
        <v>171</v>
      </c>
      <c r="C300" s="121">
        <v>30.9772</v>
      </c>
      <c r="D300" s="385">
        <v>30.72597</v>
      </c>
      <c r="E300" s="30">
        <v>30.72597</v>
      </c>
      <c r="F300" s="30">
        <f t="shared" si="29"/>
        <v>0</v>
      </c>
      <c r="G300" s="478">
        <f t="shared" si="30"/>
        <v>1</v>
      </c>
    </row>
    <row r="301" spans="1:7" ht="15.75">
      <c r="A301" s="23">
        <v>7</v>
      </c>
      <c r="B301" s="354" t="s">
        <v>190</v>
      </c>
      <c r="C301" s="121">
        <v>1.2749</v>
      </c>
      <c r="D301" s="385">
        <v>0.76744</v>
      </c>
      <c r="E301" s="30">
        <v>0.76744</v>
      </c>
      <c r="F301" s="30">
        <f t="shared" si="29"/>
        <v>0</v>
      </c>
      <c r="G301" s="478">
        <f t="shared" si="30"/>
        <v>1</v>
      </c>
    </row>
    <row r="302" spans="1:7" ht="15.75">
      <c r="A302" s="23">
        <v>8</v>
      </c>
      <c r="B302" s="354" t="s">
        <v>172</v>
      </c>
      <c r="C302" s="121">
        <v>63.9793</v>
      </c>
      <c r="D302" s="385">
        <v>63.06582</v>
      </c>
      <c r="E302" s="30">
        <v>63.06582</v>
      </c>
      <c r="F302" s="30">
        <f t="shared" si="29"/>
        <v>0</v>
      </c>
      <c r="G302" s="478">
        <f t="shared" si="30"/>
        <v>1</v>
      </c>
    </row>
    <row r="303" spans="1:7" ht="15.75">
      <c r="A303" s="23">
        <v>9</v>
      </c>
      <c r="B303" s="354" t="s">
        <v>173</v>
      </c>
      <c r="C303" s="121">
        <v>45.8159</v>
      </c>
      <c r="D303" s="385">
        <v>45.45954</v>
      </c>
      <c r="E303" s="30">
        <v>45.45954</v>
      </c>
      <c r="F303" s="30">
        <f t="shared" si="29"/>
        <v>0</v>
      </c>
      <c r="G303" s="478">
        <f t="shared" si="30"/>
        <v>1</v>
      </c>
    </row>
    <row r="304" spans="1:7" ht="15.75">
      <c r="A304" s="23">
        <v>10</v>
      </c>
      <c r="B304" s="354" t="s">
        <v>174</v>
      </c>
      <c r="C304" s="121">
        <v>39.18</v>
      </c>
      <c r="D304" s="385">
        <v>38.62028</v>
      </c>
      <c r="E304" s="30">
        <v>38.62028</v>
      </c>
      <c r="F304" s="30">
        <f t="shared" si="29"/>
        <v>0</v>
      </c>
      <c r="G304" s="478">
        <f t="shared" si="30"/>
        <v>1</v>
      </c>
    </row>
    <row r="305" spans="1:7" ht="15.75">
      <c r="A305" s="23">
        <v>11</v>
      </c>
      <c r="B305" s="354" t="s">
        <v>175</v>
      </c>
      <c r="C305" s="121">
        <v>41.2632</v>
      </c>
      <c r="D305" s="385">
        <v>40.67385</v>
      </c>
      <c r="E305" s="30">
        <v>40.67385</v>
      </c>
      <c r="F305" s="30">
        <f t="shared" si="29"/>
        <v>0</v>
      </c>
      <c r="G305" s="478">
        <f t="shared" si="30"/>
        <v>1</v>
      </c>
    </row>
    <row r="306" spans="1:7" ht="15.75">
      <c r="A306" s="23">
        <v>12</v>
      </c>
      <c r="B306" s="354" t="s">
        <v>176</v>
      </c>
      <c r="C306" s="121">
        <v>29.3423</v>
      </c>
      <c r="D306" s="385">
        <v>28.923</v>
      </c>
      <c r="E306" s="30">
        <v>28.923</v>
      </c>
      <c r="F306" s="30">
        <f t="shared" si="29"/>
        <v>0</v>
      </c>
      <c r="G306" s="478">
        <f t="shared" si="30"/>
        <v>1</v>
      </c>
    </row>
    <row r="307" spans="1:7" ht="15.75">
      <c r="A307" s="275"/>
      <c r="B307" s="276" t="s">
        <v>11</v>
      </c>
      <c r="C307" s="280">
        <f>SUM(C295:C306)</f>
        <v>387.3993</v>
      </c>
      <c r="D307" s="280">
        <f>SUM(D295:D306)</f>
        <v>381.86683</v>
      </c>
      <c r="E307" s="280">
        <f>SUM(E295:E306)</f>
        <v>381.86683</v>
      </c>
      <c r="F307" s="31">
        <f>D307-E307</f>
        <v>0</v>
      </c>
      <c r="G307" s="479">
        <f>E307/D307</f>
        <v>1</v>
      </c>
    </row>
    <row r="308" spans="1:7" ht="15.75">
      <c r="A308" s="122"/>
      <c r="B308" s="123"/>
      <c r="C308" s="124"/>
      <c r="D308" s="173"/>
      <c r="E308" s="197"/>
      <c r="F308" s="106"/>
      <c r="G308" s="480"/>
    </row>
    <row r="309" ht="12" customHeight="1">
      <c r="G309" s="471"/>
    </row>
    <row r="310" spans="1:7" ht="15.75">
      <c r="A310" s="570" t="s">
        <v>75</v>
      </c>
      <c r="B310" s="570"/>
      <c r="C310" s="570"/>
      <c r="D310" s="570"/>
      <c r="E310" s="570"/>
      <c r="G310" s="471"/>
    </row>
    <row r="311" spans="1:7" s="51" customFormat="1" ht="15.75">
      <c r="A311" s="594" t="s">
        <v>76</v>
      </c>
      <c r="B311" s="594"/>
      <c r="C311" s="34"/>
      <c r="D311" s="155"/>
      <c r="F311" s="28"/>
      <c r="G311" s="471"/>
    </row>
    <row r="312" spans="1:7" s="51" customFormat="1" ht="15.75">
      <c r="A312" s="126" t="s">
        <v>270</v>
      </c>
      <c r="B312" s="322"/>
      <c r="C312" s="34"/>
      <c r="D312" s="155"/>
      <c r="E312" s="126"/>
      <c r="F312" s="28"/>
      <c r="G312" s="471"/>
    </row>
    <row r="313" spans="1:6" ht="15">
      <c r="A313" s="566" t="s">
        <v>310</v>
      </c>
      <c r="B313" s="566"/>
      <c r="C313" s="566"/>
      <c r="D313" s="566"/>
      <c r="E313" s="190"/>
      <c r="F313" s="28"/>
    </row>
    <row r="314" spans="1:7" ht="30">
      <c r="A314" s="132" t="s">
        <v>68</v>
      </c>
      <c r="B314" s="132" t="s">
        <v>25</v>
      </c>
      <c r="C314" s="132" t="s">
        <v>26</v>
      </c>
      <c r="D314" s="177" t="s">
        <v>27</v>
      </c>
      <c r="E314" s="198"/>
      <c r="F314" s="86"/>
      <c r="G314" s="481"/>
    </row>
    <row r="315" spans="1:7" ht="15">
      <c r="A315" s="567" t="s">
        <v>147</v>
      </c>
      <c r="B315" s="323" t="s">
        <v>353</v>
      </c>
      <c r="C315" s="520" t="s">
        <v>248</v>
      </c>
      <c r="D315" s="526">
        <f>D346</f>
        <v>716.0124</v>
      </c>
      <c r="E315" s="198"/>
      <c r="F315" s="86"/>
      <c r="G315" s="481"/>
    </row>
    <row r="316" spans="1:7" ht="15">
      <c r="A316" s="567"/>
      <c r="B316" s="323" t="s">
        <v>84</v>
      </c>
      <c r="C316" s="448" t="s">
        <v>245</v>
      </c>
      <c r="D316" s="526">
        <v>1455.93</v>
      </c>
      <c r="E316" s="199"/>
      <c r="F316" s="86"/>
      <c r="G316" s="481"/>
    </row>
    <row r="317" spans="1:19" ht="15">
      <c r="A317" s="567"/>
      <c r="B317" s="324" t="s">
        <v>29</v>
      </c>
      <c r="C317" s="448" t="s">
        <v>246</v>
      </c>
      <c r="D317" s="526">
        <v>1960.95</v>
      </c>
      <c r="E317" s="200"/>
      <c r="F317" s="87"/>
      <c r="G317" s="481"/>
      <c r="O317" s="18"/>
      <c r="P317" s="18"/>
      <c r="Q317" s="18"/>
      <c r="R317" s="18"/>
      <c r="S317" s="18"/>
    </row>
    <row r="318" spans="1:19" ht="28.5">
      <c r="A318" s="567"/>
      <c r="B318" s="47" t="s">
        <v>30</v>
      </c>
      <c r="C318" s="449" t="s">
        <v>247</v>
      </c>
      <c r="D318" s="526">
        <v>2329.48</v>
      </c>
      <c r="E318" s="200"/>
      <c r="F318" s="87"/>
      <c r="G318" s="481"/>
      <c r="O318" s="18"/>
      <c r="P318" s="495"/>
      <c r="Q318" s="44"/>
      <c r="R318" s="496"/>
      <c r="S318" s="18"/>
    </row>
    <row r="319" spans="1:19" ht="20.25" customHeight="1">
      <c r="A319" s="567"/>
      <c r="B319" s="572" t="s">
        <v>148</v>
      </c>
      <c r="C319" s="572"/>
      <c r="D319" s="527">
        <f>SUM(D315:D318)</f>
        <v>6462.3724</v>
      </c>
      <c r="E319" s="198" t="s">
        <v>48</v>
      </c>
      <c r="F319" s="88"/>
      <c r="G319" s="481"/>
      <c r="O319" s="18"/>
      <c r="P319" s="497"/>
      <c r="Q319" s="498"/>
      <c r="R319" s="499"/>
      <c r="S319" s="18"/>
    </row>
    <row r="320" spans="1:19" ht="16.5" customHeight="1">
      <c r="A320" s="240"/>
      <c r="B320" s="28"/>
      <c r="C320" s="34"/>
      <c r="D320" s="155"/>
      <c r="E320" s="190"/>
      <c r="F320" s="28"/>
      <c r="G320" s="471"/>
      <c r="O320" s="18"/>
      <c r="P320" s="500"/>
      <c r="Q320" s="498"/>
      <c r="R320" s="499"/>
      <c r="S320" s="18"/>
    </row>
    <row r="321" spans="1:19" ht="10.5" customHeight="1">
      <c r="A321" s="240"/>
      <c r="B321" s="28"/>
      <c r="C321" s="34"/>
      <c r="D321" s="155"/>
      <c r="E321" s="190"/>
      <c r="F321" s="28"/>
      <c r="G321" s="471"/>
      <c r="O321" s="18"/>
      <c r="P321" s="501"/>
      <c r="Q321" s="498"/>
      <c r="R321" s="499"/>
      <c r="S321" s="18"/>
    </row>
    <row r="322" spans="1:19" s="51" customFormat="1" ht="15.75">
      <c r="A322" s="233" t="s">
        <v>311</v>
      </c>
      <c r="B322" s="233"/>
      <c r="C322" s="233"/>
      <c r="D322" s="155"/>
      <c r="E322" s="190"/>
      <c r="F322" s="28"/>
      <c r="G322" s="471"/>
      <c r="O322" s="502"/>
      <c r="P322" s="558"/>
      <c r="Q322" s="558"/>
      <c r="R322" s="503"/>
      <c r="S322" s="502"/>
    </row>
    <row r="323" spans="1:19" ht="15">
      <c r="A323" s="165"/>
      <c r="B323" s="28"/>
      <c r="C323" s="34"/>
      <c r="D323" s="155"/>
      <c r="E323" s="190"/>
      <c r="F323" s="28"/>
      <c r="G323" s="471"/>
      <c r="O323" s="18"/>
      <c r="P323" s="18"/>
      <c r="Q323" s="18"/>
      <c r="R323" s="18"/>
      <c r="S323" s="18"/>
    </row>
    <row r="324" spans="1:19" ht="15.75">
      <c r="A324" s="389" t="s">
        <v>234</v>
      </c>
      <c r="B324" s="389"/>
      <c r="C324" s="390"/>
      <c r="D324" s="450"/>
      <c r="E324" s="391" t="s">
        <v>152</v>
      </c>
      <c r="F324" s="49"/>
      <c r="G324" s="474"/>
      <c r="O324" s="18"/>
      <c r="P324" s="18"/>
      <c r="Q324" s="18"/>
      <c r="R324" s="18"/>
      <c r="S324" s="18"/>
    </row>
    <row r="325" spans="1:19" ht="15.75">
      <c r="A325" s="389" t="s">
        <v>235</v>
      </c>
      <c r="B325" s="389"/>
      <c r="C325" s="390"/>
      <c r="D325" s="450"/>
      <c r="E325" s="391" t="s">
        <v>153</v>
      </c>
      <c r="F325" s="49"/>
      <c r="G325" s="474"/>
      <c r="O325" s="18"/>
      <c r="P325" s="18"/>
      <c r="Q325" s="18"/>
      <c r="R325" s="18"/>
      <c r="S325" s="18"/>
    </row>
    <row r="326" spans="1:19" ht="16.5" customHeight="1">
      <c r="A326" s="389" t="s">
        <v>236</v>
      </c>
      <c r="B326" s="389"/>
      <c r="C326" s="390"/>
      <c r="D326" s="450"/>
      <c r="E326" s="391" t="s">
        <v>152</v>
      </c>
      <c r="F326" s="49"/>
      <c r="G326" s="474"/>
      <c r="O326" s="18"/>
      <c r="P326" s="18"/>
      <c r="Q326" s="18"/>
      <c r="R326" s="18"/>
      <c r="S326" s="18"/>
    </row>
    <row r="327" spans="1:7" ht="15.75">
      <c r="A327" s="389" t="s">
        <v>237</v>
      </c>
      <c r="B327" s="389"/>
      <c r="C327" s="390"/>
      <c r="D327" s="450"/>
      <c r="E327" s="391" t="s">
        <v>153</v>
      </c>
      <c r="F327" s="49"/>
      <c r="G327" s="474"/>
    </row>
    <row r="328" spans="1:7" ht="15.75">
      <c r="A328" s="165"/>
      <c r="B328" s="49"/>
      <c r="C328" s="50"/>
      <c r="D328" s="154"/>
      <c r="E328" s="189"/>
      <c r="F328" s="49"/>
      <c r="G328" s="474"/>
    </row>
    <row r="329" spans="1:7" ht="15">
      <c r="A329" s="155"/>
      <c r="D329" s="176"/>
      <c r="E329" s="201"/>
      <c r="F329" s="82"/>
      <c r="G329" s="482"/>
    </row>
    <row r="330" spans="1:7" ht="15">
      <c r="A330" s="237" t="s">
        <v>91</v>
      </c>
      <c r="B330" s="237"/>
      <c r="C330" s="32"/>
      <c r="D330" s="32"/>
      <c r="E330" s="33"/>
      <c r="F330" s="32"/>
      <c r="G330" s="471"/>
    </row>
    <row r="331" spans="1:9" ht="16.5" thickBot="1">
      <c r="A331" s="235" t="s">
        <v>354</v>
      </c>
      <c r="B331" s="235"/>
      <c r="C331" s="50"/>
      <c r="D331" s="154"/>
      <c r="E331" s="189"/>
      <c r="F331" s="49"/>
      <c r="G331" s="90"/>
      <c r="I331" s="1" t="s">
        <v>208</v>
      </c>
    </row>
    <row r="332" spans="1:14" ht="15">
      <c r="A332" s="126" t="s">
        <v>271</v>
      </c>
      <c r="B332" s="126"/>
      <c r="C332" s="28"/>
      <c r="D332" s="155"/>
      <c r="E332" s="190" t="s">
        <v>32</v>
      </c>
      <c r="I332" s="615" t="s">
        <v>194</v>
      </c>
      <c r="J332" s="616"/>
      <c r="K332" s="617"/>
      <c r="L332" s="615" t="s">
        <v>195</v>
      </c>
      <c r="M332" s="616"/>
      <c r="N332" s="617"/>
    </row>
    <row r="333" spans="1:14" ht="38.25">
      <c r="A333" s="133" t="s">
        <v>9</v>
      </c>
      <c r="B333" s="133" t="s">
        <v>10</v>
      </c>
      <c r="C333" s="133" t="s">
        <v>312</v>
      </c>
      <c r="D333" s="133" t="s">
        <v>355</v>
      </c>
      <c r="E333" s="194" t="s">
        <v>313</v>
      </c>
      <c r="F333" s="36"/>
      <c r="I333" s="374" t="s">
        <v>99</v>
      </c>
      <c r="J333" s="23" t="s">
        <v>191</v>
      </c>
      <c r="K333" s="435" t="s">
        <v>192</v>
      </c>
      <c r="L333" s="374" t="s">
        <v>99</v>
      </c>
      <c r="M333" s="23" t="s">
        <v>191</v>
      </c>
      <c r="N333" s="435" t="s">
        <v>192</v>
      </c>
    </row>
    <row r="334" spans="1:14" ht="15">
      <c r="A334" s="181">
        <v>1</v>
      </c>
      <c r="B334" s="354" t="s">
        <v>166</v>
      </c>
      <c r="C334" s="255">
        <v>333.7509</v>
      </c>
      <c r="D334" s="255">
        <v>24.7438</v>
      </c>
      <c r="E334" s="202">
        <f>D334/C334</f>
        <v>0.07413852666764344</v>
      </c>
      <c r="F334" s="36"/>
      <c r="I334" s="436">
        <v>158.9648</v>
      </c>
      <c r="J334" s="30">
        <v>174.7861</v>
      </c>
      <c r="K334" s="437">
        <f>I334+J334</f>
        <v>333.7509</v>
      </c>
      <c r="L334" s="436">
        <v>10.1444</v>
      </c>
      <c r="M334" s="30">
        <v>14.5994</v>
      </c>
      <c r="N334" s="437">
        <f>L334+M334</f>
        <v>24.7438</v>
      </c>
    </row>
    <row r="335" spans="1:14" ht="15">
      <c r="A335" s="181">
        <v>2</v>
      </c>
      <c r="B335" s="354" t="s">
        <v>167</v>
      </c>
      <c r="C335" s="255">
        <v>766.4699</v>
      </c>
      <c r="D335" s="255">
        <v>143.0818</v>
      </c>
      <c r="E335" s="202">
        <f aca="true" t="shared" si="31" ref="E335:E346">D335/C335</f>
        <v>0.18667634567254365</v>
      </c>
      <c r="F335" s="36"/>
      <c r="I335" s="436">
        <v>374.9611</v>
      </c>
      <c r="J335" s="30">
        <v>391.5088</v>
      </c>
      <c r="K335" s="437">
        <f aca="true" t="shared" si="32" ref="K335:K346">I335+J335</f>
        <v>766.4699</v>
      </c>
      <c r="L335" s="436">
        <v>60.0263</v>
      </c>
      <c r="M335" s="30">
        <v>83.0555</v>
      </c>
      <c r="N335" s="437">
        <f aca="true" t="shared" si="33" ref="N335:N346">L335+M335</f>
        <v>143.0818</v>
      </c>
    </row>
    <row r="336" spans="1:14" ht="15">
      <c r="A336" s="181">
        <v>3</v>
      </c>
      <c r="B336" s="354" t="s">
        <v>168</v>
      </c>
      <c r="C336" s="255">
        <v>310.90459999999996</v>
      </c>
      <c r="D336" s="255">
        <v>32.1566</v>
      </c>
      <c r="E336" s="202">
        <f t="shared" si="31"/>
        <v>0.10342915479539383</v>
      </c>
      <c r="F336" s="36"/>
      <c r="I336" s="436">
        <v>153.9196</v>
      </c>
      <c r="J336" s="30">
        <v>156.98499999999999</v>
      </c>
      <c r="K336" s="437">
        <f t="shared" si="32"/>
        <v>310.90459999999996</v>
      </c>
      <c r="L336" s="436">
        <v>4.2219</v>
      </c>
      <c r="M336" s="30">
        <v>27.9347</v>
      </c>
      <c r="N336" s="437">
        <f t="shared" si="33"/>
        <v>32.1566</v>
      </c>
    </row>
    <row r="337" spans="1:14" ht="15">
      <c r="A337" s="181">
        <v>4</v>
      </c>
      <c r="B337" s="354" t="s">
        <v>169</v>
      </c>
      <c r="C337" s="255">
        <v>904.127</v>
      </c>
      <c r="D337" s="255">
        <v>106.2748</v>
      </c>
      <c r="E337" s="202">
        <f t="shared" si="31"/>
        <v>0.11754410608244197</v>
      </c>
      <c r="F337" s="36"/>
      <c r="I337" s="436">
        <v>419.7192</v>
      </c>
      <c r="J337" s="30">
        <v>484.4078</v>
      </c>
      <c r="K337" s="437">
        <f t="shared" si="32"/>
        <v>904.127</v>
      </c>
      <c r="L337" s="436">
        <v>22.3581</v>
      </c>
      <c r="M337" s="30">
        <v>83.9167</v>
      </c>
      <c r="N337" s="437">
        <f t="shared" si="33"/>
        <v>106.2748</v>
      </c>
    </row>
    <row r="338" spans="1:14" ht="15">
      <c r="A338" s="181">
        <v>5</v>
      </c>
      <c r="B338" s="354" t="s">
        <v>170</v>
      </c>
      <c r="C338" s="255">
        <v>67.6939</v>
      </c>
      <c r="D338" s="255">
        <v>22.1372</v>
      </c>
      <c r="E338" s="202">
        <f t="shared" si="31"/>
        <v>0.327019125800109</v>
      </c>
      <c r="F338" s="36"/>
      <c r="I338" s="436">
        <v>34.8942</v>
      </c>
      <c r="J338" s="30">
        <v>32.7997</v>
      </c>
      <c r="K338" s="437">
        <f t="shared" si="32"/>
        <v>67.6939</v>
      </c>
      <c r="L338" s="436">
        <v>12.101</v>
      </c>
      <c r="M338" s="30">
        <v>10.0362</v>
      </c>
      <c r="N338" s="437">
        <f t="shared" si="33"/>
        <v>22.1372</v>
      </c>
    </row>
    <row r="339" spans="1:14" ht="15">
      <c r="A339" s="181">
        <v>6</v>
      </c>
      <c r="B339" s="354" t="s">
        <v>171</v>
      </c>
      <c r="C339" s="255">
        <v>490.4688</v>
      </c>
      <c r="D339" s="255">
        <v>43.2748</v>
      </c>
      <c r="E339" s="202">
        <f t="shared" si="31"/>
        <v>0.08823150422616077</v>
      </c>
      <c r="F339" s="36"/>
      <c r="I339" s="436">
        <v>236.8153</v>
      </c>
      <c r="J339" s="30">
        <v>253.65349999999998</v>
      </c>
      <c r="K339" s="437">
        <f t="shared" si="32"/>
        <v>490.4688</v>
      </c>
      <c r="L339" s="436">
        <v>20.5533</v>
      </c>
      <c r="M339" s="30">
        <v>22.7215</v>
      </c>
      <c r="N339" s="437">
        <f t="shared" si="33"/>
        <v>43.2748</v>
      </c>
    </row>
    <row r="340" spans="1:14" ht="15">
      <c r="A340" s="181">
        <v>7</v>
      </c>
      <c r="B340" s="354" t="s">
        <v>190</v>
      </c>
      <c r="C340" s="255">
        <v>25.1031</v>
      </c>
      <c r="D340" s="255">
        <v>16.704</v>
      </c>
      <c r="E340" s="202">
        <f t="shared" si="31"/>
        <v>0.6654158251371345</v>
      </c>
      <c r="F340" s="149"/>
      <c r="I340" s="436">
        <v>13.992600000000001</v>
      </c>
      <c r="J340" s="30">
        <v>11.1105</v>
      </c>
      <c r="K340" s="437">
        <f t="shared" si="32"/>
        <v>25.1031</v>
      </c>
      <c r="L340" s="436">
        <v>7.2164</v>
      </c>
      <c r="M340" s="30">
        <v>9.4876</v>
      </c>
      <c r="N340" s="437">
        <f t="shared" si="33"/>
        <v>16.704</v>
      </c>
    </row>
    <row r="341" spans="1:14" ht="15">
      <c r="A341" s="181">
        <v>8</v>
      </c>
      <c r="B341" s="354" t="s">
        <v>172</v>
      </c>
      <c r="C341" s="255">
        <v>909.1016999999999</v>
      </c>
      <c r="D341" s="255">
        <v>90.9661</v>
      </c>
      <c r="E341" s="202">
        <f t="shared" si="31"/>
        <v>0.10006152226973067</v>
      </c>
      <c r="F341" s="36"/>
      <c r="I341" s="436">
        <v>421.9844</v>
      </c>
      <c r="J341" s="30">
        <v>487.1173</v>
      </c>
      <c r="K341" s="437">
        <f t="shared" si="32"/>
        <v>909.1016999999999</v>
      </c>
      <c r="L341" s="436">
        <v>39.0261</v>
      </c>
      <c r="M341" s="30">
        <v>51.94</v>
      </c>
      <c r="N341" s="437">
        <f t="shared" si="33"/>
        <v>90.9661</v>
      </c>
    </row>
    <row r="342" spans="1:14" ht="15">
      <c r="A342" s="181">
        <v>9</v>
      </c>
      <c r="B342" s="354" t="s">
        <v>173</v>
      </c>
      <c r="C342" s="255">
        <v>702.6359</v>
      </c>
      <c r="D342" s="255">
        <v>62.8351</v>
      </c>
      <c r="E342" s="202">
        <f t="shared" si="31"/>
        <v>0.08942768224623877</v>
      </c>
      <c r="F342" s="36"/>
      <c r="I342" s="436">
        <v>346.0902</v>
      </c>
      <c r="J342" s="30">
        <v>356.5457</v>
      </c>
      <c r="K342" s="437">
        <f t="shared" si="32"/>
        <v>702.6359</v>
      </c>
      <c r="L342" s="436">
        <v>26.9378</v>
      </c>
      <c r="M342" s="30">
        <v>35.8973</v>
      </c>
      <c r="N342" s="437">
        <f t="shared" si="33"/>
        <v>62.8351</v>
      </c>
    </row>
    <row r="343" spans="1:14" ht="15">
      <c r="A343" s="181">
        <v>10</v>
      </c>
      <c r="B343" s="354" t="s">
        <v>174</v>
      </c>
      <c r="C343" s="255">
        <v>702.1282</v>
      </c>
      <c r="D343" s="255">
        <v>70.6319</v>
      </c>
      <c r="E343" s="202">
        <f t="shared" si="31"/>
        <v>0.10059687105574168</v>
      </c>
      <c r="F343" s="36"/>
      <c r="I343" s="436">
        <v>347.0065</v>
      </c>
      <c r="J343" s="30">
        <v>355.1217</v>
      </c>
      <c r="K343" s="437">
        <f t="shared" si="32"/>
        <v>702.1282</v>
      </c>
      <c r="L343" s="436">
        <v>26.8789</v>
      </c>
      <c r="M343" s="30">
        <v>43.753</v>
      </c>
      <c r="N343" s="437">
        <f t="shared" si="33"/>
        <v>70.6319</v>
      </c>
    </row>
    <row r="344" spans="1:14" ht="15">
      <c r="A344" s="181">
        <v>11</v>
      </c>
      <c r="B344" s="354" t="s">
        <v>175</v>
      </c>
      <c r="C344" s="255">
        <v>603.9645</v>
      </c>
      <c r="D344" s="255">
        <v>47.7829</v>
      </c>
      <c r="E344" s="202">
        <f t="shared" si="31"/>
        <v>0.07911541158462128</v>
      </c>
      <c r="F344" s="36"/>
      <c r="I344" s="436">
        <v>315.9941</v>
      </c>
      <c r="J344" s="30">
        <v>287.97040000000004</v>
      </c>
      <c r="K344" s="437">
        <f t="shared" si="32"/>
        <v>603.9645</v>
      </c>
      <c r="L344" s="436">
        <v>24.4951</v>
      </c>
      <c r="M344" s="30">
        <v>23.2878</v>
      </c>
      <c r="N344" s="437">
        <f t="shared" si="33"/>
        <v>47.7829</v>
      </c>
    </row>
    <row r="345" spans="1:14" ht="15">
      <c r="A345" s="181">
        <v>12</v>
      </c>
      <c r="B345" s="354" t="s">
        <v>176</v>
      </c>
      <c r="C345" s="255">
        <v>464.4937</v>
      </c>
      <c r="D345" s="255">
        <v>55.4234</v>
      </c>
      <c r="E345" s="202">
        <f t="shared" si="31"/>
        <v>0.11932002522316235</v>
      </c>
      <c r="F345" s="36"/>
      <c r="I345" s="436">
        <v>239.65709999999999</v>
      </c>
      <c r="J345" s="30">
        <v>224.8366</v>
      </c>
      <c r="K345" s="437">
        <f t="shared" si="32"/>
        <v>464.4937</v>
      </c>
      <c r="L345" s="436">
        <v>18.9037</v>
      </c>
      <c r="M345" s="30">
        <v>36.5197</v>
      </c>
      <c r="N345" s="437">
        <f t="shared" si="33"/>
        <v>55.4234</v>
      </c>
    </row>
    <row r="346" spans="1:14" ht="15.75" thickBot="1">
      <c r="A346" s="42"/>
      <c r="B346" s="282" t="s">
        <v>20</v>
      </c>
      <c r="C346" s="256">
        <f>SUM(C334:C345)</f>
        <v>6280.8422</v>
      </c>
      <c r="D346" s="256">
        <f>SUM(D334:D345)</f>
        <v>716.0124</v>
      </c>
      <c r="E346" s="214">
        <f t="shared" si="31"/>
        <v>0.11399942510894477</v>
      </c>
      <c r="F346" s="2"/>
      <c r="I346" s="438">
        <f>SUM(I334:I345)</f>
        <v>3063.9990999999995</v>
      </c>
      <c r="J346" s="136">
        <f>SUM(J334:J345)</f>
        <v>3216.8431000000005</v>
      </c>
      <c r="K346" s="439">
        <f t="shared" si="32"/>
        <v>6280.8422</v>
      </c>
      <c r="L346" s="438">
        <f>SUM(L334:L345)</f>
        <v>272.863</v>
      </c>
      <c r="M346" s="136">
        <f>SUM(M334:M345)</f>
        <v>443.14939999999996</v>
      </c>
      <c r="N346" s="439">
        <f t="shared" si="33"/>
        <v>716.0124</v>
      </c>
    </row>
    <row r="347" spans="1:14" s="51" customFormat="1" ht="15.75">
      <c r="A347" s="150"/>
      <c r="B347" s="1"/>
      <c r="C347" s="1"/>
      <c r="D347" s="150"/>
      <c r="E347" s="11"/>
      <c r="F347" s="1"/>
      <c r="G347" s="65"/>
      <c r="I347" s="1"/>
      <c r="J347" s="1"/>
      <c r="K347" s="1"/>
      <c r="L347" s="1"/>
      <c r="M347" s="1"/>
      <c r="N347" s="1"/>
    </row>
    <row r="348" spans="1:14" ht="16.5" thickBot="1">
      <c r="A348" s="235" t="s">
        <v>241</v>
      </c>
      <c r="B348" s="235"/>
      <c r="C348" s="50"/>
      <c r="D348" s="154"/>
      <c r="E348" s="189"/>
      <c r="F348" s="49"/>
      <c r="G348" s="90"/>
      <c r="I348" s="51"/>
      <c r="J348" s="51"/>
      <c r="K348" s="51"/>
      <c r="L348" s="51"/>
      <c r="M348" s="51"/>
      <c r="N348" s="51"/>
    </row>
    <row r="349" spans="1:18" ht="15">
      <c r="A349" s="236" t="s">
        <v>272</v>
      </c>
      <c r="B349" s="236"/>
      <c r="C349" s="28"/>
      <c r="D349" s="155"/>
      <c r="E349" s="190" t="s">
        <v>32</v>
      </c>
      <c r="I349" s="615" t="s">
        <v>196</v>
      </c>
      <c r="J349" s="616"/>
      <c r="K349" s="618"/>
      <c r="L349" s="615" t="s">
        <v>197</v>
      </c>
      <c r="M349" s="616"/>
      <c r="N349" s="617"/>
      <c r="P349" s="615" t="s">
        <v>198</v>
      </c>
      <c r="Q349" s="616"/>
      <c r="R349" s="617"/>
    </row>
    <row r="350" spans="1:18" ht="47.25" customHeight="1">
      <c r="A350" s="132" t="s">
        <v>9</v>
      </c>
      <c r="B350" s="132" t="s">
        <v>10</v>
      </c>
      <c r="C350" s="132" t="str">
        <f>C333</f>
        <v>Allocation for 2018-19</v>
      </c>
      <c r="D350" s="132" t="s">
        <v>356</v>
      </c>
      <c r="E350" s="203" t="s">
        <v>309</v>
      </c>
      <c r="F350" s="36"/>
      <c r="I350" s="374" t="s">
        <v>99</v>
      </c>
      <c r="J350" s="23" t="s">
        <v>191</v>
      </c>
      <c r="K350" s="443" t="s">
        <v>192</v>
      </c>
      <c r="L350" s="374" t="s">
        <v>99</v>
      </c>
      <c r="M350" s="23" t="s">
        <v>191</v>
      </c>
      <c r="N350" s="440" t="s">
        <v>192</v>
      </c>
      <c r="P350" s="374" t="s">
        <v>99</v>
      </c>
      <c r="Q350" s="23" t="s">
        <v>191</v>
      </c>
      <c r="R350" s="440" t="s">
        <v>192</v>
      </c>
    </row>
    <row r="351" spans="1:18" ht="15">
      <c r="A351" s="23">
        <v>1</v>
      </c>
      <c r="B351" s="354" t="s">
        <v>166</v>
      </c>
      <c r="C351" s="255">
        <f>C334</f>
        <v>333.7509</v>
      </c>
      <c r="D351" s="215">
        <v>31.341100000000004</v>
      </c>
      <c r="E351" s="21">
        <f>D351/C351</f>
        <v>0.0939056643742384</v>
      </c>
      <c r="I351" s="436">
        <v>146.2112</v>
      </c>
      <c r="J351" s="30">
        <v>160.1771</v>
      </c>
      <c r="K351" s="444">
        <f>I351+J351</f>
        <v>306.38829999999996</v>
      </c>
      <c r="L351" s="215">
        <v>147.76039999999998</v>
      </c>
      <c r="M351" s="30">
        <v>152.0306</v>
      </c>
      <c r="N351" s="441">
        <f>L351+M351</f>
        <v>299.79099999999994</v>
      </c>
      <c r="P351" s="436">
        <v>8.595200000000007</v>
      </c>
      <c r="Q351" s="30">
        <v>22.7459</v>
      </c>
      <c r="R351" s="441">
        <f>P351+Q351</f>
        <v>31.341100000000004</v>
      </c>
    </row>
    <row r="352" spans="1:18" ht="15">
      <c r="A352" s="23">
        <v>2</v>
      </c>
      <c r="B352" s="354" t="s">
        <v>167</v>
      </c>
      <c r="C352" s="255">
        <f aca="true" t="shared" si="34" ref="C352:C362">C335</f>
        <v>766.4699</v>
      </c>
      <c r="D352" s="215">
        <v>78.86910000000003</v>
      </c>
      <c r="E352" s="21">
        <f aca="true" t="shared" si="35" ref="E352:E363">D352/C352</f>
        <v>0.10289914842057075</v>
      </c>
      <c r="I352" s="436">
        <v>305.172</v>
      </c>
      <c r="J352" s="30">
        <v>302.2683</v>
      </c>
      <c r="K352" s="444">
        <f aca="true" t="shared" si="36" ref="K352:K363">I352+J352</f>
        <v>607.4403</v>
      </c>
      <c r="L352" s="215">
        <v>328.6055</v>
      </c>
      <c r="M352" s="30">
        <v>343.04749999999996</v>
      </c>
      <c r="N352" s="441">
        <f aca="true" t="shared" si="37" ref="N352:N363">L352+M352</f>
        <v>671.653</v>
      </c>
      <c r="P352" s="436">
        <v>36.5928</v>
      </c>
      <c r="Q352" s="30">
        <v>42.27630000000003</v>
      </c>
      <c r="R352" s="441">
        <f aca="true" t="shared" si="38" ref="R352:R363">P352+Q352</f>
        <v>78.86910000000003</v>
      </c>
    </row>
    <row r="353" spans="1:18" ht="15">
      <c r="A353" s="23">
        <v>3</v>
      </c>
      <c r="B353" s="354" t="s">
        <v>168</v>
      </c>
      <c r="C353" s="255">
        <f t="shared" si="34"/>
        <v>310.90459999999996</v>
      </c>
      <c r="D353" s="215">
        <v>30.806299999999993</v>
      </c>
      <c r="E353" s="21">
        <f t="shared" si="35"/>
        <v>0.0990860218858132</v>
      </c>
      <c r="I353" s="436">
        <v>147.7313</v>
      </c>
      <c r="J353" s="30">
        <v>127.2274</v>
      </c>
      <c r="K353" s="444">
        <f t="shared" si="36"/>
        <v>274.9587</v>
      </c>
      <c r="L353" s="215">
        <v>138.3009</v>
      </c>
      <c r="M353" s="30">
        <v>138.0081</v>
      </c>
      <c r="N353" s="441">
        <f t="shared" si="37"/>
        <v>276.309</v>
      </c>
      <c r="P353" s="436">
        <v>13.65230000000001</v>
      </c>
      <c r="Q353" s="30">
        <v>17.153999999999986</v>
      </c>
      <c r="R353" s="441">
        <f t="shared" si="38"/>
        <v>30.806299999999993</v>
      </c>
    </row>
    <row r="354" spans="1:18" ht="15">
      <c r="A354" s="23">
        <v>4</v>
      </c>
      <c r="B354" s="354" t="s">
        <v>169</v>
      </c>
      <c r="C354" s="255">
        <f t="shared" si="34"/>
        <v>904.127</v>
      </c>
      <c r="D354" s="215">
        <v>139.42709999999994</v>
      </c>
      <c r="E354" s="21">
        <f t="shared" si="35"/>
        <v>0.15421185298083118</v>
      </c>
      <c r="I354" s="436">
        <v>390.9146</v>
      </c>
      <c r="J354" s="30">
        <v>395.1454</v>
      </c>
      <c r="K354" s="444">
        <f t="shared" si="36"/>
        <v>786.06</v>
      </c>
      <c r="L354" s="215">
        <v>356.4468</v>
      </c>
      <c r="M354" s="30">
        <v>396.46090000000004</v>
      </c>
      <c r="N354" s="441">
        <f t="shared" si="37"/>
        <v>752.9077</v>
      </c>
      <c r="P354" s="436">
        <v>56.825899999999976</v>
      </c>
      <c r="Q354" s="30">
        <v>82.60119999999998</v>
      </c>
      <c r="R354" s="441">
        <f t="shared" si="38"/>
        <v>139.42709999999994</v>
      </c>
    </row>
    <row r="355" spans="1:18" ht="15">
      <c r="A355" s="23">
        <v>5</v>
      </c>
      <c r="B355" s="354" t="s">
        <v>170</v>
      </c>
      <c r="C355" s="255">
        <f t="shared" si="34"/>
        <v>67.6939</v>
      </c>
      <c r="D355" s="215">
        <v>7.5932999999999975</v>
      </c>
      <c r="E355" s="21">
        <f t="shared" si="35"/>
        <v>0.11217111142953792</v>
      </c>
      <c r="I355" s="436">
        <v>21.2333</v>
      </c>
      <c r="J355" s="30">
        <v>21.868499999999997</v>
      </c>
      <c r="K355" s="444">
        <f t="shared" si="36"/>
        <v>43.1018</v>
      </c>
      <c r="L355" s="215">
        <v>30.2349</v>
      </c>
      <c r="M355" s="30">
        <v>27.4108</v>
      </c>
      <c r="N355" s="441">
        <f t="shared" si="37"/>
        <v>57.6457</v>
      </c>
      <c r="P355" s="436">
        <v>3.0993999999999975</v>
      </c>
      <c r="Q355" s="30">
        <v>4.4939</v>
      </c>
      <c r="R355" s="441">
        <f t="shared" si="38"/>
        <v>7.5932999999999975</v>
      </c>
    </row>
    <row r="356" spans="1:18" ht="15">
      <c r="A356" s="23">
        <v>6</v>
      </c>
      <c r="B356" s="354" t="s">
        <v>171</v>
      </c>
      <c r="C356" s="255">
        <f t="shared" si="34"/>
        <v>490.4688</v>
      </c>
      <c r="D356" s="215">
        <v>69.69419999999998</v>
      </c>
      <c r="E356" s="21">
        <f t="shared" si="35"/>
        <v>0.14209711198755146</v>
      </c>
      <c r="I356" s="436">
        <v>211.8311</v>
      </c>
      <c r="J356" s="30">
        <v>230.7303</v>
      </c>
      <c r="K356" s="444">
        <f t="shared" si="36"/>
        <v>442.5614</v>
      </c>
      <c r="L356" s="215">
        <v>202.0917</v>
      </c>
      <c r="M356" s="30">
        <v>214.05030000000002</v>
      </c>
      <c r="N356" s="441">
        <f t="shared" si="37"/>
        <v>416.14200000000005</v>
      </c>
      <c r="P356" s="436">
        <v>30.292700000000014</v>
      </c>
      <c r="Q356" s="30">
        <v>39.40149999999997</v>
      </c>
      <c r="R356" s="441">
        <f t="shared" si="38"/>
        <v>69.69419999999998</v>
      </c>
    </row>
    <row r="357" spans="1:18" ht="15">
      <c r="A357" s="23">
        <v>7</v>
      </c>
      <c r="B357" s="354" t="s">
        <v>190</v>
      </c>
      <c r="C357" s="255">
        <f t="shared" si="34"/>
        <v>25.1031</v>
      </c>
      <c r="D357" s="215">
        <v>3.2606</v>
      </c>
      <c r="E357" s="21">
        <f t="shared" si="35"/>
        <v>0.12988834048384462</v>
      </c>
      <c r="I357" s="436">
        <v>5.914499999999999</v>
      </c>
      <c r="J357" s="30">
        <v>3.0744999999999996</v>
      </c>
      <c r="K357" s="444">
        <f t="shared" si="36"/>
        <v>8.988999999999999</v>
      </c>
      <c r="L357" s="215">
        <v>12.195</v>
      </c>
      <c r="M357" s="30">
        <v>10.237400000000001</v>
      </c>
      <c r="N357" s="441">
        <f t="shared" si="37"/>
        <v>22.4324</v>
      </c>
      <c r="P357" s="436">
        <v>0.9358999999999991</v>
      </c>
      <c r="Q357" s="30">
        <v>2.324700000000001</v>
      </c>
      <c r="R357" s="441">
        <f t="shared" si="38"/>
        <v>3.2606</v>
      </c>
    </row>
    <row r="358" spans="1:18" ht="15">
      <c r="A358" s="23">
        <v>8</v>
      </c>
      <c r="B358" s="354" t="s">
        <v>172</v>
      </c>
      <c r="C358" s="255">
        <f t="shared" si="34"/>
        <v>909.1016999999999</v>
      </c>
      <c r="D358" s="215">
        <v>95.71669999999997</v>
      </c>
      <c r="E358" s="21">
        <f t="shared" si="35"/>
        <v>0.1052871202418827</v>
      </c>
      <c r="I358" s="436">
        <v>374.8229</v>
      </c>
      <c r="J358" s="30">
        <v>431.27340000000004</v>
      </c>
      <c r="K358" s="444">
        <f t="shared" si="36"/>
        <v>806.0963</v>
      </c>
      <c r="L358" s="215">
        <v>376.7079</v>
      </c>
      <c r="M358" s="30">
        <v>424.63779999999997</v>
      </c>
      <c r="N358" s="441">
        <f t="shared" si="37"/>
        <v>801.3457</v>
      </c>
      <c r="P358" s="436">
        <v>37.14109999999995</v>
      </c>
      <c r="Q358" s="30">
        <v>58.57560000000002</v>
      </c>
      <c r="R358" s="441">
        <f t="shared" si="38"/>
        <v>95.71669999999997</v>
      </c>
    </row>
    <row r="359" spans="1:18" ht="15">
      <c r="A359" s="23">
        <v>9</v>
      </c>
      <c r="B359" s="354" t="s">
        <v>173</v>
      </c>
      <c r="C359" s="255">
        <f t="shared" si="34"/>
        <v>702.6359</v>
      </c>
      <c r="D359" s="215">
        <v>33.688100000000034</v>
      </c>
      <c r="E359" s="21">
        <f t="shared" si="35"/>
        <v>0.04794531563217882</v>
      </c>
      <c r="I359" s="436">
        <v>312.9869</v>
      </c>
      <c r="J359" s="30">
        <v>319.8805</v>
      </c>
      <c r="K359" s="444">
        <f t="shared" si="36"/>
        <v>632.8674</v>
      </c>
      <c r="L359" s="215">
        <v>323.92859999999996</v>
      </c>
      <c r="M359" s="30">
        <v>338.08579999999995</v>
      </c>
      <c r="N359" s="441">
        <f t="shared" si="37"/>
        <v>662.0143999999999</v>
      </c>
      <c r="P359" s="436">
        <v>15.996099999999984</v>
      </c>
      <c r="Q359" s="30">
        <v>17.69200000000005</v>
      </c>
      <c r="R359" s="441">
        <f t="shared" si="38"/>
        <v>33.688100000000034</v>
      </c>
    </row>
    <row r="360" spans="1:18" ht="15">
      <c r="A360" s="23">
        <v>10</v>
      </c>
      <c r="B360" s="354" t="s">
        <v>174</v>
      </c>
      <c r="C360" s="255">
        <f t="shared" si="34"/>
        <v>702.1282</v>
      </c>
      <c r="D360" s="215">
        <v>121.5478</v>
      </c>
      <c r="E360" s="21">
        <f t="shared" si="35"/>
        <v>0.17311340008847387</v>
      </c>
      <c r="I360" s="436">
        <v>313.9589</v>
      </c>
      <c r="J360" s="30">
        <v>309.6247</v>
      </c>
      <c r="K360" s="444">
        <f t="shared" si="36"/>
        <v>623.5836</v>
      </c>
      <c r="L360" s="215">
        <v>292.8872</v>
      </c>
      <c r="M360" s="30">
        <v>279.7805</v>
      </c>
      <c r="N360" s="441">
        <f t="shared" si="37"/>
        <v>572.6677</v>
      </c>
      <c r="P360" s="436">
        <v>47.950599999999994</v>
      </c>
      <c r="Q360" s="30">
        <v>73.5972</v>
      </c>
      <c r="R360" s="441">
        <f t="shared" si="38"/>
        <v>121.5478</v>
      </c>
    </row>
    <row r="361" spans="1:18" ht="15">
      <c r="A361" s="23">
        <v>11</v>
      </c>
      <c r="B361" s="354" t="s">
        <v>175</v>
      </c>
      <c r="C361" s="255">
        <f t="shared" si="34"/>
        <v>603.9645</v>
      </c>
      <c r="D361" s="215">
        <v>77.42679999999996</v>
      </c>
      <c r="E361" s="21">
        <f t="shared" si="35"/>
        <v>0.12819760101794053</v>
      </c>
      <c r="I361" s="436">
        <v>285.8796</v>
      </c>
      <c r="J361" s="30">
        <v>264.7606</v>
      </c>
      <c r="K361" s="444">
        <f t="shared" si="36"/>
        <v>550.6402</v>
      </c>
      <c r="L361" s="215">
        <v>271.7864</v>
      </c>
      <c r="M361" s="30">
        <v>249.2099</v>
      </c>
      <c r="N361" s="441">
        <f t="shared" si="37"/>
        <v>520.9963</v>
      </c>
      <c r="P361" s="436">
        <v>38.588299999999975</v>
      </c>
      <c r="Q361" s="30">
        <v>38.83849999999998</v>
      </c>
      <c r="R361" s="441">
        <f t="shared" si="38"/>
        <v>77.42679999999996</v>
      </c>
    </row>
    <row r="362" spans="1:18" ht="15">
      <c r="A362" s="23">
        <v>12</v>
      </c>
      <c r="B362" s="354" t="s">
        <v>176</v>
      </c>
      <c r="C362" s="255">
        <f t="shared" si="34"/>
        <v>464.4937</v>
      </c>
      <c r="D362" s="215">
        <v>51.963300000000004</v>
      </c>
      <c r="E362" s="21">
        <f t="shared" si="35"/>
        <v>0.11187083915239325</v>
      </c>
      <c r="I362" s="436">
        <v>216.459</v>
      </c>
      <c r="J362" s="30">
        <v>186.13320000000002</v>
      </c>
      <c r="K362" s="444">
        <f t="shared" si="36"/>
        <v>402.59220000000005</v>
      </c>
      <c r="L362" s="215">
        <v>208.5948</v>
      </c>
      <c r="M362" s="30">
        <v>197.4575</v>
      </c>
      <c r="N362" s="441">
        <f t="shared" si="37"/>
        <v>406.0523</v>
      </c>
      <c r="P362" s="436">
        <v>26.767899999999997</v>
      </c>
      <c r="Q362" s="30">
        <v>25.195400000000003</v>
      </c>
      <c r="R362" s="441">
        <f t="shared" si="38"/>
        <v>51.963300000000004</v>
      </c>
    </row>
    <row r="363" spans="1:18" ht="16.5" thickBot="1">
      <c r="A363" s="23"/>
      <c r="B363" s="115" t="s">
        <v>20</v>
      </c>
      <c r="C363" s="256">
        <f>SUM(C351:C362)</f>
        <v>6280.8422</v>
      </c>
      <c r="D363" s="256">
        <f>SUM(D351:D362)</f>
        <v>741.3343999999998</v>
      </c>
      <c r="E363" s="43">
        <f t="shared" si="35"/>
        <v>0.1180310500397542</v>
      </c>
      <c r="I363" s="438">
        <f>SUM(I351:I362)</f>
        <v>2733.1152999999995</v>
      </c>
      <c r="J363" s="136">
        <f>SUM(J351:J362)</f>
        <v>2752.1639000000005</v>
      </c>
      <c r="K363" s="445">
        <f t="shared" si="36"/>
        <v>5485.2792</v>
      </c>
      <c r="L363" s="438">
        <f>SUM(L351:L362)</f>
        <v>2689.5400999999997</v>
      </c>
      <c r="M363" s="136">
        <f>SUM(M351:M362)</f>
        <v>2770.4170999999997</v>
      </c>
      <c r="N363" s="442">
        <f t="shared" si="37"/>
        <v>5459.957199999999</v>
      </c>
      <c r="P363" s="438">
        <f>SUM(P351:P362)</f>
        <v>316.4381999999999</v>
      </c>
      <c r="Q363" s="136">
        <f>SUM(Q351:Q362)</f>
        <v>424.8962000000001</v>
      </c>
      <c r="R363" s="442">
        <f t="shared" si="38"/>
        <v>741.3344</v>
      </c>
    </row>
    <row r="364" ht="15">
      <c r="G364" s="483"/>
    </row>
    <row r="365" ht="15">
      <c r="G365" s="483"/>
    </row>
    <row r="366" spans="1:7" ht="15.75">
      <c r="A366" s="235" t="s">
        <v>77</v>
      </c>
      <c r="B366" s="235"/>
      <c r="C366" s="49"/>
      <c r="D366" s="154"/>
      <c r="E366" s="189"/>
      <c r="F366" s="49"/>
      <c r="G366" s="484"/>
    </row>
    <row r="367" spans="1:7" ht="15.75">
      <c r="A367" s="126" t="s">
        <v>271</v>
      </c>
      <c r="B367" s="245"/>
      <c r="C367" s="49"/>
      <c r="D367" s="154"/>
      <c r="E367" s="189"/>
      <c r="F367" s="49"/>
      <c r="G367" s="484"/>
    </row>
    <row r="368" spans="1:7" ht="27">
      <c r="A368" s="16" t="s">
        <v>13</v>
      </c>
      <c r="B368" s="16" t="s">
        <v>353</v>
      </c>
      <c r="C368" s="16" t="s">
        <v>33</v>
      </c>
      <c r="D368" s="35" t="s">
        <v>34</v>
      </c>
      <c r="E368" s="196" t="s">
        <v>35</v>
      </c>
      <c r="F368" s="16" t="s">
        <v>16</v>
      </c>
      <c r="G368" s="485"/>
    </row>
    <row r="369" spans="1:7" ht="15.75">
      <c r="A369" s="224">
        <f>C363</f>
        <v>6280.8422</v>
      </c>
      <c r="B369" s="93">
        <f>D346</f>
        <v>716.0124</v>
      </c>
      <c r="C369" s="238">
        <f>E386</f>
        <v>5485.2792</v>
      </c>
      <c r="D369" s="41">
        <f>B369+C369</f>
        <v>6201.2916</v>
      </c>
      <c r="E369" s="101">
        <f>D369/A369</f>
        <v>0.9873344055674571</v>
      </c>
      <c r="F369" s="41">
        <f>A369*85/100</f>
        <v>5338.715870000001</v>
      </c>
      <c r="G369" s="471"/>
    </row>
    <row r="370" spans="1:6" ht="15">
      <c r="A370" s="53"/>
      <c r="B370" s="54"/>
      <c r="C370" s="55"/>
      <c r="D370" s="178"/>
      <c r="E370" s="56"/>
      <c r="F370" s="57"/>
    </row>
    <row r="371" spans="1:7" ht="15.75">
      <c r="A371" s="235" t="s">
        <v>78</v>
      </c>
      <c r="B371" s="235"/>
      <c r="C371" s="50"/>
      <c r="D371" s="154"/>
      <c r="E371" s="189"/>
      <c r="F371" s="49"/>
      <c r="G371" s="473"/>
    </row>
    <row r="372" spans="1:14" ht="15">
      <c r="A372" s="126" t="s">
        <v>273</v>
      </c>
      <c r="B372" s="126"/>
      <c r="C372" s="28"/>
      <c r="D372" s="155"/>
      <c r="E372" s="190"/>
      <c r="F372" s="28"/>
      <c r="G372" s="471" t="s">
        <v>32</v>
      </c>
      <c r="M372" s="251"/>
      <c r="N372" s="251"/>
    </row>
    <row r="373" spans="1:14" s="251" customFormat="1" ht="81" customHeight="1">
      <c r="A373" s="133" t="s">
        <v>9</v>
      </c>
      <c r="B373" s="133" t="s">
        <v>10</v>
      </c>
      <c r="C373" s="133" t="str">
        <f>C350</f>
        <v>Allocation for 2018-19</v>
      </c>
      <c r="D373" s="133" t="str">
        <f>D333</f>
        <v>Opening Balance as on 01.04.18                                                          </v>
      </c>
      <c r="E373" s="194" t="s">
        <v>82</v>
      </c>
      <c r="F373" s="133" t="s">
        <v>342</v>
      </c>
      <c r="G373" s="325" t="s">
        <v>36</v>
      </c>
      <c r="H373" s="1"/>
      <c r="L373" s="1"/>
      <c r="M373" s="1"/>
      <c r="N373" s="1"/>
    </row>
    <row r="374" spans="1:7" ht="15">
      <c r="A374" s="23">
        <v>1</v>
      </c>
      <c r="B374" s="354" t="s">
        <v>166</v>
      </c>
      <c r="C374" s="255">
        <f>C334</f>
        <v>333.7509</v>
      </c>
      <c r="D374" s="255">
        <f>D334</f>
        <v>24.7438</v>
      </c>
      <c r="E374" s="257">
        <v>306.38829999999996</v>
      </c>
      <c r="F374" s="259">
        <f>SUM(D374:E374)</f>
        <v>331.1321</v>
      </c>
      <c r="G374" s="267">
        <f>F374/C374</f>
        <v>0.9921534293989919</v>
      </c>
    </row>
    <row r="375" spans="1:7" ht="15">
      <c r="A375" s="23">
        <v>2</v>
      </c>
      <c r="B375" s="354" t="s">
        <v>167</v>
      </c>
      <c r="C375" s="255">
        <f aca="true" t="shared" si="39" ref="C375:D385">C335</f>
        <v>766.4699</v>
      </c>
      <c r="D375" s="255">
        <f t="shared" si="39"/>
        <v>143.0818</v>
      </c>
      <c r="E375" s="258">
        <v>607.4403</v>
      </c>
      <c r="F375" s="259">
        <f aca="true" t="shared" si="40" ref="F375:F385">SUM(D375:E375)</f>
        <v>750.5220999999999</v>
      </c>
      <c r="G375" s="267">
        <f aca="true" t="shared" si="41" ref="G375:G385">F375/C375</f>
        <v>0.9791931816239619</v>
      </c>
    </row>
    <row r="376" spans="1:7" ht="15">
      <c r="A376" s="23">
        <v>3</v>
      </c>
      <c r="B376" s="354" t="s">
        <v>168</v>
      </c>
      <c r="C376" s="255">
        <f t="shared" si="39"/>
        <v>310.90459999999996</v>
      </c>
      <c r="D376" s="255">
        <f t="shared" si="39"/>
        <v>32.1566</v>
      </c>
      <c r="E376" s="258">
        <v>274.9587</v>
      </c>
      <c r="F376" s="259">
        <f t="shared" si="40"/>
        <v>307.11530000000005</v>
      </c>
      <c r="G376" s="267">
        <f t="shared" si="41"/>
        <v>0.9878120169338122</v>
      </c>
    </row>
    <row r="377" spans="1:7" ht="15">
      <c r="A377" s="23">
        <v>4</v>
      </c>
      <c r="B377" s="354" t="s">
        <v>169</v>
      </c>
      <c r="C377" s="255">
        <f t="shared" si="39"/>
        <v>904.127</v>
      </c>
      <c r="D377" s="255">
        <f t="shared" si="39"/>
        <v>106.2748</v>
      </c>
      <c r="E377" s="258">
        <v>786.06</v>
      </c>
      <c r="F377" s="259">
        <f t="shared" si="40"/>
        <v>892.3348</v>
      </c>
      <c r="G377" s="267">
        <f t="shared" si="41"/>
        <v>0.9869573632907767</v>
      </c>
    </row>
    <row r="378" spans="1:7" ht="15">
      <c r="A378" s="23">
        <v>5</v>
      </c>
      <c r="B378" s="354" t="s">
        <v>170</v>
      </c>
      <c r="C378" s="255">
        <f t="shared" si="39"/>
        <v>67.6939</v>
      </c>
      <c r="D378" s="255">
        <f t="shared" si="39"/>
        <v>22.1372</v>
      </c>
      <c r="E378" s="257">
        <v>43.1018</v>
      </c>
      <c r="F378" s="259">
        <f t="shared" si="40"/>
        <v>65.239</v>
      </c>
      <c r="G378" s="267">
        <f t="shared" si="41"/>
        <v>0.9637352848631857</v>
      </c>
    </row>
    <row r="379" spans="1:7" ht="15">
      <c r="A379" s="23">
        <v>6</v>
      </c>
      <c r="B379" s="354" t="s">
        <v>171</v>
      </c>
      <c r="C379" s="255">
        <f t="shared" si="39"/>
        <v>490.4688</v>
      </c>
      <c r="D379" s="255">
        <f t="shared" si="39"/>
        <v>43.2748</v>
      </c>
      <c r="E379" s="258">
        <v>442.5614</v>
      </c>
      <c r="F379" s="259">
        <f t="shared" si="40"/>
        <v>485.83619999999996</v>
      </c>
      <c r="G379" s="267">
        <f t="shared" si="41"/>
        <v>0.9905547508832365</v>
      </c>
    </row>
    <row r="380" spans="1:7" ht="15">
      <c r="A380" s="23">
        <v>7</v>
      </c>
      <c r="B380" s="354" t="s">
        <v>190</v>
      </c>
      <c r="C380" s="255">
        <f t="shared" si="39"/>
        <v>25.1031</v>
      </c>
      <c r="D380" s="255">
        <f t="shared" si="39"/>
        <v>16.704</v>
      </c>
      <c r="E380" s="258">
        <v>8.988999999999999</v>
      </c>
      <c r="F380" s="259">
        <f t="shared" si="40"/>
        <v>25.692999999999998</v>
      </c>
      <c r="G380" s="267">
        <f t="shared" si="41"/>
        <v>1.023499089753855</v>
      </c>
    </row>
    <row r="381" spans="1:7" ht="15">
      <c r="A381" s="23">
        <v>8</v>
      </c>
      <c r="B381" s="354" t="s">
        <v>172</v>
      </c>
      <c r="C381" s="255">
        <f t="shared" si="39"/>
        <v>909.1016999999999</v>
      </c>
      <c r="D381" s="255">
        <f t="shared" si="39"/>
        <v>90.9661</v>
      </c>
      <c r="E381" s="258">
        <v>806.0963</v>
      </c>
      <c r="F381" s="259">
        <f t="shared" si="40"/>
        <v>897.0624</v>
      </c>
      <c r="G381" s="267">
        <f t="shared" si="41"/>
        <v>0.9867569271952743</v>
      </c>
    </row>
    <row r="382" spans="1:7" ht="15">
      <c r="A382" s="23">
        <v>9</v>
      </c>
      <c r="B382" s="354" t="s">
        <v>173</v>
      </c>
      <c r="C382" s="255">
        <f t="shared" si="39"/>
        <v>702.6359</v>
      </c>
      <c r="D382" s="255">
        <f t="shared" si="39"/>
        <v>62.8351</v>
      </c>
      <c r="E382" s="257">
        <v>632.8674</v>
      </c>
      <c r="F382" s="259">
        <f t="shared" si="40"/>
        <v>695.7025</v>
      </c>
      <c r="G382" s="267">
        <f t="shared" si="41"/>
        <v>0.9901323003848793</v>
      </c>
    </row>
    <row r="383" spans="1:7" ht="15">
      <c r="A383" s="23">
        <v>10</v>
      </c>
      <c r="B383" s="354" t="s">
        <v>174</v>
      </c>
      <c r="C383" s="255">
        <f t="shared" si="39"/>
        <v>702.1282</v>
      </c>
      <c r="D383" s="255">
        <f t="shared" si="39"/>
        <v>70.6319</v>
      </c>
      <c r="E383" s="258">
        <v>623.5836</v>
      </c>
      <c r="F383" s="259">
        <f t="shared" si="40"/>
        <v>694.2155</v>
      </c>
      <c r="G383" s="267">
        <f t="shared" si="41"/>
        <v>0.9887304056438696</v>
      </c>
    </row>
    <row r="384" spans="1:7" ht="15">
      <c r="A384" s="23">
        <v>11</v>
      </c>
      <c r="B384" s="354" t="s">
        <v>175</v>
      </c>
      <c r="C384" s="255">
        <f t="shared" si="39"/>
        <v>603.9645</v>
      </c>
      <c r="D384" s="255">
        <f t="shared" si="39"/>
        <v>47.7829</v>
      </c>
      <c r="E384" s="258">
        <v>550.6402</v>
      </c>
      <c r="F384" s="259">
        <f t="shared" si="40"/>
        <v>598.4231000000001</v>
      </c>
      <c r="G384" s="267">
        <f t="shared" si="41"/>
        <v>0.9908249574271336</v>
      </c>
    </row>
    <row r="385" spans="1:7" ht="15">
      <c r="A385" s="23">
        <v>12</v>
      </c>
      <c r="B385" s="354" t="s">
        <v>176</v>
      </c>
      <c r="C385" s="255">
        <f t="shared" si="39"/>
        <v>464.4937</v>
      </c>
      <c r="D385" s="255">
        <f t="shared" si="39"/>
        <v>55.4234</v>
      </c>
      <c r="E385" s="258">
        <v>402.59220000000005</v>
      </c>
      <c r="F385" s="259">
        <f t="shared" si="40"/>
        <v>458.01560000000006</v>
      </c>
      <c r="G385" s="267">
        <f t="shared" si="41"/>
        <v>0.9860534168708855</v>
      </c>
    </row>
    <row r="386" spans="1:7" ht="15">
      <c r="A386" s="42"/>
      <c r="B386" s="282" t="s">
        <v>20</v>
      </c>
      <c r="C386" s="256">
        <f>SUM(C374:C385)</f>
        <v>6280.8422</v>
      </c>
      <c r="D386" s="256">
        <f>SUM(D374:D385)</f>
        <v>716.0124</v>
      </c>
      <c r="E386" s="256">
        <f>SUM(E374:E385)</f>
        <v>5485.2792</v>
      </c>
      <c r="F386" s="281">
        <f>D386+E386</f>
        <v>6201.2916</v>
      </c>
      <c r="G386" s="166">
        <f>F386/C386</f>
        <v>0.9873344055674571</v>
      </c>
    </row>
    <row r="387" spans="1:6" ht="15.75">
      <c r="A387" s="611" t="s">
        <v>79</v>
      </c>
      <c r="B387" s="611"/>
      <c r="C387" s="34"/>
      <c r="D387" s="155"/>
      <c r="E387" s="190"/>
      <c r="F387" s="28"/>
    </row>
    <row r="388" spans="1:7" ht="15">
      <c r="A388" s="126" t="s">
        <v>274</v>
      </c>
      <c r="B388" s="28"/>
      <c r="C388" s="34"/>
      <c r="D388" s="155"/>
      <c r="E388" s="190"/>
      <c r="F388" s="28"/>
      <c r="G388" s="486"/>
    </row>
    <row r="389" spans="1:5" ht="15">
      <c r="A389" s="42" t="s">
        <v>13</v>
      </c>
      <c r="B389" s="42" t="s">
        <v>37</v>
      </c>
      <c r="C389" s="42" t="s">
        <v>35</v>
      </c>
      <c r="D389" s="42" t="s">
        <v>22</v>
      </c>
      <c r="E389" s="166" t="s">
        <v>23</v>
      </c>
    </row>
    <row r="390" spans="1:6" ht="15.75">
      <c r="A390" s="224">
        <f>C386</f>
        <v>6280.8422</v>
      </c>
      <c r="B390" s="238">
        <f>F386</f>
        <v>6201.2916</v>
      </c>
      <c r="C390" s="166">
        <f>B390/A390</f>
        <v>0.9873344055674571</v>
      </c>
      <c r="D390" s="238">
        <f>D407</f>
        <v>5459.957200000001</v>
      </c>
      <c r="E390" s="516">
        <f>D390/A390</f>
        <v>0.8693033555277031</v>
      </c>
      <c r="F390" s="52"/>
    </row>
    <row r="391" spans="1:7" ht="15">
      <c r="A391" s="175"/>
      <c r="B391" s="59"/>
      <c r="C391" s="58"/>
      <c r="D391" s="160"/>
      <c r="G391" s="471"/>
    </row>
    <row r="392" spans="1:7" ht="15.75">
      <c r="A392" s="610" t="s">
        <v>80</v>
      </c>
      <c r="B392" s="610"/>
      <c r="C392" s="610"/>
      <c r="D392" s="610"/>
      <c r="E392" s="610"/>
      <c r="F392" s="51"/>
      <c r="G392" s="474"/>
    </row>
    <row r="393" spans="1:6" ht="15">
      <c r="A393" s="126" t="s">
        <v>275</v>
      </c>
      <c r="B393" s="126"/>
      <c r="C393" s="28"/>
      <c r="D393" s="155"/>
      <c r="E393" s="190" t="s">
        <v>32</v>
      </c>
      <c r="F393" s="28"/>
    </row>
    <row r="394" spans="1:6" ht="52.5" customHeight="1">
      <c r="A394" s="133" t="s">
        <v>9</v>
      </c>
      <c r="B394" s="133" t="s">
        <v>10</v>
      </c>
      <c r="C394" s="132" t="str">
        <f>C373</f>
        <v>Allocation for 2018-19</v>
      </c>
      <c r="D394" s="133" t="s">
        <v>83</v>
      </c>
      <c r="E394" s="194" t="s">
        <v>38</v>
      </c>
      <c r="F394" s="28"/>
    </row>
    <row r="395" spans="1:6" ht="15">
      <c r="A395" s="23">
        <v>1</v>
      </c>
      <c r="B395" s="354" t="s">
        <v>166</v>
      </c>
      <c r="C395" s="255">
        <f>C374</f>
        <v>333.7509</v>
      </c>
      <c r="D395" s="260">
        <v>299.79099999999994</v>
      </c>
      <c r="E395" s="21">
        <f>D395/C395</f>
        <v>0.8982477650247533</v>
      </c>
      <c r="F395" s="28"/>
    </row>
    <row r="396" spans="1:6" ht="18" customHeight="1">
      <c r="A396" s="23">
        <v>2</v>
      </c>
      <c r="B396" s="354" t="s">
        <v>167</v>
      </c>
      <c r="C396" s="255">
        <f aca="true" t="shared" si="42" ref="C396:C406">C375</f>
        <v>766.4699</v>
      </c>
      <c r="D396" s="260">
        <v>671.653</v>
      </c>
      <c r="E396" s="21">
        <f aca="true" t="shared" si="43" ref="E396:E407">D396/C396</f>
        <v>0.8762940332033913</v>
      </c>
      <c r="F396" s="28"/>
    </row>
    <row r="397" spans="1:6" ht="15">
      <c r="A397" s="23">
        <v>3</v>
      </c>
      <c r="B397" s="354" t="s">
        <v>168</v>
      </c>
      <c r="C397" s="255">
        <f t="shared" si="42"/>
        <v>310.90459999999996</v>
      </c>
      <c r="D397" s="260">
        <v>276.309</v>
      </c>
      <c r="E397" s="21">
        <f t="shared" si="43"/>
        <v>0.8887259950479989</v>
      </c>
      <c r="F397" s="28"/>
    </row>
    <row r="398" spans="1:6" ht="15">
      <c r="A398" s="23">
        <v>4</v>
      </c>
      <c r="B398" s="354" t="s">
        <v>169</v>
      </c>
      <c r="C398" s="255">
        <f t="shared" si="42"/>
        <v>904.127</v>
      </c>
      <c r="D398" s="260">
        <v>752.9077</v>
      </c>
      <c r="E398" s="21">
        <f t="shared" si="43"/>
        <v>0.8327455103099454</v>
      </c>
      <c r="F398" s="28"/>
    </row>
    <row r="399" spans="1:6" ht="15">
      <c r="A399" s="23">
        <v>5</v>
      </c>
      <c r="B399" s="354" t="s">
        <v>170</v>
      </c>
      <c r="C399" s="255">
        <f t="shared" si="42"/>
        <v>67.6939</v>
      </c>
      <c r="D399" s="260">
        <v>57.6457</v>
      </c>
      <c r="E399" s="21">
        <f t="shared" si="43"/>
        <v>0.8515641734336477</v>
      </c>
      <c r="F399" s="28"/>
    </row>
    <row r="400" spans="1:6" ht="15">
      <c r="A400" s="23">
        <v>6</v>
      </c>
      <c r="B400" s="354" t="s">
        <v>171</v>
      </c>
      <c r="C400" s="255">
        <f t="shared" si="42"/>
        <v>490.4688</v>
      </c>
      <c r="D400" s="260">
        <v>416.14200000000005</v>
      </c>
      <c r="E400" s="21">
        <f t="shared" si="43"/>
        <v>0.8484576388956853</v>
      </c>
      <c r="F400" s="28"/>
    </row>
    <row r="401" spans="1:6" ht="15">
      <c r="A401" s="23">
        <v>7</v>
      </c>
      <c r="B401" s="354" t="s">
        <v>190</v>
      </c>
      <c r="C401" s="255">
        <f t="shared" si="42"/>
        <v>25.1031</v>
      </c>
      <c r="D401" s="260">
        <v>22.4324</v>
      </c>
      <c r="E401" s="21">
        <f t="shared" si="43"/>
        <v>0.8936107492700105</v>
      </c>
      <c r="F401" s="28"/>
    </row>
    <row r="402" spans="1:6" ht="15">
      <c r="A402" s="23">
        <v>8</v>
      </c>
      <c r="B402" s="354" t="s">
        <v>172</v>
      </c>
      <c r="C402" s="255">
        <f t="shared" si="42"/>
        <v>909.1016999999999</v>
      </c>
      <c r="D402" s="260">
        <v>801.3457</v>
      </c>
      <c r="E402" s="21">
        <f t="shared" si="43"/>
        <v>0.8814698069533915</v>
      </c>
      <c r="F402" s="28"/>
    </row>
    <row r="403" spans="1:6" ht="15">
      <c r="A403" s="23">
        <v>9</v>
      </c>
      <c r="B403" s="354" t="s">
        <v>173</v>
      </c>
      <c r="C403" s="255">
        <f t="shared" si="42"/>
        <v>702.6359</v>
      </c>
      <c r="D403" s="260">
        <v>662.0143999999999</v>
      </c>
      <c r="E403" s="21">
        <f t="shared" si="43"/>
        <v>0.9421869847527004</v>
      </c>
      <c r="F403" s="28"/>
    </row>
    <row r="404" spans="1:6" ht="15">
      <c r="A404" s="23">
        <v>10</v>
      </c>
      <c r="B404" s="354" t="s">
        <v>174</v>
      </c>
      <c r="C404" s="255">
        <f t="shared" si="42"/>
        <v>702.1282</v>
      </c>
      <c r="D404" s="260">
        <v>572.6677</v>
      </c>
      <c r="E404" s="21">
        <f t="shared" si="43"/>
        <v>0.8156170055553957</v>
      </c>
      <c r="F404" s="28"/>
    </row>
    <row r="405" spans="1:6" ht="15">
      <c r="A405" s="23">
        <v>11</v>
      </c>
      <c r="B405" s="354" t="s">
        <v>175</v>
      </c>
      <c r="C405" s="255">
        <f t="shared" si="42"/>
        <v>603.9645</v>
      </c>
      <c r="D405" s="260">
        <v>520.9963</v>
      </c>
      <c r="E405" s="21">
        <f t="shared" si="43"/>
        <v>0.8626273564091929</v>
      </c>
      <c r="F405" s="28"/>
    </row>
    <row r="406" spans="1:6" ht="15">
      <c r="A406" s="23">
        <v>12</v>
      </c>
      <c r="B406" s="354" t="s">
        <v>176</v>
      </c>
      <c r="C406" s="255">
        <f t="shared" si="42"/>
        <v>464.4937</v>
      </c>
      <c r="D406" s="260">
        <v>406.0523</v>
      </c>
      <c r="E406" s="21">
        <f t="shared" si="43"/>
        <v>0.8741825777184922</v>
      </c>
      <c r="F406" s="28"/>
    </row>
    <row r="407" spans="1:6" ht="15">
      <c r="A407" s="42"/>
      <c r="B407" s="282" t="s">
        <v>20</v>
      </c>
      <c r="C407" s="256">
        <f>SUM(C395:C406)</f>
        <v>6280.8422</v>
      </c>
      <c r="D407" s="256">
        <f>SUM(D395:D406)</f>
        <v>5459.957200000001</v>
      </c>
      <c r="E407" s="328">
        <f t="shared" si="43"/>
        <v>0.8693033555277031</v>
      </c>
      <c r="F407" s="2"/>
    </row>
    <row r="408" spans="1:6" ht="21" customHeight="1">
      <c r="A408" s="25"/>
      <c r="B408" s="72"/>
      <c r="C408" s="107"/>
      <c r="D408" s="160"/>
      <c r="E408" s="26"/>
      <c r="F408" s="2"/>
    </row>
    <row r="409" spans="1:7" ht="15">
      <c r="A409" s="321" t="s">
        <v>314</v>
      </c>
      <c r="B409" s="321"/>
      <c r="C409" s="321"/>
      <c r="D409" s="181"/>
      <c r="E409" s="202"/>
      <c r="F409" s="394"/>
      <c r="G409" s="487"/>
    </row>
    <row r="410" spans="1:7" ht="15">
      <c r="A410" s="225"/>
      <c r="B410" s="109"/>
      <c r="C410" s="109"/>
      <c r="D410" s="161"/>
      <c r="E410" s="204"/>
      <c r="F410" s="109"/>
      <c r="G410" s="487"/>
    </row>
    <row r="411" spans="1:7" ht="19.5" customHeight="1">
      <c r="A411" s="455" t="s">
        <v>124</v>
      </c>
      <c r="B411" s="456"/>
      <c r="C411" s="457"/>
      <c r="D411" s="181"/>
      <c r="E411" s="202"/>
      <c r="F411" s="394"/>
      <c r="G411" s="487"/>
    </row>
    <row r="412" spans="1:6" ht="15.75">
      <c r="A412" s="25"/>
      <c r="B412" s="72"/>
      <c r="C412" s="386"/>
      <c r="D412" s="160"/>
      <c r="E412" s="26"/>
      <c r="F412" s="2"/>
    </row>
    <row r="413" spans="1:6" ht="28.5">
      <c r="A413" s="326" t="s">
        <v>39</v>
      </c>
      <c r="B413" s="326" t="s">
        <v>17</v>
      </c>
      <c r="C413" s="326" t="s">
        <v>118</v>
      </c>
      <c r="D413" s="326" t="s">
        <v>119</v>
      </c>
      <c r="E413" s="327" t="s">
        <v>120</v>
      </c>
      <c r="F413" s="2"/>
    </row>
    <row r="414" spans="1:6" ht="15">
      <c r="A414" s="181">
        <v>1</v>
      </c>
      <c r="B414" s="354" t="s">
        <v>166</v>
      </c>
      <c r="C414" s="202">
        <f aca="true" t="shared" si="44" ref="C414:C426">E272</f>
        <v>0.9028844964500408</v>
      </c>
      <c r="D414" s="21">
        <f>E395</f>
        <v>0.8982477650247533</v>
      </c>
      <c r="E414" s="217">
        <f>(D414-C414)*100</f>
        <v>-0.46367314252874214</v>
      </c>
      <c r="F414" s="2"/>
    </row>
    <row r="415" spans="1:6" ht="15">
      <c r="A415" s="23">
        <v>2</v>
      </c>
      <c r="B415" s="354" t="s">
        <v>167</v>
      </c>
      <c r="C415" s="202">
        <f t="shared" si="44"/>
        <v>0.9662475320754563</v>
      </c>
      <c r="D415" s="21">
        <f aca="true" t="shared" si="45" ref="D415:D426">E396</f>
        <v>0.8762940332033913</v>
      </c>
      <c r="E415" s="217">
        <f aca="true" t="shared" si="46" ref="E415:E426">(D415-C415)*100</f>
        <v>-8.995349887206505</v>
      </c>
      <c r="F415" s="2"/>
    </row>
    <row r="416" spans="1:6" ht="15">
      <c r="A416" s="23">
        <v>3</v>
      </c>
      <c r="B416" s="354" t="s">
        <v>168</v>
      </c>
      <c r="C416" s="202">
        <f t="shared" si="44"/>
        <v>0.8622023031966616</v>
      </c>
      <c r="D416" s="21">
        <f t="shared" si="45"/>
        <v>0.8887259950479989</v>
      </c>
      <c r="E416" s="217">
        <f t="shared" si="46"/>
        <v>2.6523691851337294</v>
      </c>
      <c r="F416" s="2"/>
    </row>
    <row r="417" spans="1:6" ht="15">
      <c r="A417" s="23">
        <v>4</v>
      </c>
      <c r="B417" s="354" t="s">
        <v>169</v>
      </c>
      <c r="C417" s="202">
        <f t="shared" si="44"/>
        <v>0.8741836558607968</v>
      </c>
      <c r="D417" s="21">
        <f t="shared" si="45"/>
        <v>0.8327455103099454</v>
      </c>
      <c r="E417" s="217">
        <f t="shared" si="46"/>
        <v>-4.143814555085146</v>
      </c>
      <c r="F417" s="2"/>
    </row>
    <row r="418" spans="1:6" ht="15">
      <c r="A418" s="23">
        <v>5</v>
      </c>
      <c r="B418" s="354" t="s">
        <v>170</v>
      </c>
      <c r="C418" s="202">
        <f t="shared" si="44"/>
        <v>0.8596267363043085</v>
      </c>
      <c r="D418" s="21">
        <f t="shared" si="45"/>
        <v>0.8515641734336477</v>
      </c>
      <c r="E418" s="217">
        <f t="shared" si="46"/>
        <v>-0.8062562870660872</v>
      </c>
      <c r="F418" s="2"/>
    </row>
    <row r="419" spans="1:6" ht="15">
      <c r="A419" s="23">
        <v>6</v>
      </c>
      <c r="B419" s="354" t="s">
        <v>171</v>
      </c>
      <c r="C419" s="202">
        <f t="shared" si="44"/>
        <v>0.8704748175919436</v>
      </c>
      <c r="D419" s="21">
        <f t="shared" si="45"/>
        <v>0.8484576388956853</v>
      </c>
      <c r="E419" s="217">
        <f t="shared" si="46"/>
        <v>-2.20171786962583</v>
      </c>
      <c r="F419" s="2"/>
    </row>
    <row r="420" spans="1:6" ht="15">
      <c r="A420" s="23">
        <v>7</v>
      </c>
      <c r="B420" s="354" t="s">
        <v>190</v>
      </c>
      <c r="C420" s="202">
        <f t="shared" si="44"/>
        <v>0.8822198466674099</v>
      </c>
      <c r="D420" s="21">
        <f t="shared" si="45"/>
        <v>0.8936107492700105</v>
      </c>
      <c r="E420" s="217">
        <f t="shared" si="46"/>
        <v>1.139090260260056</v>
      </c>
      <c r="F420" s="2"/>
    </row>
    <row r="421" spans="1:6" ht="15">
      <c r="A421" s="23">
        <v>8</v>
      </c>
      <c r="B421" s="354" t="s">
        <v>172</v>
      </c>
      <c r="C421" s="202">
        <f t="shared" si="44"/>
        <v>0.8731380551613404</v>
      </c>
      <c r="D421" s="21">
        <f t="shared" si="45"/>
        <v>0.8814698069533915</v>
      </c>
      <c r="E421" s="217">
        <f t="shared" si="46"/>
        <v>0.8331751792051145</v>
      </c>
      <c r="F421" s="2"/>
    </row>
    <row r="422" spans="1:6" ht="15">
      <c r="A422" s="23">
        <v>9</v>
      </c>
      <c r="B422" s="354" t="s">
        <v>173</v>
      </c>
      <c r="C422" s="202">
        <f t="shared" si="44"/>
        <v>0.9693253483157721</v>
      </c>
      <c r="D422" s="21">
        <f t="shared" si="45"/>
        <v>0.9421869847527004</v>
      </c>
      <c r="E422" s="217">
        <f t="shared" si="46"/>
        <v>-2.7138363563071755</v>
      </c>
      <c r="F422" s="2"/>
    </row>
    <row r="423" spans="1:6" ht="15">
      <c r="A423" s="23">
        <v>10</v>
      </c>
      <c r="B423" s="354" t="s">
        <v>174</v>
      </c>
      <c r="C423" s="202">
        <f t="shared" si="44"/>
        <v>0.9724553861868176</v>
      </c>
      <c r="D423" s="21">
        <f t="shared" si="45"/>
        <v>0.8156170055553957</v>
      </c>
      <c r="E423" s="217">
        <f t="shared" si="46"/>
        <v>-15.683838063142186</v>
      </c>
      <c r="F423" s="2"/>
    </row>
    <row r="424" spans="1:6" ht="15">
      <c r="A424" s="23">
        <v>11</v>
      </c>
      <c r="B424" s="354" t="s">
        <v>175</v>
      </c>
      <c r="C424" s="202">
        <f t="shared" si="44"/>
        <v>0.8687958758700842</v>
      </c>
      <c r="D424" s="21">
        <f t="shared" si="45"/>
        <v>0.8626273564091929</v>
      </c>
      <c r="E424" s="217">
        <f t="shared" si="46"/>
        <v>-0.6168519460891364</v>
      </c>
      <c r="F424" s="2"/>
    </row>
    <row r="425" spans="1:6" ht="15">
      <c r="A425" s="23">
        <v>12</v>
      </c>
      <c r="B425" s="354" t="s">
        <v>176</v>
      </c>
      <c r="C425" s="202">
        <f t="shared" si="44"/>
        <v>0.9026716662216597</v>
      </c>
      <c r="D425" s="21">
        <f t="shared" si="45"/>
        <v>0.8741825777184922</v>
      </c>
      <c r="E425" s="217">
        <f t="shared" si="46"/>
        <v>-2.848908850316756</v>
      </c>
      <c r="F425" s="2"/>
    </row>
    <row r="426" spans="1:6" ht="15">
      <c r="A426" s="565" t="s">
        <v>11</v>
      </c>
      <c r="B426" s="565"/>
      <c r="C426" s="395">
        <f t="shared" si="44"/>
        <v>0.9072266509364204</v>
      </c>
      <c r="D426" s="328">
        <f t="shared" si="45"/>
        <v>0.8693033555277031</v>
      </c>
      <c r="E426" s="396">
        <f t="shared" si="46"/>
        <v>-3.7923295408717306</v>
      </c>
      <c r="F426" s="2"/>
    </row>
    <row r="427" spans="1:6" ht="15.75">
      <c r="A427" s="25"/>
      <c r="B427" s="72"/>
      <c r="C427" s="386"/>
      <c r="D427" s="160"/>
      <c r="E427" s="26"/>
      <c r="F427" s="2"/>
    </row>
    <row r="428" spans="1:6" ht="26.25" customHeight="1">
      <c r="A428" s="234" t="s">
        <v>315</v>
      </c>
      <c r="B428" s="234"/>
      <c r="C428" s="234"/>
      <c r="D428" s="162"/>
      <c r="E428" s="205"/>
      <c r="F428" s="111"/>
    </row>
    <row r="429" spans="1:15" ht="18" customHeight="1" thickBot="1">
      <c r="A429" s="126" t="s">
        <v>276</v>
      </c>
      <c r="B429" s="111"/>
      <c r="C429" s="111"/>
      <c r="D429" s="162"/>
      <c r="F429" s="206" t="s">
        <v>121</v>
      </c>
      <c r="J429" s="42" t="s">
        <v>199</v>
      </c>
      <c r="K429" s="42"/>
      <c r="L429" s="42"/>
      <c r="M429" s="16" t="s">
        <v>200</v>
      </c>
      <c r="N429" s="16"/>
      <c r="O429" s="16"/>
    </row>
    <row r="430" spans="1:15" ht="58.5" customHeight="1">
      <c r="A430" s="329" t="s">
        <v>39</v>
      </c>
      <c r="B430" s="329" t="s">
        <v>17</v>
      </c>
      <c r="C430" s="329" t="s">
        <v>338</v>
      </c>
      <c r="D430" s="329" t="s">
        <v>122</v>
      </c>
      <c r="E430" s="330" t="s">
        <v>123</v>
      </c>
      <c r="F430" s="329" t="s">
        <v>139</v>
      </c>
      <c r="I430" s="397" t="s">
        <v>17</v>
      </c>
      <c r="J430" s="42" t="s">
        <v>99</v>
      </c>
      <c r="K430" s="42" t="s">
        <v>191</v>
      </c>
      <c r="L430" s="42" t="s">
        <v>192</v>
      </c>
      <c r="M430" s="399" t="s">
        <v>99</v>
      </c>
      <c r="N430" s="399" t="s">
        <v>191</v>
      </c>
      <c r="O430" s="392" t="s">
        <v>192</v>
      </c>
    </row>
    <row r="431" spans="1:15" ht="15.75">
      <c r="A431" s="23">
        <v>1</v>
      </c>
      <c r="B431" s="354" t="s">
        <v>166</v>
      </c>
      <c r="C431" s="112">
        <f aca="true" t="shared" si="47" ref="C431:C442">(D160+D177)</f>
        <v>6053464</v>
      </c>
      <c r="D431" s="367">
        <v>729.4328499999999</v>
      </c>
      <c r="E431" s="368">
        <f aca="true" t="shared" si="48" ref="E431:E442">D272</f>
        <v>729.946</v>
      </c>
      <c r="F431" s="21">
        <f aca="true" t="shared" si="49" ref="F431:F443">E431/D431</f>
        <v>1.0007034917607565</v>
      </c>
      <c r="I431" s="24" t="s">
        <v>166</v>
      </c>
      <c r="J431" s="354">
        <v>3571735</v>
      </c>
      <c r="K431" s="354">
        <v>2481729</v>
      </c>
      <c r="L431" s="398">
        <f aca="true" t="shared" si="50" ref="L431:L443">J431+K431</f>
        <v>6053464</v>
      </c>
      <c r="M431" s="393">
        <f>J431*100/1000000</f>
        <v>357.1735</v>
      </c>
      <c r="N431" s="393">
        <f>K431*150/1000000</f>
        <v>372.25935</v>
      </c>
      <c r="O431" s="393">
        <f>M431+N431</f>
        <v>729.4328499999999</v>
      </c>
    </row>
    <row r="432" spans="1:15" ht="15.75">
      <c r="A432" s="23">
        <v>2</v>
      </c>
      <c r="B432" s="354" t="s">
        <v>167</v>
      </c>
      <c r="C432" s="112">
        <f t="shared" si="47"/>
        <v>13382263</v>
      </c>
      <c r="D432" s="367">
        <v>1613.16805</v>
      </c>
      <c r="E432" s="368">
        <f t="shared" si="48"/>
        <v>1613.0230000000001</v>
      </c>
      <c r="F432" s="21">
        <f t="shared" si="49"/>
        <v>0.9999100837634369</v>
      </c>
      <c r="I432" s="24" t="s">
        <v>167</v>
      </c>
      <c r="J432" s="354">
        <v>7883428</v>
      </c>
      <c r="K432" s="354">
        <v>5498835</v>
      </c>
      <c r="L432" s="398">
        <f t="shared" si="50"/>
        <v>13382263</v>
      </c>
      <c r="M432" s="393">
        <f aca="true" t="shared" si="51" ref="M432:M443">J432*100/1000000</f>
        <v>788.3428</v>
      </c>
      <c r="N432" s="393">
        <f aca="true" t="shared" si="52" ref="N432:N443">K432*150/1000000</f>
        <v>824.82525</v>
      </c>
      <c r="O432" s="393">
        <f aca="true" t="shared" si="53" ref="O432:O443">M432+N432</f>
        <v>1613.16805</v>
      </c>
    </row>
    <row r="433" spans="1:15" ht="15.75">
      <c r="A433" s="23">
        <v>3</v>
      </c>
      <c r="B433" s="354" t="s">
        <v>168</v>
      </c>
      <c r="C433" s="112">
        <f t="shared" si="47"/>
        <v>5515735</v>
      </c>
      <c r="D433" s="367">
        <v>661.9989</v>
      </c>
      <c r="E433" s="368">
        <f t="shared" si="48"/>
        <v>662.0160000000001</v>
      </c>
      <c r="F433" s="21">
        <f t="shared" si="49"/>
        <v>1.0000258308586314</v>
      </c>
      <c r="I433" s="24" t="s">
        <v>168</v>
      </c>
      <c r="J433" s="354">
        <v>3307227</v>
      </c>
      <c r="K433" s="354">
        <v>2208508</v>
      </c>
      <c r="L433" s="398">
        <f t="shared" si="50"/>
        <v>5515735</v>
      </c>
      <c r="M433" s="393">
        <f t="shared" si="51"/>
        <v>330.7227</v>
      </c>
      <c r="N433" s="393">
        <f t="shared" si="52"/>
        <v>331.2762</v>
      </c>
      <c r="O433" s="393">
        <f t="shared" si="53"/>
        <v>661.9989</v>
      </c>
    </row>
    <row r="434" spans="1:15" ht="15.75">
      <c r="A434" s="23">
        <v>4</v>
      </c>
      <c r="B434" s="354" t="s">
        <v>169</v>
      </c>
      <c r="C434" s="112">
        <f t="shared" si="47"/>
        <v>14861225</v>
      </c>
      <c r="D434" s="367">
        <v>1804.9227</v>
      </c>
      <c r="E434" s="368">
        <f t="shared" si="48"/>
        <v>1804.961</v>
      </c>
      <c r="F434" s="21">
        <f t="shared" si="49"/>
        <v>1.0000212197453109</v>
      </c>
      <c r="I434" s="24" t="s">
        <v>177</v>
      </c>
      <c r="J434" s="354">
        <v>8485221</v>
      </c>
      <c r="K434" s="354">
        <v>6376004</v>
      </c>
      <c r="L434" s="398">
        <f t="shared" si="50"/>
        <v>14861225</v>
      </c>
      <c r="M434" s="393">
        <f t="shared" si="51"/>
        <v>848.5221</v>
      </c>
      <c r="N434" s="393">
        <f t="shared" si="52"/>
        <v>956.4006</v>
      </c>
      <c r="O434" s="393">
        <f t="shared" si="53"/>
        <v>1804.9227</v>
      </c>
    </row>
    <row r="435" spans="1:15" ht="15.75">
      <c r="A435" s="23">
        <v>5</v>
      </c>
      <c r="B435" s="354" t="s">
        <v>170</v>
      </c>
      <c r="C435" s="112">
        <f t="shared" si="47"/>
        <v>1169816</v>
      </c>
      <c r="D435" s="367">
        <v>139.04935</v>
      </c>
      <c r="E435" s="368">
        <f t="shared" si="48"/>
        <v>139.046</v>
      </c>
      <c r="F435" s="21">
        <f t="shared" si="49"/>
        <v>0.9999759078341609</v>
      </c>
      <c r="I435" s="24" t="s">
        <v>178</v>
      </c>
      <c r="J435" s="354">
        <v>728461</v>
      </c>
      <c r="K435" s="354">
        <v>441355</v>
      </c>
      <c r="L435" s="398">
        <f t="shared" si="50"/>
        <v>1169816</v>
      </c>
      <c r="M435" s="393">
        <f t="shared" si="51"/>
        <v>72.8461</v>
      </c>
      <c r="N435" s="393">
        <f t="shared" si="52"/>
        <v>66.20325</v>
      </c>
      <c r="O435" s="393">
        <f t="shared" si="53"/>
        <v>139.04935</v>
      </c>
    </row>
    <row r="436" spans="1:15" ht="15.75">
      <c r="A436" s="23">
        <v>6</v>
      </c>
      <c r="B436" s="354" t="s">
        <v>171</v>
      </c>
      <c r="C436" s="112">
        <f t="shared" si="47"/>
        <v>8277324</v>
      </c>
      <c r="D436" s="367">
        <v>999.2635</v>
      </c>
      <c r="E436" s="368">
        <f t="shared" si="48"/>
        <v>999.26</v>
      </c>
      <c r="F436" s="21">
        <f t="shared" si="49"/>
        <v>0.99999649742035</v>
      </c>
      <c r="I436" s="24" t="s">
        <v>179</v>
      </c>
      <c r="J436" s="354">
        <v>4846702</v>
      </c>
      <c r="K436" s="354">
        <v>3430622</v>
      </c>
      <c r="L436" s="398">
        <f t="shared" si="50"/>
        <v>8277324</v>
      </c>
      <c r="M436" s="393">
        <f t="shared" si="51"/>
        <v>484.6702</v>
      </c>
      <c r="N436" s="393">
        <f t="shared" si="52"/>
        <v>514.5933</v>
      </c>
      <c r="O436" s="393">
        <f t="shared" si="53"/>
        <v>999.2635</v>
      </c>
    </row>
    <row r="437" spans="1:15" ht="15.75">
      <c r="A437" s="23">
        <v>7</v>
      </c>
      <c r="B437" s="354" t="s">
        <v>190</v>
      </c>
      <c r="C437" s="112">
        <f t="shared" si="47"/>
        <v>456990</v>
      </c>
      <c r="D437" s="367">
        <v>53.86505</v>
      </c>
      <c r="E437" s="368">
        <f t="shared" si="48"/>
        <v>53.80800000000001</v>
      </c>
      <c r="F437" s="21">
        <f t="shared" si="49"/>
        <v>0.9989408716783891</v>
      </c>
      <c r="I437" s="24" t="s">
        <v>180</v>
      </c>
      <c r="J437" s="354">
        <v>293669</v>
      </c>
      <c r="K437" s="354">
        <v>163321</v>
      </c>
      <c r="L437" s="398">
        <f t="shared" si="50"/>
        <v>456990</v>
      </c>
      <c r="M437" s="393">
        <f t="shared" si="51"/>
        <v>29.3669</v>
      </c>
      <c r="N437" s="393">
        <f t="shared" si="52"/>
        <v>24.49815</v>
      </c>
      <c r="O437" s="393">
        <f t="shared" si="53"/>
        <v>53.86505</v>
      </c>
    </row>
    <row r="438" spans="1:15" ht="15.75">
      <c r="A438" s="23">
        <v>8</v>
      </c>
      <c r="B438" s="354" t="s">
        <v>172</v>
      </c>
      <c r="C438" s="112">
        <f t="shared" si="47"/>
        <v>15793940</v>
      </c>
      <c r="D438" s="367">
        <v>1918.7006000000001</v>
      </c>
      <c r="E438" s="368">
        <f t="shared" si="48"/>
        <v>1918.6979999999999</v>
      </c>
      <c r="F438" s="21">
        <f t="shared" si="49"/>
        <v>0.999998644916252</v>
      </c>
      <c r="I438" s="24" t="s">
        <v>181</v>
      </c>
      <c r="J438" s="354">
        <v>9007808</v>
      </c>
      <c r="K438" s="354">
        <v>6786132</v>
      </c>
      <c r="L438" s="398">
        <f t="shared" si="50"/>
        <v>15793940</v>
      </c>
      <c r="M438" s="393">
        <f t="shared" si="51"/>
        <v>900.7808</v>
      </c>
      <c r="N438" s="393">
        <f t="shared" si="52"/>
        <v>1017.9198</v>
      </c>
      <c r="O438" s="393">
        <f t="shared" si="53"/>
        <v>1918.7006000000001</v>
      </c>
    </row>
    <row r="439" spans="1:15" ht="15.75">
      <c r="A439" s="23">
        <v>9</v>
      </c>
      <c r="B439" s="354" t="s">
        <v>173</v>
      </c>
      <c r="C439" s="112">
        <f t="shared" si="47"/>
        <v>13210020</v>
      </c>
      <c r="D439" s="367">
        <v>1592.38705</v>
      </c>
      <c r="E439" s="368">
        <f t="shared" si="48"/>
        <v>1592.385</v>
      </c>
      <c r="F439" s="21">
        <f t="shared" si="49"/>
        <v>0.9999987126245469</v>
      </c>
      <c r="I439" s="24" t="s">
        <v>173</v>
      </c>
      <c r="J439" s="354">
        <v>7782319</v>
      </c>
      <c r="K439" s="354">
        <v>5427701</v>
      </c>
      <c r="L439" s="398">
        <f t="shared" si="50"/>
        <v>13210020</v>
      </c>
      <c r="M439" s="393">
        <f t="shared" si="51"/>
        <v>778.2319</v>
      </c>
      <c r="N439" s="393">
        <f t="shared" si="52"/>
        <v>814.15515</v>
      </c>
      <c r="O439" s="393">
        <f t="shared" si="53"/>
        <v>1592.38705</v>
      </c>
    </row>
    <row r="440" spans="1:15" ht="15.75">
      <c r="A440" s="23">
        <v>10</v>
      </c>
      <c r="B440" s="354" t="s">
        <v>174</v>
      </c>
      <c r="C440" s="112">
        <f t="shared" si="47"/>
        <v>11543016</v>
      </c>
      <c r="D440" s="367">
        <v>1380.11905</v>
      </c>
      <c r="E440" s="368">
        <f t="shared" si="48"/>
        <v>1380.094</v>
      </c>
      <c r="F440" s="21">
        <f t="shared" si="49"/>
        <v>0.9999818493919057</v>
      </c>
      <c r="I440" s="24" t="s">
        <v>174</v>
      </c>
      <c r="J440" s="354">
        <v>7026667</v>
      </c>
      <c r="K440" s="354">
        <v>4516349</v>
      </c>
      <c r="L440" s="398">
        <f t="shared" si="50"/>
        <v>11543016</v>
      </c>
      <c r="M440" s="393">
        <f t="shared" si="51"/>
        <v>702.6667</v>
      </c>
      <c r="N440" s="393">
        <f t="shared" si="52"/>
        <v>677.45235</v>
      </c>
      <c r="O440" s="393">
        <f t="shared" si="53"/>
        <v>1380.11905</v>
      </c>
    </row>
    <row r="441" spans="1:15" ht="15.75">
      <c r="A441" s="23">
        <v>11</v>
      </c>
      <c r="B441" s="354" t="s">
        <v>175</v>
      </c>
      <c r="C441" s="112">
        <f t="shared" si="47"/>
        <v>10566775</v>
      </c>
      <c r="D441" s="367">
        <v>1257.9916</v>
      </c>
      <c r="E441" s="368">
        <f t="shared" si="48"/>
        <v>1256.487</v>
      </c>
      <c r="F441" s="21">
        <f t="shared" si="49"/>
        <v>0.9988039665765653</v>
      </c>
      <c r="I441" s="24" t="s">
        <v>182</v>
      </c>
      <c r="J441" s="354">
        <v>6540493</v>
      </c>
      <c r="K441" s="354">
        <v>4026282</v>
      </c>
      <c r="L441" s="398">
        <f t="shared" si="50"/>
        <v>10566775</v>
      </c>
      <c r="M441" s="393">
        <f t="shared" si="51"/>
        <v>654.0493</v>
      </c>
      <c r="N441" s="393">
        <f t="shared" si="52"/>
        <v>603.9423</v>
      </c>
      <c r="O441" s="393">
        <f t="shared" si="53"/>
        <v>1257.9916</v>
      </c>
    </row>
    <row r="442" spans="1:15" ht="15.75">
      <c r="A442" s="23">
        <v>12</v>
      </c>
      <c r="B442" s="354" t="s">
        <v>176</v>
      </c>
      <c r="C442" s="112">
        <f t="shared" si="47"/>
        <v>8141695</v>
      </c>
      <c r="D442" s="367">
        <v>971.98615</v>
      </c>
      <c r="E442" s="368">
        <f t="shared" si="48"/>
        <v>971.963</v>
      </c>
      <c r="F442" s="21">
        <f t="shared" si="49"/>
        <v>0.9999761827882012</v>
      </c>
      <c r="I442" s="24" t="s">
        <v>183</v>
      </c>
      <c r="J442" s="354">
        <v>4985362</v>
      </c>
      <c r="K442" s="354">
        <v>3156333</v>
      </c>
      <c r="L442" s="398">
        <f t="shared" si="50"/>
        <v>8141695</v>
      </c>
      <c r="M442" s="393">
        <f t="shared" si="51"/>
        <v>498.5362</v>
      </c>
      <c r="N442" s="393">
        <f t="shared" si="52"/>
        <v>473.44995</v>
      </c>
      <c r="O442" s="393">
        <f t="shared" si="53"/>
        <v>971.98615</v>
      </c>
    </row>
    <row r="443" spans="1:15" ht="15.75">
      <c r="A443" s="564" t="s">
        <v>20</v>
      </c>
      <c r="B443" s="564"/>
      <c r="C443" s="283">
        <f>SUM(C431:C442)</f>
        <v>108972263</v>
      </c>
      <c r="D443" s="261">
        <f>SUM(D431:D442)</f>
        <v>13122.88485</v>
      </c>
      <c r="E443" s="387">
        <f>SUM(E431:E442)</f>
        <v>13121.687000000002</v>
      </c>
      <c r="F443" s="328">
        <f t="shared" si="49"/>
        <v>0.9999087205280173</v>
      </c>
      <c r="I443" s="398" t="s">
        <v>192</v>
      </c>
      <c r="J443" s="332">
        <f>SUM(J431:J442)</f>
        <v>64459092</v>
      </c>
      <c r="K443" s="332">
        <f>SUM(K431:K442)</f>
        <v>44513171</v>
      </c>
      <c r="L443" s="398">
        <f t="shared" si="50"/>
        <v>108972263</v>
      </c>
      <c r="M443" s="393">
        <f t="shared" si="51"/>
        <v>6445.9092</v>
      </c>
      <c r="N443" s="393">
        <f t="shared" si="52"/>
        <v>6676.97565</v>
      </c>
      <c r="O443" s="393">
        <f t="shared" si="53"/>
        <v>13122.88485</v>
      </c>
    </row>
    <row r="444" spans="1:6" ht="15.75">
      <c r="A444" s="25"/>
      <c r="B444" s="72"/>
      <c r="C444" s="107"/>
      <c r="D444" s="160"/>
      <c r="E444" s="26"/>
      <c r="F444" s="2"/>
    </row>
    <row r="445" spans="1:6" ht="15.75">
      <c r="A445" s="25"/>
      <c r="B445" s="72"/>
      <c r="C445" s="107"/>
      <c r="D445" s="160"/>
      <c r="E445" s="26"/>
      <c r="F445" s="2"/>
    </row>
    <row r="446" spans="1:17" ht="15.75" customHeight="1">
      <c r="A446" s="246" t="s">
        <v>316</v>
      </c>
      <c r="B446" s="246"/>
      <c r="C446" s="246"/>
      <c r="D446" s="160"/>
      <c r="E446" s="26"/>
      <c r="F446" s="2"/>
      <c r="P446" s="1">
        <v>66</v>
      </c>
      <c r="Q446" s="1">
        <v>117</v>
      </c>
    </row>
    <row r="447" spans="1:7" ht="15.75">
      <c r="A447" s="126" t="s">
        <v>277</v>
      </c>
      <c r="B447" s="72"/>
      <c r="C447" s="107"/>
      <c r="D447" s="160"/>
      <c r="F447" s="2" t="s">
        <v>125</v>
      </c>
      <c r="G447" s="146"/>
    </row>
    <row r="448" spans="1:15" ht="63" customHeight="1">
      <c r="A448" s="329" t="s">
        <v>39</v>
      </c>
      <c r="B448" s="329" t="s">
        <v>17</v>
      </c>
      <c r="C448" s="329" t="s">
        <v>339</v>
      </c>
      <c r="D448" s="329" t="s">
        <v>137</v>
      </c>
      <c r="E448" s="330" t="s">
        <v>138</v>
      </c>
      <c r="F448" s="329" t="s">
        <v>139</v>
      </c>
      <c r="J448" s="120" t="s">
        <v>201</v>
      </c>
      <c r="K448" s="400" t="s">
        <v>203</v>
      </c>
      <c r="L448" s="120" t="s">
        <v>202</v>
      </c>
      <c r="M448" s="400" t="s">
        <v>204</v>
      </c>
      <c r="N448" s="120" t="s">
        <v>206</v>
      </c>
      <c r="O448" s="400" t="s">
        <v>205</v>
      </c>
    </row>
    <row r="449" spans="1:15" ht="15.75">
      <c r="A449" s="226">
        <v>1</v>
      </c>
      <c r="B449" s="354" t="s">
        <v>166</v>
      </c>
      <c r="C449" s="112">
        <f>C431</f>
        <v>6053464</v>
      </c>
      <c r="D449" s="528">
        <v>316.93103039999994</v>
      </c>
      <c r="E449" s="365">
        <f>D395</f>
        <v>299.79099999999994</v>
      </c>
      <c r="F449" s="110">
        <f>E449/D449</f>
        <v>0.9459187370250004</v>
      </c>
      <c r="J449" s="401">
        <v>3571735</v>
      </c>
      <c r="K449" s="402">
        <f>((J449*4.35)/100000)</f>
        <v>155.37047249999998</v>
      </c>
      <c r="L449" s="401">
        <v>2481729</v>
      </c>
      <c r="M449" s="402">
        <f>((L449*6.51)/100000)</f>
        <v>161.5605579</v>
      </c>
      <c r="N449" s="401">
        <f aca="true" t="shared" si="54" ref="N449:N460">J449+L449</f>
        <v>6053464</v>
      </c>
      <c r="O449" s="402">
        <f aca="true" t="shared" si="55" ref="O449:O461">K449+M449</f>
        <v>316.93103039999994</v>
      </c>
    </row>
    <row r="450" spans="1:15" ht="15.75">
      <c r="A450" s="226">
        <v>2</v>
      </c>
      <c r="B450" s="354" t="s">
        <v>167</v>
      </c>
      <c r="C450" s="112">
        <f aca="true" t="shared" si="56" ref="C450:C460">C432</f>
        <v>13382263</v>
      </c>
      <c r="D450" s="528">
        <v>700.9032765</v>
      </c>
      <c r="E450" s="365">
        <f aca="true" t="shared" si="57" ref="E450:E460">D396</f>
        <v>671.653</v>
      </c>
      <c r="F450" s="110">
        <f aca="true" t="shared" si="58" ref="F450:F461">E450/D450</f>
        <v>0.9582677418115908</v>
      </c>
      <c r="J450" s="401">
        <v>7883428</v>
      </c>
      <c r="K450" s="402">
        <f aca="true" t="shared" si="59" ref="K450:K461">((J450*4.35)/100000)</f>
        <v>342.92911799999996</v>
      </c>
      <c r="L450" s="401">
        <v>5498835</v>
      </c>
      <c r="M450" s="402">
        <f aca="true" t="shared" si="60" ref="M450:M461">((L450*6.51)/100000)</f>
        <v>357.9741585</v>
      </c>
      <c r="N450" s="401">
        <f t="shared" si="54"/>
        <v>13382263</v>
      </c>
      <c r="O450" s="402">
        <f t="shared" si="55"/>
        <v>700.9032765</v>
      </c>
    </row>
    <row r="451" spans="1:15" ht="15.75">
      <c r="A451" s="226">
        <v>3</v>
      </c>
      <c r="B451" s="354" t="s">
        <v>168</v>
      </c>
      <c r="C451" s="112">
        <f t="shared" si="56"/>
        <v>5515735</v>
      </c>
      <c r="D451" s="528">
        <v>287.6382453</v>
      </c>
      <c r="E451" s="365">
        <f t="shared" si="57"/>
        <v>276.309</v>
      </c>
      <c r="F451" s="110">
        <f t="shared" si="58"/>
        <v>0.9606128688200561</v>
      </c>
      <c r="J451" s="401">
        <v>3307227</v>
      </c>
      <c r="K451" s="402">
        <f t="shared" si="59"/>
        <v>143.8643745</v>
      </c>
      <c r="L451" s="401">
        <v>2208508</v>
      </c>
      <c r="M451" s="402">
        <f t="shared" si="60"/>
        <v>143.7738708</v>
      </c>
      <c r="N451" s="401">
        <f t="shared" si="54"/>
        <v>5515735</v>
      </c>
      <c r="O451" s="402">
        <f t="shared" si="55"/>
        <v>287.6382453</v>
      </c>
    </row>
    <row r="452" spans="1:15" ht="15.75">
      <c r="A452" s="226">
        <v>4</v>
      </c>
      <c r="B452" s="354" t="s">
        <v>169</v>
      </c>
      <c r="C452" s="112">
        <f t="shared" si="56"/>
        <v>14861225</v>
      </c>
      <c r="D452" s="528">
        <v>784.1849738999999</v>
      </c>
      <c r="E452" s="365">
        <f t="shared" si="57"/>
        <v>752.9077</v>
      </c>
      <c r="F452" s="110">
        <f t="shared" si="58"/>
        <v>0.960114928312834</v>
      </c>
      <c r="J452" s="401">
        <v>8485221</v>
      </c>
      <c r="K452" s="402">
        <f t="shared" si="59"/>
        <v>369.10711349999997</v>
      </c>
      <c r="L452" s="401">
        <v>6376004</v>
      </c>
      <c r="M452" s="402">
        <f t="shared" si="60"/>
        <v>415.07786039999996</v>
      </c>
      <c r="N452" s="401">
        <f t="shared" si="54"/>
        <v>14861225</v>
      </c>
      <c r="O452" s="402">
        <f t="shared" si="55"/>
        <v>784.1849738999999</v>
      </c>
    </row>
    <row r="453" spans="1:15" ht="15.75">
      <c r="A453" s="226">
        <v>5</v>
      </c>
      <c r="B453" s="354" t="s">
        <v>170</v>
      </c>
      <c r="C453" s="112">
        <f t="shared" si="56"/>
        <v>1169816</v>
      </c>
      <c r="D453" s="528">
        <v>60.42026399999999</v>
      </c>
      <c r="E453" s="365">
        <f t="shared" si="57"/>
        <v>57.6457</v>
      </c>
      <c r="F453" s="110">
        <f t="shared" si="58"/>
        <v>0.954078916305298</v>
      </c>
      <c r="J453" s="401">
        <v>728461</v>
      </c>
      <c r="K453" s="402">
        <f t="shared" si="59"/>
        <v>31.688053499999995</v>
      </c>
      <c r="L453" s="401">
        <v>441355</v>
      </c>
      <c r="M453" s="402">
        <f t="shared" si="60"/>
        <v>28.732210499999997</v>
      </c>
      <c r="N453" s="401">
        <f t="shared" si="54"/>
        <v>1169816</v>
      </c>
      <c r="O453" s="402">
        <f t="shared" si="55"/>
        <v>60.42026399999999</v>
      </c>
    </row>
    <row r="454" spans="1:15" ht="15.75">
      <c r="A454" s="226">
        <v>6</v>
      </c>
      <c r="B454" s="354" t="s">
        <v>171</v>
      </c>
      <c r="C454" s="112">
        <f t="shared" si="56"/>
        <v>8277324</v>
      </c>
      <c r="D454" s="528">
        <v>434.1650292</v>
      </c>
      <c r="E454" s="365">
        <f t="shared" si="57"/>
        <v>416.14200000000005</v>
      </c>
      <c r="F454" s="110">
        <f t="shared" si="58"/>
        <v>0.9584880679284339</v>
      </c>
      <c r="J454" s="401">
        <v>4846702</v>
      </c>
      <c r="K454" s="402">
        <f t="shared" si="59"/>
        <v>210.831537</v>
      </c>
      <c r="L454" s="401">
        <v>3430622</v>
      </c>
      <c r="M454" s="402">
        <f t="shared" si="60"/>
        <v>223.3334922</v>
      </c>
      <c r="N454" s="401">
        <f t="shared" si="54"/>
        <v>8277324</v>
      </c>
      <c r="O454" s="402">
        <f t="shared" si="55"/>
        <v>434.1650292</v>
      </c>
    </row>
    <row r="455" spans="1:15" ht="15.75">
      <c r="A455" s="226">
        <v>7</v>
      </c>
      <c r="B455" s="354" t="s">
        <v>190</v>
      </c>
      <c r="C455" s="112">
        <f t="shared" si="56"/>
        <v>456990</v>
      </c>
      <c r="D455" s="528">
        <v>23.4067986</v>
      </c>
      <c r="E455" s="365">
        <f t="shared" si="57"/>
        <v>22.4324</v>
      </c>
      <c r="F455" s="110">
        <f t="shared" si="58"/>
        <v>0.9583711289761772</v>
      </c>
      <c r="J455" s="401">
        <v>293669</v>
      </c>
      <c r="K455" s="402">
        <f t="shared" si="59"/>
        <v>12.7746015</v>
      </c>
      <c r="L455" s="401">
        <v>163321</v>
      </c>
      <c r="M455" s="402">
        <f t="shared" si="60"/>
        <v>10.632197099999999</v>
      </c>
      <c r="N455" s="401">
        <f t="shared" si="54"/>
        <v>456990</v>
      </c>
      <c r="O455" s="402">
        <f t="shared" si="55"/>
        <v>23.4067986</v>
      </c>
    </row>
    <row r="456" spans="1:15" ht="15.75">
      <c r="A456" s="226">
        <v>8</v>
      </c>
      <c r="B456" s="354" t="s">
        <v>172</v>
      </c>
      <c r="C456" s="112">
        <f t="shared" si="56"/>
        <v>15793940</v>
      </c>
      <c r="D456" s="528">
        <v>833.6168412</v>
      </c>
      <c r="E456" s="365">
        <f t="shared" si="57"/>
        <v>801.3457</v>
      </c>
      <c r="F456" s="110">
        <f t="shared" si="58"/>
        <v>0.9612878008156057</v>
      </c>
      <c r="J456" s="401">
        <v>9007808</v>
      </c>
      <c r="K456" s="402">
        <f t="shared" si="59"/>
        <v>391.83964799999995</v>
      </c>
      <c r="L456" s="401">
        <v>6786132</v>
      </c>
      <c r="M456" s="402">
        <f t="shared" si="60"/>
        <v>441.7771932</v>
      </c>
      <c r="N456" s="401">
        <f t="shared" si="54"/>
        <v>15793940</v>
      </c>
      <c r="O456" s="402">
        <f t="shared" si="55"/>
        <v>833.6168412</v>
      </c>
    </row>
    <row r="457" spans="1:15" ht="15.75">
      <c r="A457" s="226">
        <v>9</v>
      </c>
      <c r="B457" s="354" t="s">
        <v>173</v>
      </c>
      <c r="C457" s="112">
        <f t="shared" si="56"/>
        <v>13210020</v>
      </c>
      <c r="D457" s="528">
        <v>691.8742116</v>
      </c>
      <c r="E457" s="365">
        <f t="shared" si="57"/>
        <v>662.0143999999999</v>
      </c>
      <c r="F457" s="110">
        <f t="shared" si="58"/>
        <v>0.9568421382104306</v>
      </c>
      <c r="J457" s="401">
        <v>7782319</v>
      </c>
      <c r="K457" s="402">
        <f t="shared" si="59"/>
        <v>338.5308765</v>
      </c>
      <c r="L457" s="401">
        <v>5427701</v>
      </c>
      <c r="M457" s="402">
        <f t="shared" si="60"/>
        <v>353.3433351</v>
      </c>
      <c r="N457" s="401">
        <f t="shared" si="54"/>
        <v>13210020</v>
      </c>
      <c r="O457" s="402">
        <f t="shared" si="55"/>
        <v>691.8742116</v>
      </c>
    </row>
    <row r="458" spans="1:15" ht="15.75">
      <c r="A458" s="226">
        <v>10</v>
      </c>
      <c r="B458" s="354" t="s">
        <v>174</v>
      </c>
      <c r="C458" s="112">
        <f t="shared" si="56"/>
        <v>11543016</v>
      </c>
      <c r="D458" s="528">
        <v>599.6743343999999</v>
      </c>
      <c r="E458" s="365">
        <f t="shared" si="57"/>
        <v>572.6677</v>
      </c>
      <c r="F458" s="110">
        <f t="shared" si="58"/>
        <v>0.9549644984772923</v>
      </c>
      <c r="J458" s="401">
        <v>7026667</v>
      </c>
      <c r="K458" s="402">
        <f t="shared" si="59"/>
        <v>305.6600145</v>
      </c>
      <c r="L458" s="401">
        <v>4516349</v>
      </c>
      <c r="M458" s="402">
        <f t="shared" si="60"/>
        <v>294.0143199</v>
      </c>
      <c r="N458" s="401">
        <f t="shared" si="54"/>
        <v>11543016</v>
      </c>
      <c r="O458" s="402">
        <f t="shared" si="55"/>
        <v>599.6743343999999</v>
      </c>
    </row>
    <row r="459" spans="1:15" ht="15.75">
      <c r="A459" s="226">
        <v>11</v>
      </c>
      <c r="B459" s="354" t="s">
        <v>175</v>
      </c>
      <c r="C459" s="112">
        <f t="shared" si="56"/>
        <v>10566775</v>
      </c>
      <c r="D459" s="528">
        <v>546.6224037</v>
      </c>
      <c r="E459" s="365">
        <f t="shared" si="57"/>
        <v>520.9963</v>
      </c>
      <c r="F459" s="110">
        <f t="shared" si="58"/>
        <v>0.9531191851513203</v>
      </c>
      <c r="J459" s="401">
        <v>6540493</v>
      </c>
      <c r="K459" s="402">
        <f t="shared" si="59"/>
        <v>284.5114455</v>
      </c>
      <c r="L459" s="401">
        <v>4026282</v>
      </c>
      <c r="M459" s="402">
        <f t="shared" si="60"/>
        <v>262.1109582</v>
      </c>
      <c r="N459" s="401">
        <f t="shared" si="54"/>
        <v>10566775</v>
      </c>
      <c r="O459" s="402">
        <f t="shared" si="55"/>
        <v>546.6224037</v>
      </c>
    </row>
    <row r="460" spans="1:15" ht="15.75">
      <c r="A460" s="226">
        <v>12</v>
      </c>
      <c r="B460" s="354" t="s">
        <v>176</v>
      </c>
      <c r="C460" s="112">
        <f t="shared" si="56"/>
        <v>8141695</v>
      </c>
      <c r="D460" s="528">
        <v>422.34052529999997</v>
      </c>
      <c r="E460" s="365">
        <f t="shared" si="57"/>
        <v>406.0523</v>
      </c>
      <c r="F460" s="110">
        <f t="shared" si="58"/>
        <v>0.9614334303144838</v>
      </c>
      <c r="J460" s="401">
        <v>4985362</v>
      </c>
      <c r="K460" s="402">
        <f t="shared" si="59"/>
        <v>216.863247</v>
      </c>
      <c r="L460" s="401">
        <v>3156333</v>
      </c>
      <c r="M460" s="402">
        <f t="shared" si="60"/>
        <v>205.4772783</v>
      </c>
      <c r="N460" s="401">
        <f t="shared" si="54"/>
        <v>8141695</v>
      </c>
      <c r="O460" s="402">
        <f t="shared" si="55"/>
        <v>422.34052529999997</v>
      </c>
    </row>
    <row r="461" spans="1:15" ht="15.75">
      <c r="A461" s="565" t="s">
        <v>20</v>
      </c>
      <c r="B461" s="565"/>
      <c r="C461" s="403">
        <f>SUM(C449:C460)</f>
        <v>108972263</v>
      </c>
      <c r="D461" s="529">
        <f>SUM(D449:D460)</f>
        <v>5701.7779341</v>
      </c>
      <c r="E461" s="366">
        <f>SUM(E449:E460)</f>
        <v>5459.957200000001</v>
      </c>
      <c r="F461" s="216">
        <f t="shared" si="58"/>
        <v>0.9575885387163593</v>
      </c>
      <c r="J461" s="401">
        <f>SUM(J449:J460)</f>
        <v>64459092</v>
      </c>
      <c r="K461" s="402">
        <f t="shared" si="59"/>
        <v>2803.9705019999997</v>
      </c>
      <c r="L461" s="401">
        <f>SUM(L449:L460)</f>
        <v>44513171</v>
      </c>
      <c r="M461" s="402">
        <f t="shared" si="60"/>
        <v>2897.8074321</v>
      </c>
      <c r="N461" s="401">
        <f>SUM(N449:N460)</f>
        <v>108972263</v>
      </c>
      <c r="O461" s="402">
        <f t="shared" si="55"/>
        <v>5701.7779341</v>
      </c>
    </row>
    <row r="462" spans="1:6" ht="15.75">
      <c r="A462" s="25"/>
      <c r="B462" s="72"/>
      <c r="C462" s="107"/>
      <c r="D462" s="160"/>
      <c r="E462" s="26"/>
      <c r="F462" s="2"/>
    </row>
    <row r="463" spans="1:3" ht="15">
      <c r="A463" s="240" t="s">
        <v>126</v>
      </c>
      <c r="B463" s="240"/>
      <c r="C463" s="2"/>
    </row>
    <row r="464" spans="1:4" ht="15">
      <c r="A464" s="566" t="s">
        <v>310</v>
      </c>
      <c r="B464" s="566"/>
      <c r="C464" s="566"/>
      <c r="D464" s="566"/>
    </row>
    <row r="465" spans="1:4" ht="30">
      <c r="A465" s="132" t="s">
        <v>68</v>
      </c>
      <c r="B465" s="132" t="s">
        <v>25</v>
      </c>
      <c r="C465" s="132" t="s">
        <v>26</v>
      </c>
      <c r="D465" s="177" t="s">
        <v>27</v>
      </c>
    </row>
    <row r="466" spans="1:4" ht="15">
      <c r="A466" s="567" t="s">
        <v>147</v>
      </c>
      <c r="B466" s="521" t="str">
        <f aca="true" t="shared" si="61" ref="B466:C469">B315</f>
        <v>OB as on 01.04.18</v>
      </c>
      <c r="C466" s="520" t="str">
        <f t="shared" si="61"/>
        <v>01-04-2017   </v>
      </c>
      <c r="D466" s="526">
        <f>D487</f>
        <v>109.2946</v>
      </c>
    </row>
    <row r="467" spans="1:4" ht="15">
      <c r="A467" s="567"/>
      <c r="B467" s="521" t="str">
        <f t="shared" si="61"/>
        <v>Adhoc Released</v>
      </c>
      <c r="C467" s="520" t="str">
        <f t="shared" si="61"/>
        <v>27-04-2017   </v>
      </c>
      <c r="D467" s="526">
        <v>528.21</v>
      </c>
    </row>
    <row r="468" spans="1:4" ht="15">
      <c r="A468" s="567"/>
      <c r="B468" s="521" t="str">
        <f t="shared" si="61"/>
        <v>1st Installment</v>
      </c>
      <c r="C468" s="520" t="str">
        <f t="shared" si="61"/>
        <v>25-07-2017   </v>
      </c>
      <c r="D468" s="526">
        <v>704.8</v>
      </c>
    </row>
    <row r="469" spans="1:4" ht="28.5">
      <c r="A469" s="567"/>
      <c r="B469" s="521" t="str">
        <f t="shared" si="61"/>
        <v>2nd Installment</v>
      </c>
      <c r="C469" s="520" t="str">
        <f t="shared" si="61"/>
        <v>28-11-2018 &amp;     29-12-2018   </v>
      </c>
      <c r="D469" s="526">
        <v>845.13</v>
      </c>
    </row>
    <row r="470" spans="1:4" ht="15">
      <c r="A470" s="567"/>
      <c r="B470" s="572" t="s">
        <v>148</v>
      </c>
      <c r="C470" s="572"/>
      <c r="D470" s="527">
        <f>SUM(D466:D469)</f>
        <v>2187.4346</v>
      </c>
    </row>
    <row r="471" spans="1:3" ht="15">
      <c r="A471" s="240"/>
      <c r="B471" s="240"/>
      <c r="C471" s="2"/>
    </row>
    <row r="472" spans="1:24" ht="15">
      <c r="A472" s="246" t="s">
        <v>127</v>
      </c>
      <c r="B472" s="246"/>
      <c r="C472" s="246"/>
      <c r="I472" s="1" t="s">
        <v>207</v>
      </c>
      <c r="J472" s="606" t="s">
        <v>194</v>
      </c>
      <c r="K472" s="607"/>
      <c r="L472" s="608"/>
      <c r="M472" s="606" t="s">
        <v>193</v>
      </c>
      <c r="N472" s="607"/>
      <c r="O472" s="608"/>
      <c r="Q472" s="613" t="s">
        <v>209</v>
      </c>
      <c r="R472" s="613"/>
      <c r="S472" s="613"/>
      <c r="V472" s="614"/>
      <c r="W472" s="614"/>
      <c r="X472" s="614"/>
    </row>
    <row r="473" spans="1:24" ht="15">
      <c r="A473" s="126" t="s">
        <v>278</v>
      </c>
      <c r="B473" s="246"/>
      <c r="C473" s="246"/>
      <c r="J473" s="23" t="s">
        <v>99</v>
      </c>
      <c r="K473" s="23" t="s">
        <v>191</v>
      </c>
      <c r="L473" s="392" t="s">
        <v>192</v>
      </c>
      <c r="M473" s="23" t="s">
        <v>99</v>
      </c>
      <c r="N473" s="23" t="s">
        <v>191</v>
      </c>
      <c r="O473" s="392" t="s">
        <v>192</v>
      </c>
      <c r="Q473" s="268" t="s">
        <v>99</v>
      </c>
      <c r="R473" s="268" t="s">
        <v>191</v>
      </c>
      <c r="S473" s="507" t="s">
        <v>192</v>
      </c>
      <c r="V473" s="19"/>
      <c r="W473" s="19"/>
      <c r="X473" s="19"/>
    </row>
    <row r="474" spans="1:24" ht="38.25">
      <c r="A474" s="133" t="s">
        <v>9</v>
      </c>
      <c r="B474" s="133" t="s">
        <v>10</v>
      </c>
      <c r="C474" s="133" t="s">
        <v>317</v>
      </c>
      <c r="D474" s="133" t="s">
        <v>351</v>
      </c>
      <c r="E474" s="194" t="s">
        <v>108</v>
      </c>
      <c r="F474" s="133" t="s">
        <v>109</v>
      </c>
      <c r="G474" s="325" t="s">
        <v>110</v>
      </c>
      <c r="J474" s="404">
        <v>152.6308</v>
      </c>
      <c r="K474" s="156">
        <v>76.16999999999999</v>
      </c>
      <c r="L474" s="405">
        <f aca="true" t="shared" si="62" ref="L474:L485">J474+K474</f>
        <v>228.80079999999998</v>
      </c>
      <c r="M474" s="156">
        <v>6.7483</v>
      </c>
      <c r="N474" s="404">
        <v>2.1548</v>
      </c>
      <c r="O474" s="405">
        <f aca="true" t="shared" si="63" ref="O474:O485">N474+M474</f>
        <v>8.9031</v>
      </c>
      <c r="Q474" s="156">
        <v>145.5668</v>
      </c>
      <c r="R474" s="156">
        <v>74.00999999999999</v>
      </c>
      <c r="S474" s="405">
        <f>SUM(Q474:R474)</f>
        <v>219.5768</v>
      </c>
      <c r="V474" s="19"/>
      <c r="W474" s="19"/>
      <c r="X474" s="531"/>
    </row>
    <row r="475" spans="1:24" ht="15">
      <c r="A475" s="23">
        <v>1</v>
      </c>
      <c r="B475" s="354" t="s">
        <v>166</v>
      </c>
      <c r="C475" s="30">
        <v>228.80079999999998</v>
      </c>
      <c r="D475" s="45">
        <v>8.9031</v>
      </c>
      <c r="E475" s="239">
        <v>219.5768</v>
      </c>
      <c r="F475" s="30">
        <f>D475+E475</f>
        <v>228.4799</v>
      </c>
      <c r="G475" s="267">
        <f>F475/C475</f>
        <v>0.9985974699389163</v>
      </c>
      <c r="J475" s="404">
        <v>348.6894</v>
      </c>
      <c r="K475" s="156">
        <v>159.21550000000002</v>
      </c>
      <c r="L475" s="405">
        <f t="shared" si="62"/>
        <v>507.9049</v>
      </c>
      <c r="M475" s="156">
        <v>3.0141</v>
      </c>
      <c r="N475" s="404">
        <v>-2.6024</v>
      </c>
      <c r="O475" s="405">
        <f t="shared" si="63"/>
        <v>0.4117000000000002</v>
      </c>
      <c r="Q475" s="404">
        <v>353.6556</v>
      </c>
      <c r="R475" s="156">
        <v>164.8179</v>
      </c>
      <c r="S475" s="405">
        <f aca="true" t="shared" si="64" ref="S475:S486">SUM(Q475:R475)</f>
        <v>518.4735000000001</v>
      </c>
      <c r="V475" s="160"/>
      <c r="W475" s="532"/>
      <c r="X475" s="505"/>
    </row>
    <row r="476" spans="1:24" ht="15">
      <c r="A476" s="23">
        <v>2</v>
      </c>
      <c r="B476" s="354" t="s">
        <v>167</v>
      </c>
      <c r="C476" s="30">
        <v>507.9049</v>
      </c>
      <c r="D476" s="45">
        <v>0.4117000000000002</v>
      </c>
      <c r="E476" s="239">
        <v>518.4735000000001</v>
      </c>
      <c r="F476" s="30">
        <f aca="true" t="shared" si="65" ref="F476:F486">D476+E476</f>
        <v>518.8852</v>
      </c>
      <c r="G476" s="267">
        <f aca="true" t="shared" si="66" ref="G476:G487">F476/C476</f>
        <v>1.0216188109230686</v>
      </c>
      <c r="J476" s="404">
        <v>128.8175</v>
      </c>
      <c r="K476" s="156">
        <v>72.6165</v>
      </c>
      <c r="L476" s="405">
        <f t="shared" si="62"/>
        <v>201.434</v>
      </c>
      <c r="M476" s="156">
        <v>5.5193</v>
      </c>
      <c r="N476" s="404">
        <v>-1.1005</v>
      </c>
      <c r="O476" s="405">
        <f t="shared" si="63"/>
        <v>4.4188</v>
      </c>
      <c r="Q476" s="404">
        <v>121.69239999999999</v>
      </c>
      <c r="R476" s="156">
        <v>73.717</v>
      </c>
      <c r="S476" s="405">
        <f t="shared" si="64"/>
        <v>195.4094</v>
      </c>
      <c r="V476" s="160"/>
      <c r="W476" s="532"/>
      <c r="X476" s="505"/>
    </row>
    <row r="477" spans="1:24" ht="15">
      <c r="A477" s="23">
        <v>3</v>
      </c>
      <c r="B477" s="354" t="s">
        <v>168</v>
      </c>
      <c r="C477" s="30">
        <v>201.434</v>
      </c>
      <c r="D477" s="45">
        <v>4.4188</v>
      </c>
      <c r="E477" s="239">
        <v>195.4094</v>
      </c>
      <c r="F477" s="30">
        <f t="shared" si="65"/>
        <v>199.8282</v>
      </c>
      <c r="G477" s="267">
        <f t="shared" si="66"/>
        <v>0.9920281581063773</v>
      </c>
      <c r="J477" s="404">
        <v>376.97029999999995</v>
      </c>
      <c r="K477" s="156">
        <v>167.4056</v>
      </c>
      <c r="L477" s="405">
        <f t="shared" si="62"/>
        <v>544.3759</v>
      </c>
      <c r="M477" s="156">
        <v>15.8429</v>
      </c>
      <c r="N477" s="404">
        <v>-2.1649</v>
      </c>
      <c r="O477" s="405">
        <f t="shared" si="63"/>
        <v>13.678</v>
      </c>
      <c r="Q477" s="404">
        <v>364.1669</v>
      </c>
      <c r="R477" s="156">
        <v>170.57049999999998</v>
      </c>
      <c r="S477" s="405">
        <f t="shared" si="64"/>
        <v>534.7374</v>
      </c>
      <c r="V477" s="160"/>
      <c r="W477" s="532"/>
      <c r="X477" s="505"/>
    </row>
    <row r="478" spans="1:24" ht="15">
      <c r="A478" s="23">
        <v>4</v>
      </c>
      <c r="B478" s="354" t="s">
        <v>169</v>
      </c>
      <c r="C478" s="30">
        <v>544.3759</v>
      </c>
      <c r="D478" s="45">
        <v>13.678</v>
      </c>
      <c r="E478" s="239">
        <v>534.7374</v>
      </c>
      <c r="F478" s="30">
        <f t="shared" si="65"/>
        <v>548.4154</v>
      </c>
      <c r="G478" s="267">
        <f t="shared" si="66"/>
        <v>1.0074204240121578</v>
      </c>
      <c r="J478" s="404">
        <v>38.998</v>
      </c>
      <c r="K478" s="156">
        <v>18.8404</v>
      </c>
      <c r="L478" s="405">
        <f t="shared" si="62"/>
        <v>57.83839999999999</v>
      </c>
      <c r="M478" s="156">
        <v>5.9397</v>
      </c>
      <c r="N478" s="404">
        <v>1.2806</v>
      </c>
      <c r="O478" s="405">
        <f t="shared" si="63"/>
        <v>7.2203</v>
      </c>
      <c r="Q478" s="404">
        <v>33.181799999999996</v>
      </c>
      <c r="R478" s="156">
        <v>17.5597</v>
      </c>
      <c r="S478" s="405">
        <f t="shared" si="64"/>
        <v>50.741499999999995</v>
      </c>
      <c r="V478" s="160"/>
      <c r="W478" s="532"/>
      <c r="X478" s="505"/>
    </row>
    <row r="479" spans="1:24" ht="15">
      <c r="A479" s="23">
        <v>5</v>
      </c>
      <c r="B479" s="354" t="s">
        <v>170</v>
      </c>
      <c r="C479" s="30">
        <v>57.83839999999999</v>
      </c>
      <c r="D479" s="45">
        <v>7.2203</v>
      </c>
      <c r="E479" s="239">
        <v>50.741499999999995</v>
      </c>
      <c r="F479" s="30">
        <f t="shared" si="65"/>
        <v>57.9618</v>
      </c>
      <c r="G479" s="267">
        <f t="shared" si="66"/>
        <v>1.0021335306647488</v>
      </c>
      <c r="J479" s="404">
        <v>195.7853</v>
      </c>
      <c r="K479" s="156">
        <v>90.07339999999999</v>
      </c>
      <c r="L479" s="405">
        <f t="shared" si="62"/>
        <v>285.8587</v>
      </c>
      <c r="M479" s="156">
        <v>2.2604</v>
      </c>
      <c r="N479" s="404">
        <v>-3.9122</v>
      </c>
      <c r="O479" s="405">
        <f t="shared" si="63"/>
        <v>-1.6517999999999997</v>
      </c>
      <c r="Q479" s="404">
        <v>190.01119999999997</v>
      </c>
      <c r="R479" s="156">
        <v>97.9856</v>
      </c>
      <c r="S479" s="405">
        <f t="shared" si="64"/>
        <v>287.9968</v>
      </c>
      <c r="V479" s="160"/>
      <c r="W479" s="532"/>
      <c r="X479" s="505"/>
    </row>
    <row r="480" spans="1:24" ht="15">
      <c r="A480" s="23">
        <v>6</v>
      </c>
      <c r="B480" s="354" t="s">
        <v>171</v>
      </c>
      <c r="C480" s="30">
        <v>285.8587</v>
      </c>
      <c r="D480" s="45">
        <v>-1.6517999999999997</v>
      </c>
      <c r="E480" s="239">
        <v>287.9968</v>
      </c>
      <c r="F480" s="30">
        <f t="shared" si="65"/>
        <v>286.345</v>
      </c>
      <c r="G480" s="267">
        <f t="shared" si="66"/>
        <v>1.0017011901334472</v>
      </c>
      <c r="J480" s="404">
        <v>37.0675</v>
      </c>
      <c r="K480" s="156">
        <v>7.3979</v>
      </c>
      <c r="L480" s="405">
        <f t="shared" si="62"/>
        <v>44.4654</v>
      </c>
      <c r="M480" s="156">
        <v>2.3155</v>
      </c>
      <c r="N480" s="404">
        <v>0.9973</v>
      </c>
      <c r="O480" s="405">
        <f t="shared" si="63"/>
        <v>3.3128</v>
      </c>
      <c r="Q480" s="404">
        <v>34.9744</v>
      </c>
      <c r="R480" s="156">
        <v>6.4005</v>
      </c>
      <c r="S480" s="405">
        <f t="shared" si="64"/>
        <v>41.374900000000004</v>
      </c>
      <c r="V480" s="160"/>
      <c r="W480" s="532"/>
      <c r="X480" s="505"/>
    </row>
    <row r="481" spans="1:24" ht="15">
      <c r="A481" s="23">
        <v>7</v>
      </c>
      <c r="B481" s="354" t="s">
        <v>190</v>
      </c>
      <c r="C481" s="30">
        <v>44.4654</v>
      </c>
      <c r="D481" s="45">
        <v>3.3128</v>
      </c>
      <c r="E481" s="239">
        <v>41.374900000000004</v>
      </c>
      <c r="F481" s="30">
        <f t="shared" si="65"/>
        <v>44.68770000000001</v>
      </c>
      <c r="G481" s="267">
        <f t="shared" si="66"/>
        <v>1.0049993927863015</v>
      </c>
      <c r="J481" s="404">
        <v>451.068</v>
      </c>
      <c r="K481" s="156">
        <v>118.5255</v>
      </c>
      <c r="L481" s="405">
        <f t="shared" si="62"/>
        <v>569.5935</v>
      </c>
      <c r="M481" s="156">
        <v>13.0983</v>
      </c>
      <c r="N481" s="404">
        <v>3.8402</v>
      </c>
      <c r="O481" s="405">
        <f t="shared" si="63"/>
        <v>16.9385</v>
      </c>
      <c r="Q481" s="404">
        <v>441.8673</v>
      </c>
      <c r="R481" s="156">
        <v>111.6952</v>
      </c>
      <c r="S481" s="405">
        <f t="shared" si="64"/>
        <v>553.5625</v>
      </c>
      <c r="V481" s="160"/>
      <c r="W481" s="532"/>
      <c r="X481" s="505"/>
    </row>
    <row r="482" spans="1:24" ht="15">
      <c r="A482" s="23">
        <v>8</v>
      </c>
      <c r="B482" s="354" t="s">
        <v>172</v>
      </c>
      <c r="C482" s="30">
        <v>569.5935</v>
      </c>
      <c r="D482" s="45">
        <v>16.9385</v>
      </c>
      <c r="E482" s="239">
        <v>553.5625</v>
      </c>
      <c r="F482" s="30">
        <f t="shared" si="65"/>
        <v>570.501</v>
      </c>
      <c r="G482" s="267">
        <f t="shared" si="66"/>
        <v>1.001593241495909</v>
      </c>
      <c r="J482" s="404">
        <v>388.36839999999995</v>
      </c>
      <c r="K482" s="156">
        <v>139.5784</v>
      </c>
      <c r="L482" s="405">
        <f t="shared" si="62"/>
        <v>527.9467999999999</v>
      </c>
      <c r="M482" s="156">
        <v>22.1186</v>
      </c>
      <c r="N482" s="404">
        <v>5.0308</v>
      </c>
      <c r="O482" s="405">
        <f t="shared" si="63"/>
        <v>27.1494</v>
      </c>
      <c r="Q482" s="404">
        <v>354.4781</v>
      </c>
      <c r="R482" s="156">
        <v>130.04749999999999</v>
      </c>
      <c r="S482" s="405">
        <f t="shared" si="64"/>
        <v>484.52559999999994</v>
      </c>
      <c r="V482" s="160"/>
      <c r="W482" s="532"/>
      <c r="X482" s="505"/>
    </row>
    <row r="483" spans="1:24" ht="15">
      <c r="A483" s="23">
        <v>9</v>
      </c>
      <c r="B483" s="354" t="s">
        <v>173</v>
      </c>
      <c r="C483" s="30">
        <v>527.9467999999999</v>
      </c>
      <c r="D483" s="45">
        <v>27.1494</v>
      </c>
      <c r="E483" s="239">
        <v>484.52559999999994</v>
      </c>
      <c r="F483" s="30">
        <f t="shared" si="65"/>
        <v>511.67499999999995</v>
      </c>
      <c r="G483" s="267">
        <f t="shared" si="66"/>
        <v>0.9691790915296769</v>
      </c>
      <c r="J483" s="404">
        <v>262.59839999999997</v>
      </c>
      <c r="K483" s="156">
        <v>91.13149999999999</v>
      </c>
      <c r="L483" s="405">
        <f t="shared" si="62"/>
        <v>353.72989999999993</v>
      </c>
      <c r="M483" s="156">
        <v>8.6844</v>
      </c>
      <c r="N483" s="404">
        <v>-3.0046</v>
      </c>
      <c r="O483" s="405">
        <f t="shared" si="63"/>
        <v>5.6798</v>
      </c>
      <c r="Q483" s="404">
        <v>257.30920000000003</v>
      </c>
      <c r="R483" s="156">
        <v>96.6361</v>
      </c>
      <c r="S483" s="405">
        <f t="shared" si="64"/>
        <v>353.94530000000003</v>
      </c>
      <c r="V483" s="160"/>
      <c r="W483" s="532"/>
      <c r="X483" s="505"/>
    </row>
    <row r="484" spans="1:24" ht="15">
      <c r="A484" s="23">
        <v>10</v>
      </c>
      <c r="B484" s="354" t="s">
        <v>174</v>
      </c>
      <c r="C484" s="30">
        <v>353.72989999999993</v>
      </c>
      <c r="D484" s="45">
        <v>5.6798</v>
      </c>
      <c r="E484" s="239">
        <v>353.94530000000003</v>
      </c>
      <c r="F484" s="30">
        <f t="shared" si="65"/>
        <v>359.62510000000003</v>
      </c>
      <c r="G484" s="267">
        <f t="shared" si="66"/>
        <v>1.0166658232736336</v>
      </c>
      <c r="J484" s="404">
        <v>211.3297</v>
      </c>
      <c r="K484" s="156">
        <v>105.5178</v>
      </c>
      <c r="L484" s="405">
        <f t="shared" si="62"/>
        <v>316.84749999999997</v>
      </c>
      <c r="M484" s="156">
        <v>7.8674</v>
      </c>
      <c r="N484" s="404">
        <v>2.2681</v>
      </c>
      <c r="O484" s="405">
        <f t="shared" si="63"/>
        <v>10.1355</v>
      </c>
      <c r="Q484" s="404">
        <v>202.4149</v>
      </c>
      <c r="R484" s="156">
        <v>101.2496</v>
      </c>
      <c r="S484" s="405">
        <f t="shared" si="64"/>
        <v>303.6645</v>
      </c>
      <c r="V484" s="160"/>
      <c r="W484" s="532"/>
      <c r="X484" s="505"/>
    </row>
    <row r="485" spans="1:24" ht="15">
      <c r="A485" s="23">
        <v>11</v>
      </c>
      <c r="B485" s="354" t="s">
        <v>175</v>
      </c>
      <c r="C485" s="30">
        <v>316.84749999999997</v>
      </c>
      <c r="D485" s="45">
        <v>10.1355</v>
      </c>
      <c r="E485" s="239">
        <v>303.6645</v>
      </c>
      <c r="F485" s="30">
        <f t="shared" si="65"/>
        <v>313.79999999999995</v>
      </c>
      <c r="G485" s="267">
        <f t="shared" si="66"/>
        <v>0.9903818082831646</v>
      </c>
      <c r="J485" s="404">
        <v>160.5356</v>
      </c>
      <c r="K485" s="156">
        <v>82.13409999999999</v>
      </c>
      <c r="L485" s="405">
        <f t="shared" si="62"/>
        <v>242.66969999999998</v>
      </c>
      <c r="M485" s="156">
        <v>11.5893</v>
      </c>
      <c r="N485" s="404">
        <v>1.5092</v>
      </c>
      <c r="O485" s="405">
        <f t="shared" si="63"/>
        <v>13.0985</v>
      </c>
      <c r="Q485" s="404">
        <v>148.5513</v>
      </c>
      <c r="R485" s="156">
        <v>79.6248</v>
      </c>
      <c r="S485" s="405">
        <f t="shared" si="64"/>
        <v>228.1761</v>
      </c>
      <c r="V485" s="160"/>
      <c r="W485" s="532"/>
      <c r="X485" s="505"/>
    </row>
    <row r="486" spans="1:24" ht="15">
      <c r="A486" s="23">
        <v>12</v>
      </c>
      <c r="B486" s="354" t="s">
        <v>176</v>
      </c>
      <c r="C486" s="30">
        <v>242.66969999999998</v>
      </c>
      <c r="D486" s="45">
        <v>13.0985</v>
      </c>
      <c r="E486" s="239">
        <v>228.1761</v>
      </c>
      <c r="F486" s="30">
        <f t="shared" si="65"/>
        <v>241.2746</v>
      </c>
      <c r="G486" s="267">
        <f t="shared" si="66"/>
        <v>0.9942510334005441</v>
      </c>
      <c r="J486" s="238">
        <f aca="true" t="shared" si="67" ref="J486:O486">SUM(J474:J485)</f>
        <v>2752.8589</v>
      </c>
      <c r="K486" s="238">
        <f t="shared" si="67"/>
        <v>1128.6066</v>
      </c>
      <c r="L486" s="405">
        <f t="shared" si="67"/>
        <v>3881.4654999999993</v>
      </c>
      <c r="M486" s="238">
        <f t="shared" si="67"/>
        <v>104.9982</v>
      </c>
      <c r="N486" s="238">
        <f t="shared" si="67"/>
        <v>4.2964</v>
      </c>
      <c r="O486" s="405">
        <f t="shared" si="67"/>
        <v>109.2946</v>
      </c>
      <c r="Q486" s="506">
        <f>SUM(Q474:Q485)</f>
        <v>2647.8698999999997</v>
      </c>
      <c r="R486" s="506">
        <f>SUM(R474:R485)</f>
        <v>1124.3144000000002</v>
      </c>
      <c r="S486" s="405">
        <f t="shared" si="64"/>
        <v>3772.1843</v>
      </c>
      <c r="V486" s="160"/>
      <c r="W486" s="532"/>
      <c r="X486" s="505"/>
    </row>
    <row r="487" spans="1:24" ht="15.75">
      <c r="A487" s="42"/>
      <c r="B487" s="282" t="s">
        <v>20</v>
      </c>
      <c r="C487" s="261">
        <f>SUM(C475:C486)</f>
        <v>3881.4654999999993</v>
      </c>
      <c r="D487" s="261">
        <f>SUM(D475:D486)</f>
        <v>109.2946</v>
      </c>
      <c r="E487" s="261">
        <f>SUM(E475:E486)</f>
        <v>3772.1843</v>
      </c>
      <c r="F487" s="31">
        <f>SUM(F475:F486)</f>
        <v>3881.4789000000005</v>
      </c>
      <c r="G487" s="166">
        <f t="shared" si="66"/>
        <v>1.000003452304291</v>
      </c>
      <c r="V487" s="504"/>
      <c r="W487" s="504"/>
      <c r="X487" s="505"/>
    </row>
    <row r="489" spans="1:12" ht="15">
      <c r="A489" s="240" t="s">
        <v>128</v>
      </c>
      <c r="B489" s="240"/>
      <c r="C489" s="240"/>
      <c r="J489" s="613" t="s">
        <v>197</v>
      </c>
      <c r="K489" s="613"/>
      <c r="L489" s="613"/>
    </row>
    <row r="490" spans="1:12" ht="15">
      <c r="A490" s="126" t="s">
        <v>279</v>
      </c>
      <c r="B490" s="246"/>
      <c r="C490" s="2"/>
      <c r="J490" s="268" t="s">
        <v>99</v>
      </c>
      <c r="K490" s="268" t="s">
        <v>191</v>
      </c>
      <c r="L490" s="507" t="s">
        <v>192</v>
      </c>
    </row>
    <row r="491" spans="1:12" ht="66.75" customHeight="1">
      <c r="A491" s="133" t="s">
        <v>9</v>
      </c>
      <c r="B491" s="133" t="s">
        <v>10</v>
      </c>
      <c r="C491" s="133" t="str">
        <f>C474</f>
        <v>Allocation for 2018-19                     </v>
      </c>
      <c r="D491" s="133" t="s">
        <v>111</v>
      </c>
      <c r="E491" s="194" t="s">
        <v>112</v>
      </c>
      <c r="F491" s="133" t="s">
        <v>113</v>
      </c>
      <c r="G491" s="488"/>
      <c r="J491" s="24">
        <v>151.59906999999998</v>
      </c>
      <c r="K491" s="24">
        <v>75.7981</v>
      </c>
      <c r="L491" s="405">
        <f>SUM(J491:K491)</f>
        <v>227.39717</v>
      </c>
    </row>
    <row r="492" spans="1:12" ht="15">
      <c r="A492" s="229">
        <v>1</v>
      </c>
      <c r="B492" s="228" t="s">
        <v>166</v>
      </c>
      <c r="C492" s="30">
        <f>C475</f>
        <v>228.80079999999998</v>
      </c>
      <c r="D492" s="262">
        <f>F475</f>
        <v>228.4799</v>
      </c>
      <c r="E492" s="228">
        <v>227.39717</v>
      </c>
      <c r="F492" s="231">
        <f>E492/C492</f>
        <v>0.9938652749465912</v>
      </c>
      <c r="G492" s="488"/>
      <c r="J492" s="156">
        <v>355.37864</v>
      </c>
      <c r="K492" s="404">
        <v>161.3558</v>
      </c>
      <c r="L492" s="405">
        <f aca="true" t="shared" si="68" ref="L492:L503">K492+J492</f>
        <v>516.73444</v>
      </c>
    </row>
    <row r="493" spans="1:12" ht="15">
      <c r="A493" s="229">
        <v>2</v>
      </c>
      <c r="B493" s="228" t="s">
        <v>167</v>
      </c>
      <c r="C493" s="30">
        <f aca="true" t="shared" si="69" ref="C493:C503">C476</f>
        <v>507.9049</v>
      </c>
      <c r="D493" s="262">
        <f aca="true" t="shared" si="70" ref="D493:D503">F476</f>
        <v>518.8852</v>
      </c>
      <c r="E493" s="228">
        <v>516.73444</v>
      </c>
      <c r="F493" s="231">
        <f aca="true" t="shared" si="71" ref="F493:F503">E493/C493</f>
        <v>1.0173842386635765</v>
      </c>
      <c r="G493" s="488"/>
      <c r="J493" s="156">
        <v>126.10367000000001</v>
      </c>
      <c r="K493" s="404">
        <v>73.5064</v>
      </c>
      <c r="L493" s="405">
        <f t="shared" si="68"/>
        <v>199.61007</v>
      </c>
    </row>
    <row r="494" spans="1:12" ht="15">
      <c r="A494" s="229">
        <v>3</v>
      </c>
      <c r="B494" s="228" t="s">
        <v>168</v>
      </c>
      <c r="C494" s="30">
        <f t="shared" si="69"/>
        <v>201.434</v>
      </c>
      <c r="D494" s="262">
        <f t="shared" si="70"/>
        <v>199.8282</v>
      </c>
      <c r="E494" s="228">
        <v>199.61007</v>
      </c>
      <c r="F494" s="231">
        <f t="shared" si="71"/>
        <v>0.9909452723969142</v>
      </c>
      <c r="G494" s="488"/>
      <c r="J494" s="156">
        <v>378.76706</v>
      </c>
      <c r="K494" s="404">
        <v>169.0862</v>
      </c>
      <c r="L494" s="405">
        <f t="shared" si="68"/>
        <v>547.85326</v>
      </c>
    </row>
    <row r="495" spans="1:12" ht="15">
      <c r="A495" s="229">
        <v>4</v>
      </c>
      <c r="B495" s="228" t="s">
        <v>177</v>
      </c>
      <c r="C495" s="30">
        <f t="shared" si="69"/>
        <v>544.3759</v>
      </c>
      <c r="D495" s="262">
        <f t="shared" si="70"/>
        <v>548.4154</v>
      </c>
      <c r="E495" s="228">
        <v>547.85326</v>
      </c>
      <c r="F495" s="231">
        <f t="shared" si="71"/>
        <v>1.006387791965074</v>
      </c>
      <c r="G495" s="488"/>
      <c r="J495" s="156">
        <v>37.56221</v>
      </c>
      <c r="K495" s="404">
        <v>17.509500000000003</v>
      </c>
      <c r="L495" s="405">
        <f t="shared" si="68"/>
        <v>55.07171</v>
      </c>
    </row>
    <row r="496" spans="1:12" ht="15">
      <c r="A496" s="229">
        <v>5</v>
      </c>
      <c r="B496" s="228" t="s">
        <v>178</v>
      </c>
      <c r="C496" s="30">
        <f t="shared" si="69"/>
        <v>57.83839999999999</v>
      </c>
      <c r="D496" s="262">
        <f t="shared" si="70"/>
        <v>57.9618</v>
      </c>
      <c r="E496" s="228">
        <v>55.07171</v>
      </c>
      <c r="F496" s="231">
        <f t="shared" si="71"/>
        <v>0.952165170544137</v>
      </c>
      <c r="G496" s="488"/>
      <c r="J496" s="156">
        <v>191.27746</v>
      </c>
      <c r="K496" s="404">
        <v>93.71719999999999</v>
      </c>
      <c r="L496" s="405">
        <f t="shared" si="68"/>
        <v>284.99465999999995</v>
      </c>
    </row>
    <row r="497" spans="1:12" ht="15">
      <c r="A497" s="229">
        <v>6</v>
      </c>
      <c r="B497" s="228" t="s">
        <v>179</v>
      </c>
      <c r="C497" s="30">
        <f t="shared" si="69"/>
        <v>285.8587</v>
      </c>
      <c r="D497" s="262">
        <f t="shared" si="70"/>
        <v>286.345</v>
      </c>
      <c r="E497" s="228">
        <v>284.99465999999995</v>
      </c>
      <c r="F497" s="231">
        <f t="shared" si="71"/>
        <v>0.9969773877793467</v>
      </c>
      <c r="G497" s="488"/>
      <c r="J497" s="156">
        <v>36.10726</v>
      </c>
      <c r="K497" s="404">
        <v>6.382199999999999</v>
      </c>
      <c r="L497" s="405">
        <f t="shared" si="68"/>
        <v>42.489459999999994</v>
      </c>
    </row>
    <row r="498" spans="1:12" ht="15">
      <c r="A498" s="229">
        <v>7</v>
      </c>
      <c r="B498" s="228" t="s">
        <v>180</v>
      </c>
      <c r="C498" s="30">
        <f t="shared" si="69"/>
        <v>44.4654</v>
      </c>
      <c r="D498" s="262">
        <f t="shared" si="70"/>
        <v>44.68770000000001</v>
      </c>
      <c r="E498" s="228">
        <v>42.489459999999994</v>
      </c>
      <c r="F498" s="231">
        <f t="shared" si="71"/>
        <v>0.9555623023744303</v>
      </c>
      <c r="G498" s="488"/>
      <c r="J498" s="156">
        <v>454.34131</v>
      </c>
      <c r="K498" s="404">
        <v>114.36770000000001</v>
      </c>
      <c r="L498" s="405">
        <f t="shared" si="68"/>
        <v>568.70901</v>
      </c>
    </row>
    <row r="499" spans="1:12" ht="15">
      <c r="A499" s="229">
        <v>8</v>
      </c>
      <c r="B499" s="228" t="s">
        <v>181</v>
      </c>
      <c r="C499" s="30">
        <f t="shared" si="69"/>
        <v>569.5935</v>
      </c>
      <c r="D499" s="262">
        <f t="shared" si="70"/>
        <v>570.501</v>
      </c>
      <c r="E499" s="228">
        <v>568.70901</v>
      </c>
      <c r="F499" s="231">
        <f t="shared" si="71"/>
        <v>0.9984471557347478</v>
      </c>
      <c r="G499" s="488"/>
      <c r="J499" s="156">
        <v>375.67411</v>
      </c>
      <c r="K499" s="404">
        <v>134.1631</v>
      </c>
      <c r="L499" s="405">
        <f t="shared" si="68"/>
        <v>509.83720999999997</v>
      </c>
    </row>
    <row r="500" spans="1:12" ht="15">
      <c r="A500" s="229">
        <v>9</v>
      </c>
      <c r="B500" s="228" t="s">
        <v>173</v>
      </c>
      <c r="C500" s="30">
        <f t="shared" si="69"/>
        <v>527.9467999999999</v>
      </c>
      <c r="D500" s="262">
        <f t="shared" si="70"/>
        <v>511.67499999999995</v>
      </c>
      <c r="E500" s="228">
        <v>509.83720999999997</v>
      </c>
      <c r="F500" s="231">
        <f t="shared" si="71"/>
        <v>0.9656980779123958</v>
      </c>
      <c r="G500" s="488"/>
      <c r="J500" s="156">
        <v>265.4996</v>
      </c>
      <c r="K500" s="404">
        <v>93.8673</v>
      </c>
      <c r="L500" s="405">
        <f t="shared" si="68"/>
        <v>359.3669</v>
      </c>
    </row>
    <row r="501" spans="1:12" ht="15">
      <c r="A501" s="229">
        <v>10</v>
      </c>
      <c r="B501" s="228" t="s">
        <v>174</v>
      </c>
      <c r="C501" s="30">
        <f t="shared" si="69"/>
        <v>353.72989999999993</v>
      </c>
      <c r="D501" s="262">
        <f t="shared" si="70"/>
        <v>359.62510000000003</v>
      </c>
      <c r="E501" s="228">
        <v>359.3669</v>
      </c>
      <c r="F501" s="231">
        <f t="shared" si="71"/>
        <v>1.0159358878059221</v>
      </c>
      <c r="G501" s="488"/>
      <c r="J501" s="156">
        <v>209.61858</v>
      </c>
      <c r="K501" s="404">
        <v>102.9547</v>
      </c>
      <c r="L501" s="405">
        <f t="shared" si="68"/>
        <v>312.57328</v>
      </c>
    </row>
    <row r="502" spans="1:12" ht="15">
      <c r="A502" s="229">
        <v>11</v>
      </c>
      <c r="B502" s="228" t="s">
        <v>182</v>
      </c>
      <c r="C502" s="30">
        <f t="shared" si="69"/>
        <v>316.84749999999997</v>
      </c>
      <c r="D502" s="262">
        <f t="shared" si="70"/>
        <v>313.79999999999995</v>
      </c>
      <c r="E502" s="228">
        <v>312.57328</v>
      </c>
      <c r="F502" s="231">
        <f t="shared" si="71"/>
        <v>0.9865101665627788</v>
      </c>
      <c r="G502" s="488"/>
      <c r="J502" s="156">
        <v>158.45633</v>
      </c>
      <c r="K502" s="404">
        <v>80.3945</v>
      </c>
      <c r="L502" s="405">
        <f t="shared" si="68"/>
        <v>238.85083</v>
      </c>
    </row>
    <row r="503" spans="1:15" ht="15">
      <c r="A503" s="229">
        <v>12</v>
      </c>
      <c r="B503" s="228" t="s">
        <v>183</v>
      </c>
      <c r="C503" s="30">
        <f t="shared" si="69"/>
        <v>242.66969999999998</v>
      </c>
      <c r="D503" s="262">
        <f t="shared" si="70"/>
        <v>241.2746</v>
      </c>
      <c r="E503" s="228">
        <v>238.85083</v>
      </c>
      <c r="F503" s="231">
        <f t="shared" si="71"/>
        <v>0.9842630950629602</v>
      </c>
      <c r="G503" s="488"/>
      <c r="J503" s="238">
        <f>SUM(J491:J502)</f>
        <v>2740.3853</v>
      </c>
      <c r="K503" s="238">
        <f>SUM(K491:K502)</f>
        <v>1123.1027</v>
      </c>
      <c r="L503" s="405">
        <f t="shared" si="68"/>
        <v>3863.488</v>
      </c>
      <c r="M503" s="2"/>
      <c r="N503" s="2"/>
      <c r="O503" s="2"/>
    </row>
    <row r="504" spans="1:15" s="2" customFormat="1" ht="15">
      <c r="A504" s="42"/>
      <c r="B504" s="282" t="s">
        <v>20</v>
      </c>
      <c r="C504" s="261">
        <f>SUM(C492:C503)</f>
        <v>3881.4654999999993</v>
      </c>
      <c r="D504" s="284">
        <f>SUM(D492:D503)</f>
        <v>3881.4789000000005</v>
      </c>
      <c r="E504" s="284">
        <f>SUM(E492:E503)</f>
        <v>3863.488</v>
      </c>
      <c r="F504" s="230">
        <f>E504/C504</f>
        <v>0.9953683731054677</v>
      </c>
      <c r="G504" s="164"/>
      <c r="J504" s="504"/>
      <c r="K504" s="504"/>
      <c r="L504" s="505"/>
      <c r="M504" s="504"/>
      <c r="N504" s="504"/>
      <c r="O504" s="505"/>
    </row>
    <row r="505" spans="1:15" ht="15.75">
      <c r="A505" s="25"/>
      <c r="B505" s="72"/>
      <c r="C505" s="107"/>
      <c r="D505" s="160"/>
      <c r="F505" s="106"/>
      <c r="G505" s="164"/>
      <c r="J505" s="84"/>
      <c r="K505" s="84"/>
      <c r="L505" s="84"/>
      <c r="M505" s="84"/>
      <c r="N505" s="84"/>
      <c r="O505" s="84"/>
    </row>
    <row r="506" spans="1:12" s="84" customFormat="1" ht="15">
      <c r="A506" s="240" t="s">
        <v>129</v>
      </c>
      <c r="B506" s="240"/>
      <c r="C506" s="240"/>
      <c r="D506" s="150"/>
      <c r="E506" s="11"/>
      <c r="F506" s="1"/>
      <c r="G506" s="459"/>
      <c r="J506" s="606" t="s">
        <v>357</v>
      </c>
      <c r="K506" s="607"/>
      <c r="L506" s="608"/>
    </row>
    <row r="507" spans="1:12" s="84" customFormat="1" ht="15.75" thickBot="1">
      <c r="A507" s="126" t="s">
        <v>280</v>
      </c>
      <c r="B507" s="241"/>
      <c r="C507" s="2"/>
      <c r="D507" s="150"/>
      <c r="E507" s="11"/>
      <c r="F507" s="1"/>
      <c r="G507" s="459"/>
      <c r="J507" s="23" t="s">
        <v>358</v>
      </c>
      <c r="K507" s="23" t="s">
        <v>191</v>
      </c>
      <c r="L507" s="392" t="s">
        <v>192</v>
      </c>
    </row>
    <row r="508" spans="1:12" s="84" customFormat="1" ht="62.25" customHeight="1">
      <c r="A508" s="118" t="s">
        <v>9</v>
      </c>
      <c r="B508" s="119" t="s">
        <v>10</v>
      </c>
      <c r="C508" s="119" t="str">
        <f>C491</f>
        <v>Allocation for 2018-19                     </v>
      </c>
      <c r="D508" s="119" t="s">
        <v>111</v>
      </c>
      <c r="E508" s="195" t="s">
        <v>359</v>
      </c>
      <c r="F508" s="139" t="s">
        <v>318</v>
      </c>
      <c r="G508" s="19"/>
      <c r="J508" s="156">
        <v>0.7160300000000035</v>
      </c>
      <c r="K508" s="404">
        <v>0.3667000000000016</v>
      </c>
      <c r="L508" s="405">
        <v>1.082730000000005</v>
      </c>
    </row>
    <row r="509" spans="1:12" s="84" customFormat="1" ht="15">
      <c r="A509" s="374">
        <v>1</v>
      </c>
      <c r="B509" s="228" t="s">
        <v>166</v>
      </c>
      <c r="C509" s="30">
        <f>C492</f>
        <v>228.80079999999998</v>
      </c>
      <c r="D509" s="30">
        <f>D492</f>
        <v>228.4799</v>
      </c>
      <c r="E509" s="30">
        <f>D509-E492</f>
        <v>1.082729999999998</v>
      </c>
      <c r="F509" s="375">
        <f>E509/C509</f>
        <v>0.004732194992325193</v>
      </c>
      <c r="G509" s="19"/>
      <c r="J509" s="156">
        <v>1.2910599999999874</v>
      </c>
      <c r="K509" s="404">
        <v>0.8597000000000179</v>
      </c>
      <c r="L509" s="405">
        <v>2.1507600000000053</v>
      </c>
    </row>
    <row r="510" spans="1:12" s="84" customFormat="1" ht="15">
      <c r="A510" s="374">
        <v>2</v>
      </c>
      <c r="B510" s="228" t="s">
        <v>167</v>
      </c>
      <c r="C510" s="30">
        <f aca="true" t="shared" si="72" ref="C510:D520">C493</f>
        <v>507.9049</v>
      </c>
      <c r="D510" s="30">
        <f t="shared" si="72"/>
        <v>518.8852</v>
      </c>
      <c r="E510" s="30">
        <f aca="true" t="shared" si="73" ref="E510:E520">D510-E493</f>
        <v>2.150760000000105</v>
      </c>
      <c r="F510" s="375">
        <f aca="true" t="shared" si="74" ref="F510:F521">E510/C510</f>
        <v>0.004234572259492092</v>
      </c>
      <c r="G510" s="19"/>
      <c r="J510" s="156">
        <v>1.1080299999999852</v>
      </c>
      <c r="K510" s="404">
        <v>-0.8898999999999972</v>
      </c>
      <c r="L510" s="405">
        <v>0.21812999999998794</v>
      </c>
    </row>
    <row r="511" spans="1:12" s="84" customFormat="1" ht="15">
      <c r="A511" s="374">
        <v>3</v>
      </c>
      <c r="B511" s="228" t="s">
        <v>168</v>
      </c>
      <c r="C511" s="30">
        <f t="shared" si="72"/>
        <v>201.434</v>
      </c>
      <c r="D511" s="30">
        <f t="shared" si="72"/>
        <v>199.8282</v>
      </c>
      <c r="E511" s="30">
        <f t="shared" si="73"/>
        <v>0.21813000000000216</v>
      </c>
      <c r="F511" s="375">
        <f t="shared" si="74"/>
        <v>0.0010828857094631599</v>
      </c>
      <c r="G511" s="19"/>
      <c r="J511" s="156">
        <v>1.2427399999999977</v>
      </c>
      <c r="K511" s="404">
        <v>-0.6805999999999983</v>
      </c>
      <c r="L511" s="405">
        <v>0.5621399999999994</v>
      </c>
    </row>
    <row r="512" spans="1:12" s="84" customFormat="1" ht="15">
      <c r="A512" s="374">
        <v>4</v>
      </c>
      <c r="B512" s="530" t="s">
        <v>177</v>
      </c>
      <c r="C512" s="30">
        <f t="shared" si="72"/>
        <v>544.3759</v>
      </c>
      <c r="D512" s="30">
        <f t="shared" si="72"/>
        <v>548.4154</v>
      </c>
      <c r="E512" s="30">
        <f t="shared" si="73"/>
        <v>0.5621399999999994</v>
      </c>
      <c r="F512" s="375">
        <f t="shared" si="74"/>
        <v>0.001032632047083641</v>
      </c>
      <c r="G512" s="19"/>
      <c r="J512" s="156">
        <v>1.5592899999999972</v>
      </c>
      <c r="K512" s="404">
        <v>1.3307999999999982</v>
      </c>
      <c r="L512" s="405">
        <v>2.8900899999999954</v>
      </c>
    </row>
    <row r="513" spans="1:12" s="84" customFormat="1" ht="15">
      <c r="A513" s="374">
        <v>5</v>
      </c>
      <c r="B513" s="530" t="s">
        <v>178</v>
      </c>
      <c r="C513" s="30">
        <f t="shared" si="72"/>
        <v>57.83839999999999</v>
      </c>
      <c r="D513" s="30">
        <f t="shared" si="72"/>
        <v>57.9618</v>
      </c>
      <c r="E513" s="30">
        <f t="shared" si="73"/>
        <v>2.8900899999999936</v>
      </c>
      <c r="F513" s="375">
        <f t="shared" si="74"/>
        <v>0.04996836012061181</v>
      </c>
      <c r="G513" s="19"/>
      <c r="J513" s="156">
        <v>0.9941400000000016</v>
      </c>
      <c r="K513" s="404">
        <v>0.3562000000000083</v>
      </c>
      <c r="L513" s="405">
        <v>1.3503400000000099</v>
      </c>
    </row>
    <row r="514" spans="1:12" s="84" customFormat="1" ht="15">
      <c r="A514" s="374">
        <v>6</v>
      </c>
      <c r="B514" s="530" t="s">
        <v>179</v>
      </c>
      <c r="C514" s="30">
        <f t="shared" si="72"/>
        <v>285.8587</v>
      </c>
      <c r="D514" s="30">
        <f t="shared" si="72"/>
        <v>286.345</v>
      </c>
      <c r="E514" s="30">
        <f t="shared" si="73"/>
        <v>1.3503400000000738</v>
      </c>
      <c r="F514" s="375">
        <f t="shared" si="74"/>
        <v>0.004723802354100378</v>
      </c>
      <c r="G514" s="19"/>
      <c r="J514" s="156">
        <v>1.1826399999999992</v>
      </c>
      <c r="K514" s="404">
        <v>1.0156000000000005</v>
      </c>
      <c r="L514" s="405">
        <v>2.1982399999999997</v>
      </c>
    </row>
    <row r="515" spans="1:12" s="84" customFormat="1" ht="15">
      <c r="A515" s="374">
        <v>7</v>
      </c>
      <c r="B515" s="530" t="s">
        <v>180</v>
      </c>
      <c r="C515" s="30">
        <f t="shared" si="72"/>
        <v>44.4654</v>
      </c>
      <c r="D515" s="30">
        <f t="shared" si="72"/>
        <v>44.68770000000001</v>
      </c>
      <c r="E515" s="30">
        <f t="shared" si="73"/>
        <v>2.1982400000000126</v>
      </c>
      <c r="F515" s="375">
        <f t="shared" si="74"/>
        <v>0.04943709041187108</v>
      </c>
      <c r="G515" s="19"/>
      <c r="J515" s="156">
        <v>0.624290000000002</v>
      </c>
      <c r="K515" s="404">
        <v>1.1676999999999964</v>
      </c>
      <c r="L515" s="405">
        <v>1.7919899999999984</v>
      </c>
    </row>
    <row r="516" spans="1:12" s="84" customFormat="1" ht="15">
      <c r="A516" s="374">
        <v>8</v>
      </c>
      <c r="B516" s="228" t="s">
        <v>181</v>
      </c>
      <c r="C516" s="30">
        <f t="shared" si="72"/>
        <v>569.5935</v>
      </c>
      <c r="D516" s="30">
        <f t="shared" si="72"/>
        <v>570.501</v>
      </c>
      <c r="E516" s="30">
        <f t="shared" si="73"/>
        <v>1.7919899999999416</v>
      </c>
      <c r="F516" s="375">
        <f t="shared" si="74"/>
        <v>0.003146085761161147</v>
      </c>
      <c r="G516" s="19"/>
      <c r="J516" s="156">
        <v>0.9225899999999854</v>
      </c>
      <c r="K516" s="404">
        <v>0.9151999999999916</v>
      </c>
      <c r="L516" s="405">
        <v>1.837789999999977</v>
      </c>
    </row>
    <row r="517" spans="1:12" s="84" customFormat="1" ht="15">
      <c r="A517" s="374">
        <v>9</v>
      </c>
      <c r="B517" s="228" t="s">
        <v>173</v>
      </c>
      <c r="C517" s="30">
        <f t="shared" si="72"/>
        <v>527.9467999999999</v>
      </c>
      <c r="D517" s="30">
        <f t="shared" si="72"/>
        <v>511.67499999999995</v>
      </c>
      <c r="E517" s="30">
        <f t="shared" si="73"/>
        <v>1.837789999999984</v>
      </c>
      <c r="F517" s="375">
        <f t="shared" si="74"/>
        <v>0.0034810136172811054</v>
      </c>
      <c r="G517" s="19"/>
      <c r="J517" s="156">
        <v>0.494000000000014</v>
      </c>
      <c r="K517" s="404">
        <v>-0.23579999999999757</v>
      </c>
      <c r="L517" s="405">
        <v>0.2582000000000164</v>
      </c>
    </row>
    <row r="518" spans="1:12" s="84" customFormat="1" ht="15">
      <c r="A518" s="374">
        <v>10</v>
      </c>
      <c r="B518" s="228" t="s">
        <v>174</v>
      </c>
      <c r="C518" s="30">
        <f t="shared" si="72"/>
        <v>353.72989999999993</v>
      </c>
      <c r="D518" s="30">
        <f t="shared" si="72"/>
        <v>359.62510000000003</v>
      </c>
      <c r="E518" s="30">
        <f t="shared" si="73"/>
        <v>0.25820000000004484</v>
      </c>
      <c r="F518" s="375">
        <f t="shared" si="74"/>
        <v>0.0007299354677115078</v>
      </c>
      <c r="G518" s="19"/>
      <c r="J518" s="156">
        <v>0.6637200000000121</v>
      </c>
      <c r="K518" s="404">
        <v>0.5629999999999953</v>
      </c>
      <c r="L518" s="405">
        <v>1.2267200000000074</v>
      </c>
    </row>
    <row r="519" spans="1:12" s="84" customFormat="1" ht="15">
      <c r="A519" s="374">
        <v>11</v>
      </c>
      <c r="B519" s="228" t="s">
        <v>182</v>
      </c>
      <c r="C519" s="30">
        <f t="shared" si="72"/>
        <v>316.84749999999997</v>
      </c>
      <c r="D519" s="30">
        <f t="shared" si="72"/>
        <v>313.79999999999995</v>
      </c>
      <c r="E519" s="30">
        <f t="shared" si="73"/>
        <v>1.2267199999999434</v>
      </c>
      <c r="F519" s="375">
        <f t="shared" si="74"/>
        <v>0.003871641720385812</v>
      </c>
      <c r="G519" s="19"/>
      <c r="J519" s="156">
        <v>1.6842699999999837</v>
      </c>
      <c r="K519" s="404">
        <v>0.7394999999999996</v>
      </c>
      <c r="L519" s="405">
        <v>2.4237699999999833</v>
      </c>
    </row>
    <row r="520" spans="1:15" s="84" customFormat="1" ht="15">
      <c r="A520" s="374">
        <v>12</v>
      </c>
      <c r="B520" s="228" t="s">
        <v>183</v>
      </c>
      <c r="C520" s="30">
        <f t="shared" si="72"/>
        <v>242.66969999999998</v>
      </c>
      <c r="D520" s="30">
        <f t="shared" si="72"/>
        <v>241.2746</v>
      </c>
      <c r="E520" s="30">
        <f t="shared" si="73"/>
        <v>2.4237699999999904</v>
      </c>
      <c r="F520" s="375">
        <f t="shared" si="74"/>
        <v>0.009987938337583928</v>
      </c>
      <c r="G520" s="19"/>
      <c r="J520" s="238">
        <v>12.482799999999969</v>
      </c>
      <c r="K520" s="238">
        <v>5.508100000000017</v>
      </c>
      <c r="L520" s="405">
        <v>17.990899999999986</v>
      </c>
      <c r="M520" s="1"/>
      <c r="N520" s="1"/>
      <c r="O520" s="1"/>
    </row>
    <row r="521" spans="1:7" ht="15.75" customHeight="1" thickBot="1">
      <c r="A521" s="137"/>
      <c r="B521" s="140" t="s">
        <v>20</v>
      </c>
      <c r="C521" s="141">
        <f>SUM(C509:C520)</f>
        <v>3881.4654999999993</v>
      </c>
      <c r="D521" s="136">
        <f>SUM(D509:D520)</f>
        <v>3881.4789000000005</v>
      </c>
      <c r="E521" s="242">
        <f>SUM(E509:E520)</f>
        <v>17.99090000000009</v>
      </c>
      <c r="F521" s="376">
        <f t="shared" si="74"/>
        <v>0.0046350791988232515</v>
      </c>
      <c r="G521" s="164"/>
    </row>
    <row r="522" spans="1:7" ht="15.75" customHeight="1">
      <c r="A522" s="25"/>
      <c r="B522" s="72"/>
      <c r="C522" s="107"/>
      <c r="D522" s="106"/>
      <c r="E522" s="148"/>
      <c r="F522" s="26"/>
      <c r="G522" s="164"/>
    </row>
    <row r="523" spans="1:7" ht="15.75">
      <c r="A523" s="570" t="s">
        <v>130</v>
      </c>
      <c r="B523" s="570"/>
      <c r="C523" s="570"/>
      <c r="D523" s="570"/>
      <c r="E523" s="570"/>
      <c r="G523" s="471"/>
    </row>
    <row r="524" spans="1:6" ht="15">
      <c r="A524" s="240" t="s">
        <v>117</v>
      </c>
      <c r="B524" s="240"/>
      <c r="C524" s="34"/>
      <c r="D524" s="155"/>
      <c r="E524" s="190"/>
      <c r="F524" s="28"/>
    </row>
    <row r="525" spans="1:6" ht="15">
      <c r="A525" s="126" t="s">
        <v>281</v>
      </c>
      <c r="B525" s="418"/>
      <c r="C525" s="34"/>
      <c r="D525" s="155"/>
      <c r="E525" s="190"/>
      <c r="F525" s="28"/>
    </row>
    <row r="526" spans="1:6" ht="15">
      <c r="A526" s="566" t="s">
        <v>319</v>
      </c>
      <c r="B526" s="566"/>
      <c r="C526" s="566"/>
      <c r="D526" s="566"/>
      <c r="E526" s="190"/>
      <c r="F526" s="28"/>
    </row>
    <row r="527" spans="1:6" ht="33.75" customHeight="1">
      <c r="A527" s="138" t="s">
        <v>68</v>
      </c>
      <c r="B527" s="138" t="s">
        <v>25</v>
      </c>
      <c r="C527" s="138" t="s">
        <v>26</v>
      </c>
      <c r="D527" s="138" t="s">
        <v>27</v>
      </c>
      <c r="F527" s="44"/>
    </row>
    <row r="528" spans="1:6" ht="15">
      <c r="A528" s="596" t="s">
        <v>40</v>
      </c>
      <c r="B528" s="451" t="str">
        <f aca="true" t="shared" si="75" ref="B528:C531">B466</f>
        <v>OB as on 01.04.18</v>
      </c>
      <c r="C528" s="533" t="str">
        <f t="shared" si="75"/>
        <v>01-04-2017   </v>
      </c>
      <c r="D528" s="534">
        <v>0</v>
      </c>
      <c r="F528" s="44"/>
    </row>
    <row r="529" spans="1:6" ht="15">
      <c r="A529" s="596"/>
      <c r="B529" s="451" t="str">
        <f t="shared" si="75"/>
        <v>Adhoc Released</v>
      </c>
      <c r="C529" s="533" t="str">
        <f t="shared" si="75"/>
        <v>27-04-2017   </v>
      </c>
      <c r="D529" s="535">
        <v>38.94</v>
      </c>
      <c r="F529" s="44"/>
    </row>
    <row r="530" spans="1:6" ht="15">
      <c r="A530" s="596"/>
      <c r="B530" s="451" t="str">
        <f t="shared" si="75"/>
        <v>1st Installment</v>
      </c>
      <c r="C530" s="533" t="str">
        <f t="shared" si="75"/>
        <v>25-07-2017   </v>
      </c>
      <c r="D530" s="535">
        <v>54.38</v>
      </c>
      <c r="F530" s="32"/>
    </row>
    <row r="531" spans="1:6" ht="30">
      <c r="A531" s="596"/>
      <c r="B531" s="451" t="str">
        <f t="shared" si="75"/>
        <v>2nd Installment</v>
      </c>
      <c r="C531" s="533" t="str">
        <f t="shared" si="75"/>
        <v>28-11-2018 &amp;     29-12-2018   </v>
      </c>
      <c r="D531" s="536">
        <v>62.22</v>
      </c>
      <c r="F531" s="46"/>
    </row>
    <row r="532" spans="1:7" ht="15">
      <c r="A532" s="596" t="s">
        <v>85</v>
      </c>
      <c r="B532" s="596"/>
      <c r="C532" s="596"/>
      <c r="D532" s="452">
        <f>SUM(D529:D531)</f>
        <v>155.54</v>
      </c>
      <c r="F532" s="18"/>
      <c r="G532" s="471"/>
    </row>
    <row r="533" spans="1:12" ht="15">
      <c r="A533" s="609" t="s">
        <v>31</v>
      </c>
      <c r="B533" s="609"/>
      <c r="C533" s="609"/>
      <c r="D533" s="453">
        <f>D532+D528</f>
        <v>155.54</v>
      </c>
      <c r="J533" s="84"/>
      <c r="K533" s="84"/>
      <c r="L533" s="84"/>
    </row>
    <row r="534" spans="1:15" ht="21.75" customHeight="1">
      <c r="A534" s="25"/>
      <c r="B534" s="25"/>
      <c r="C534" s="25"/>
      <c r="D534" s="388"/>
      <c r="J534" s="84"/>
      <c r="K534" s="84"/>
      <c r="L534" s="84"/>
      <c r="M534" s="84"/>
      <c r="N534" s="84"/>
      <c r="O534" s="84"/>
    </row>
    <row r="535" spans="1:7" s="84" customFormat="1" ht="15">
      <c r="A535" s="246" t="s">
        <v>282</v>
      </c>
      <c r="B535" s="246"/>
      <c r="C535" s="246"/>
      <c r="D535" s="150"/>
      <c r="E535" s="11"/>
      <c r="F535" s="1"/>
      <c r="G535" s="459"/>
    </row>
    <row r="536" spans="1:15" s="84" customFormat="1" ht="15">
      <c r="A536" s="126" t="s">
        <v>283</v>
      </c>
      <c r="B536" s="246"/>
      <c r="C536" s="246"/>
      <c r="D536" s="150"/>
      <c r="E536" s="11"/>
      <c r="F536" s="1"/>
      <c r="G536" s="459"/>
      <c r="J536" s="509"/>
      <c r="K536" s="509"/>
      <c r="L536" s="509"/>
      <c r="M536" s="88"/>
      <c r="N536" s="88"/>
      <c r="O536" s="88"/>
    </row>
    <row r="537" spans="1:15" s="84" customFormat="1" ht="29.25" customHeight="1">
      <c r="A537" s="133" t="s">
        <v>3</v>
      </c>
      <c r="B537" s="133"/>
      <c r="C537" s="133" t="s">
        <v>4</v>
      </c>
      <c r="D537" s="133" t="s">
        <v>5</v>
      </c>
      <c r="E537" s="194" t="s">
        <v>6</v>
      </c>
      <c r="F537" s="133" t="s">
        <v>7</v>
      </c>
      <c r="G537" s="559"/>
      <c r="I537" s="88"/>
      <c r="J537" s="88"/>
      <c r="K537" s="88"/>
      <c r="L537" s="88"/>
      <c r="M537" s="509"/>
      <c r="N537" s="509"/>
      <c r="O537" s="509"/>
    </row>
    <row r="538" spans="1:15" s="96" customFormat="1" ht="15">
      <c r="A538" s="133">
        <v>1</v>
      </c>
      <c r="B538" s="133">
        <v>2</v>
      </c>
      <c r="C538" s="133">
        <v>3</v>
      </c>
      <c r="D538" s="171">
        <v>4</v>
      </c>
      <c r="E538" s="194" t="s">
        <v>8</v>
      </c>
      <c r="F538" s="133">
        <v>6</v>
      </c>
      <c r="G538" s="560"/>
      <c r="I538" s="510"/>
      <c r="J538" s="512"/>
      <c r="K538" s="513"/>
      <c r="L538" s="514"/>
      <c r="M538" s="88"/>
      <c r="N538" s="88"/>
      <c r="O538" s="88"/>
    </row>
    <row r="539" spans="1:15" s="84" customFormat="1" ht="27">
      <c r="A539" s="42">
        <v>1</v>
      </c>
      <c r="B539" s="406" t="s">
        <v>351</v>
      </c>
      <c r="C539" s="508">
        <v>0</v>
      </c>
      <c r="D539" s="45">
        <v>0</v>
      </c>
      <c r="E539" s="94">
        <f>D539-C539</f>
        <v>0</v>
      </c>
      <c r="F539" s="43">
        <v>0</v>
      </c>
      <c r="G539" s="560"/>
      <c r="I539" s="511"/>
      <c r="J539" s="19"/>
      <c r="K539" s="19"/>
      <c r="L539" s="19"/>
      <c r="M539" s="514"/>
      <c r="N539" s="511"/>
      <c r="O539" s="515"/>
    </row>
    <row r="540" spans="1:15" s="84" customFormat="1" ht="27">
      <c r="A540" s="42">
        <v>2</v>
      </c>
      <c r="B540" s="406" t="s">
        <v>320</v>
      </c>
      <c r="C540" s="537">
        <v>155.79</v>
      </c>
      <c r="D540" s="538">
        <f>C552</f>
        <v>150.42</v>
      </c>
      <c r="E540" s="94">
        <f>D540-C540</f>
        <v>-5.3700000000000045</v>
      </c>
      <c r="F540" s="43">
        <f>E540/C540</f>
        <v>-0.034469478143654954</v>
      </c>
      <c r="G540" s="560"/>
      <c r="I540" s="19"/>
      <c r="J540" s="88"/>
      <c r="K540" s="88"/>
      <c r="L540" s="88"/>
      <c r="M540" s="19"/>
      <c r="N540" s="19"/>
      <c r="O540" s="160"/>
    </row>
    <row r="541" spans="1:15" ht="27">
      <c r="A541" s="42">
        <v>3</v>
      </c>
      <c r="B541" s="406" t="s">
        <v>321</v>
      </c>
      <c r="C541" s="508">
        <v>155.54</v>
      </c>
      <c r="D541" s="45"/>
      <c r="E541" s="94">
        <f>D541-C541</f>
        <v>-155.54</v>
      </c>
      <c r="F541" s="43">
        <f>E541/C541</f>
        <v>-1</v>
      </c>
      <c r="G541" s="560"/>
      <c r="I541" s="88"/>
      <c r="J541" s="88"/>
      <c r="K541" s="88"/>
      <c r="L541" s="88"/>
      <c r="M541" s="88"/>
      <c r="N541" s="88"/>
      <c r="O541" s="88"/>
    </row>
    <row r="542" spans="1:9" s="84" customFormat="1" ht="15">
      <c r="A542" s="42">
        <v>4</v>
      </c>
      <c r="B542" s="332" t="s">
        <v>34</v>
      </c>
      <c r="C542" s="369">
        <f>C539+C541</f>
        <v>155.54</v>
      </c>
      <c r="D542" s="95">
        <f>D539+D541</f>
        <v>0</v>
      </c>
      <c r="E542" s="94">
        <f>D542-C542</f>
        <v>-155.54</v>
      </c>
      <c r="F542" s="43">
        <f>E542/C542</f>
        <v>-1</v>
      </c>
      <c r="G542" s="472"/>
      <c r="I542" s="88"/>
    </row>
    <row r="543" spans="1:7" s="84" customFormat="1" ht="19.5" customHeight="1">
      <c r="A543" s="240" t="s">
        <v>210</v>
      </c>
      <c r="B543" s="1"/>
      <c r="C543" s="1"/>
      <c r="D543" s="150"/>
      <c r="E543" s="11"/>
      <c r="F543" s="1"/>
      <c r="G543" s="459"/>
    </row>
    <row r="544" spans="1:7" s="84" customFormat="1" ht="12.75" customHeight="1">
      <c r="A544" s="240"/>
      <c r="B544" s="52"/>
      <c r="C544" s="52"/>
      <c r="D544" s="163"/>
      <c r="E544" s="207"/>
      <c r="F544" s="52"/>
      <c r="G544" s="459"/>
    </row>
    <row r="545" spans="1:7" s="84" customFormat="1" ht="22.5" customHeight="1">
      <c r="A545" s="246" t="s">
        <v>322</v>
      </c>
      <c r="B545" s="246"/>
      <c r="C545" s="1"/>
      <c r="D545" s="150" t="s">
        <v>32</v>
      </c>
      <c r="E545" s="591" t="s">
        <v>242</v>
      </c>
      <c r="F545" s="591"/>
      <c r="G545" s="459"/>
    </row>
    <row r="546" spans="1:12" s="84" customFormat="1" ht="22.5" customHeight="1">
      <c r="A546" s="126" t="s">
        <v>284</v>
      </c>
      <c r="B546" s="246"/>
      <c r="C546" s="1"/>
      <c r="D546" s="150"/>
      <c r="E546" s="350"/>
      <c r="F546" s="350"/>
      <c r="G546" s="459"/>
      <c r="J546" s="85"/>
      <c r="K546" s="85"/>
      <c r="L546" s="85"/>
    </row>
    <row r="547" spans="1:15" s="84" customFormat="1" ht="30">
      <c r="A547" s="299" t="s">
        <v>3</v>
      </c>
      <c r="B547" s="299" t="s">
        <v>41</v>
      </c>
      <c r="C547" s="299" t="s">
        <v>312</v>
      </c>
      <c r="D547" s="299" t="s">
        <v>115</v>
      </c>
      <c r="E547" s="310" t="s">
        <v>116</v>
      </c>
      <c r="F547" s="299" t="s">
        <v>42</v>
      </c>
      <c r="G547" s="299" t="s">
        <v>43</v>
      </c>
      <c r="I547" s="85"/>
      <c r="J547" s="28"/>
      <c r="K547" s="28"/>
      <c r="L547" s="28"/>
      <c r="M547" s="85"/>
      <c r="N547" s="85"/>
      <c r="O547" s="85"/>
    </row>
    <row r="548" spans="1:15" s="85" customFormat="1" ht="15">
      <c r="A548" s="407">
        <v>1</v>
      </c>
      <c r="B548" s="407">
        <v>2</v>
      </c>
      <c r="C548" s="407">
        <v>3</v>
      </c>
      <c r="D548" s="408">
        <v>4</v>
      </c>
      <c r="E548" s="409" t="s">
        <v>184</v>
      </c>
      <c r="F548" s="407">
        <v>6</v>
      </c>
      <c r="G548" s="407">
        <v>7</v>
      </c>
      <c r="I548" s="28"/>
      <c r="J548" s="28"/>
      <c r="K548" s="28"/>
      <c r="L548" s="28"/>
      <c r="M548" s="28"/>
      <c r="N548" s="28"/>
      <c r="O548" s="28"/>
    </row>
    <row r="549" spans="1:7" s="28" customFormat="1" ht="30">
      <c r="A549" s="410">
        <v>1</v>
      </c>
      <c r="B549" s="411" t="s">
        <v>44</v>
      </c>
      <c r="C549" s="561">
        <v>150.42</v>
      </c>
      <c r="D549" s="561">
        <f>D542</f>
        <v>0</v>
      </c>
      <c r="E549" s="562">
        <v>148.9</v>
      </c>
      <c r="F549" s="563">
        <f>E549/C549</f>
        <v>0.9898949607764926</v>
      </c>
      <c r="G549" s="561">
        <f>D549-E549</f>
        <v>-148.9</v>
      </c>
    </row>
    <row r="550" spans="1:7" s="28" customFormat="1" ht="15">
      <c r="A550" s="595">
        <v>2</v>
      </c>
      <c r="B550" s="602" t="s">
        <v>114</v>
      </c>
      <c r="C550" s="561"/>
      <c r="D550" s="561"/>
      <c r="E550" s="562"/>
      <c r="F550" s="563"/>
      <c r="G550" s="561"/>
    </row>
    <row r="551" spans="1:7" s="28" customFormat="1" ht="14.25" customHeight="1">
      <c r="A551" s="595"/>
      <c r="B551" s="602"/>
      <c r="C551" s="561"/>
      <c r="D551" s="561"/>
      <c r="E551" s="562"/>
      <c r="F551" s="563"/>
      <c r="G551" s="561"/>
    </row>
    <row r="552" spans="1:12" s="28" customFormat="1" ht="15">
      <c r="A552" s="564" t="s">
        <v>20</v>
      </c>
      <c r="B552" s="564"/>
      <c r="C552" s="412">
        <f>C549+C550</f>
        <v>150.42</v>
      </c>
      <c r="D552" s="412">
        <f>SUM(D549:D551)</f>
        <v>0</v>
      </c>
      <c r="E552" s="413">
        <f>SUM(E549:E551)</f>
        <v>148.9</v>
      </c>
      <c r="F552" s="414">
        <f>E552/C552</f>
        <v>0.9898949607764926</v>
      </c>
      <c r="G552" s="415">
        <f>SUM(G549:G551)</f>
        <v>-148.9</v>
      </c>
      <c r="J552" s="247"/>
      <c r="K552" s="247"/>
      <c r="L552" s="247"/>
    </row>
    <row r="553" spans="1:15" s="28" customFormat="1" ht="15">
      <c r="A553" s="150"/>
      <c r="B553" s="1"/>
      <c r="C553" s="1"/>
      <c r="D553" s="150"/>
      <c r="E553" s="11"/>
      <c r="F553" s="1"/>
      <c r="G553" s="471"/>
      <c r="I553" s="247"/>
      <c r="J553" s="97"/>
      <c r="K553" s="97"/>
      <c r="L553" s="97"/>
      <c r="M553" s="247"/>
      <c r="N553" s="247"/>
      <c r="O553" s="247"/>
    </row>
    <row r="554" spans="1:15" s="247" customFormat="1" ht="15.75">
      <c r="A554" s="570" t="s">
        <v>131</v>
      </c>
      <c r="B554" s="570"/>
      <c r="C554" s="570"/>
      <c r="D554" s="570"/>
      <c r="E554" s="570"/>
      <c r="F554" s="570"/>
      <c r="G554" s="471"/>
      <c r="I554" s="97"/>
      <c r="J554" s="97"/>
      <c r="K554" s="97"/>
      <c r="L554" s="97"/>
      <c r="M554" s="97"/>
      <c r="N554" s="97"/>
      <c r="O554" s="97"/>
    </row>
    <row r="555" spans="1:12" s="97" customFormat="1" ht="15">
      <c r="A555" s="594" t="s">
        <v>132</v>
      </c>
      <c r="B555" s="594"/>
      <c r="C555" s="34"/>
      <c r="D555" s="155"/>
      <c r="E555" s="190"/>
      <c r="F555" s="28"/>
      <c r="G555" s="459"/>
      <c r="J555" s="518"/>
      <c r="K555" s="518"/>
      <c r="L555" s="518"/>
    </row>
    <row r="556" spans="1:12" s="97" customFormat="1" ht="15">
      <c r="A556" s="126" t="s">
        <v>285</v>
      </c>
      <c r="B556" s="322"/>
      <c r="C556" s="34"/>
      <c r="D556" s="155"/>
      <c r="E556" s="190"/>
      <c r="F556" s="28"/>
      <c r="G556" s="459"/>
      <c r="H556" s="518"/>
      <c r="I556" s="518"/>
      <c r="J556" s="18"/>
      <c r="K556" s="18"/>
      <c r="L556" s="518"/>
    </row>
    <row r="557" spans="1:12" s="97" customFormat="1" ht="15">
      <c r="A557" s="566" t="s">
        <v>323</v>
      </c>
      <c r="B557" s="566"/>
      <c r="C557" s="566"/>
      <c r="D557" s="566"/>
      <c r="E557" s="190"/>
      <c r="F557" s="28"/>
      <c r="G557" s="459"/>
      <c r="H557" s="518"/>
      <c r="I557" s="510"/>
      <c r="J557" s="513"/>
      <c r="K557" s="511"/>
      <c r="L557" s="518"/>
    </row>
    <row r="558" spans="1:12" s="97" customFormat="1" ht="27">
      <c r="A558" s="132" t="s">
        <v>24</v>
      </c>
      <c r="B558" s="132" t="s">
        <v>25</v>
      </c>
      <c r="C558" s="132" t="s">
        <v>26</v>
      </c>
      <c r="D558" s="132" t="s">
        <v>27</v>
      </c>
      <c r="E558" s="11"/>
      <c r="F558" s="44"/>
      <c r="G558" s="459"/>
      <c r="H558" s="518"/>
      <c r="I558" s="512"/>
      <c r="J558" s="19"/>
      <c r="K558" s="19"/>
      <c r="L558" s="518"/>
    </row>
    <row r="559" spans="1:12" s="97" customFormat="1" ht="15">
      <c r="A559" s="567" t="s">
        <v>149</v>
      </c>
      <c r="B559" s="323" t="str">
        <f aca="true" t="shared" si="76" ref="B559:C562">B528</f>
        <v>OB as on 01.04.18</v>
      </c>
      <c r="C559" s="533" t="str">
        <f t="shared" si="76"/>
        <v>01-04-2017   </v>
      </c>
      <c r="D559" s="534">
        <v>0</v>
      </c>
      <c r="E559" s="11"/>
      <c r="F559" s="44"/>
      <c r="G559" s="459"/>
      <c r="H559" s="518"/>
      <c r="I559" s="19"/>
      <c r="J559" s="518"/>
      <c r="K559" s="518"/>
      <c r="L559" s="518"/>
    </row>
    <row r="560" spans="1:12" s="97" customFormat="1" ht="15">
      <c r="A560" s="567"/>
      <c r="B560" s="323" t="str">
        <f t="shared" si="76"/>
        <v>Adhoc Released</v>
      </c>
      <c r="C560" s="533" t="str">
        <f t="shared" si="76"/>
        <v>27-04-2017   </v>
      </c>
      <c r="D560" s="536">
        <v>61.96</v>
      </c>
      <c r="E560" s="11"/>
      <c r="F560" s="44"/>
      <c r="G560" s="459"/>
      <c r="H560" s="518"/>
      <c r="I560" s="518"/>
      <c r="J560" s="518"/>
      <c r="K560" s="518"/>
      <c r="L560" s="518"/>
    </row>
    <row r="561" spans="1:9" s="97" customFormat="1" ht="15">
      <c r="A561" s="567"/>
      <c r="B561" s="323" t="str">
        <f t="shared" si="76"/>
        <v>1st Installment</v>
      </c>
      <c r="C561" s="533" t="str">
        <f t="shared" si="76"/>
        <v>25-07-2017   </v>
      </c>
      <c r="D561" s="536">
        <v>83.91</v>
      </c>
      <c r="E561" s="11"/>
      <c r="F561" s="44"/>
      <c r="G561" s="459"/>
      <c r="H561" s="518"/>
      <c r="I561" s="518"/>
    </row>
    <row r="562" spans="1:12" s="97" customFormat="1" ht="30">
      <c r="A562" s="567"/>
      <c r="B562" s="323" t="str">
        <f t="shared" si="76"/>
        <v>2nd Installment</v>
      </c>
      <c r="C562" s="533" t="str">
        <f t="shared" si="76"/>
        <v>28-11-2018 &amp;     29-12-2018   </v>
      </c>
      <c r="D562" s="536">
        <v>97.24</v>
      </c>
      <c r="E562" s="11"/>
      <c r="F562" s="46"/>
      <c r="G562" s="459"/>
      <c r="J562" s="126"/>
      <c r="K562" s="126"/>
      <c r="L562" s="126"/>
    </row>
    <row r="563" spans="1:15" s="97" customFormat="1" ht="15">
      <c r="A563" s="567" t="s">
        <v>85</v>
      </c>
      <c r="B563" s="567"/>
      <c r="C563" s="567"/>
      <c r="D563" s="453">
        <f>SUM(D559:D562)</f>
        <v>243.11</v>
      </c>
      <c r="E563" s="11"/>
      <c r="F563" s="60"/>
      <c r="G563" s="471"/>
      <c r="I563" s="126"/>
      <c r="J563" s="126"/>
      <c r="K563" s="126"/>
      <c r="L563" s="126"/>
      <c r="M563" s="126"/>
      <c r="N563" s="126"/>
      <c r="O563" s="126"/>
    </row>
    <row r="564" spans="1:7" s="126" customFormat="1" ht="35.25" customHeight="1">
      <c r="A564" s="150"/>
      <c r="B564" s="1"/>
      <c r="C564" s="1"/>
      <c r="D564" s="150"/>
      <c r="E564" s="11"/>
      <c r="F564" s="1"/>
      <c r="G564" s="459"/>
    </row>
    <row r="565" spans="1:12" s="126" customFormat="1" ht="15">
      <c r="A565" s="246" t="s">
        <v>286</v>
      </c>
      <c r="B565" s="246"/>
      <c r="C565" s="246"/>
      <c r="D565" s="150"/>
      <c r="E565" s="11"/>
      <c r="F565" s="1"/>
      <c r="G565" s="459"/>
      <c r="J565" s="28"/>
      <c r="K565" s="28"/>
      <c r="L565" s="28"/>
    </row>
    <row r="566" spans="1:15" s="126" customFormat="1" ht="15">
      <c r="A566" s="126" t="s">
        <v>287</v>
      </c>
      <c r="B566" s="246"/>
      <c r="C566" s="246"/>
      <c r="D566" s="150"/>
      <c r="E566" s="11"/>
      <c r="F566" s="1"/>
      <c r="G566" s="459"/>
      <c r="I566" s="28"/>
      <c r="J566" s="62"/>
      <c r="K566" s="62"/>
      <c r="L566" s="62"/>
      <c r="M566" s="62"/>
      <c r="N566" s="62"/>
      <c r="O566" s="62"/>
    </row>
    <row r="567" spans="1:15" s="28" customFormat="1" ht="27">
      <c r="A567" s="132" t="s">
        <v>3</v>
      </c>
      <c r="B567" s="132" t="s">
        <v>157</v>
      </c>
      <c r="C567" s="132" t="s">
        <v>4</v>
      </c>
      <c r="D567" s="132" t="s">
        <v>5</v>
      </c>
      <c r="E567" s="203" t="s">
        <v>6</v>
      </c>
      <c r="F567" s="132" t="s">
        <v>7</v>
      </c>
      <c r="G567" s="459"/>
      <c r="I567" s="62"/>
      <c r="J567" s="62"/>
      <c r="K567" s="62"/>
      <c r="L567" s="62"/>
      <c r="M567" s="62"/>
      <c r="N567" s="62"/>
      <c r="O567" s="62"/>
    </row>
    <row r="568" spans="1:15" s="28" customFormat="1" ht="15">
      <c r="A568" s="133">
        <v>1</v>
      </c>
      <c r="B568" s="133">
        <v>2</v>
      </c>
      <c r="C568" s="133">
        <v>3</v>
      </c>
      <c r="D568" s="171">
        <v>4</v>
      </c>
      <c r="E568" s="194" t="s">
        <v>8</v>
      </c>
      <c r="F568" s="133">
        <v>6</v>
      </c>
      <c r="G568" s="459"/>
      <c r="I568" s="510"/>
      <c r="J568" s="512"/>
      <c r="K568" s="513"/>
      <c r="L568" s="514"/>
      <c r="M568" s="62"/>
      <c r="N568" s="62"/>
      <c r="O568" s="62"/>
    </row>
    <row r="569" spans="1:15" s="28" customFormat="1" ht="30">
      <c r="A569" s="23">
        <v>1</v>
      </c>
      <c r="B569" s="22" t="s">
        <v>351</v>
      </c>
      <c r="C569" s="539"/>
      <c r="D569" s="172">
        <v>0</v>
      </c>
      <c r="E569" s="218">
        <f>D569-C569</f>
        <v>0</v>
      </c>
      <c r="F569" s="333">
        <v>0</v>
      </c>
      <c r="G569" s="459"/>
      <c r="I569" s="511"/>
      <c r="J569" s="19"/>
      <c r="K569" s="19"/>
      <c r="L569" s="19"/>
      <c r="M569" s="514"/>
      <c r="N569" s="511"/>
      <c r="O569" s="515"/>
    </row>
    <row r="570" spans="1:15" s="28" customFormat="1" ht="38.25" customHeight="1">
      <c r="A570" s="23">
        <v>2</v>
      </c>
      <c r="B570" s="22" t="s">
        <v>312</v>
      </c>
      <c r="C570" s="539"/>
      <c r="D570" s="156">
        <v>204.0296</v>
      </c>
      <c r="E570" s="218">
        <f>D570-C570</f>
        <v>204.0296</v>
      </c>
      <c r="F570" s="333" t="e">
        <f>E570/C570</f>
        <v>#DIV/0!</v>
      </c>
      <c r="G570" s="459"/>
      <c r="I570" s="19"/>
      <c r="J570" s="62"/>
      <c r="K570" s="62"/>
      <c r="L570" s="62"/>
      <c r="M570" s="19"/>
      <c r="N570" s="19"/>
      <c r="O570" s="160"/>
    </row>
    <row r="571" spans="1:15" s="28" customFormat="1" ht="34.5" customHeight="1">
      <c r="A571" s="23">
        <v>3</v>
      </c>
      <c r="B571" s="22" t="s">
        <v>324</v>
      </c>
      <c r="C571" s="539"/>
      <c r="D571" s="156">
        <v>0</v>
      </c>
      <c r="E571" s="218">
        <f>D571-C571</f>
        <v>0</v>
      </c>
      <c r="F571" s="333" t="e">
        <f>E571/C571</f>
        <v>#DIV/0!</v>
      </c>
      <c r="G571" s="459"/>
      <c r="I571" s="62"/>
      <c r="J571" s="62"/>
      <c r="K571" s="62"/>
      <c r="L571" s="62"/>
      <c r="M571" s="62"/>
      <c r="N571" s="62"/>
      <c r="O571" s="62"/>
    </row>
    <row r="572" spans="1:15" s="28" customFormat="1" ht="23.25" customHeight="1">
      <c r="A572" s="23">
        <v>4</v>
      </c>
      <c r="B572" s="332" t="s">
        <v>34</v>
      </c>
      <c r="C572" s="159">
        <f>C569+C571</f>
        <v>0</v>
      </c>
      <c r="D572" s="159">
        <f>D569+D571</f>
        <v>0</v>
      </c>
      <c r="E572" s="331">
        <f>E569+E571</f>
        <v>0</v>
      </c>
      <c r="F572" s="377" t="e">
        <f>E572/C572</f>
        <v>#DIV/0!</v>
      </c>
      <c r="G572" s="459"/>
      <c r="I572" s="62"/>
      <c r="J572" s="62"/>
      <c r="K572" s="62"/>
      <c r="L572" s="62"/>
      <c r="M572" s="62"/>
      <c r="N572" s="62"/>
      <c r="O572" s="62"/>
    </row>
    <row r="573" spans="1:9" s="28" customFormat="1" ht="15.75" customHeight="1">
      <c r="A573" s="150"/>
      <c r="B573" s="1"/>
      <c r="C573" s="116"/>
      <c r="D573" s="378"/>
      <c r="E573" s="208"/>
      <c r="F573" s="116"/>
      <c r="G573" s="459"/>
      <c r="I573" s="62"/>
    </row>
    <row r="574" spans="1:7" s="28" customFormat="1" ht="17.25" customHeight="1">
      <c r="A574" s="240" t="s">
        <v>325</v>
      </c>
      <c r="B574" s="240"/>
      <c r="C574" s="1"/>
      <c r="D574" s="150"/>
      <c r="E574" s="11"/>
      <c r="F574" s="108"/>
      <c r="G574" s="459"/>
    </row>
    <row r="575" spans="1:7" s="28" customFormat="1" ht="17.25" customHeight="1">
      <c r="A575" s="126" t="s">
        <v>288</v>
      </c>
      <c r="B575" s="240"/>
      <c r="C575" s="1"/>
      <c r="D575" s="150"/>
      <c r="E575" s="11"/>
      <c r="F575" s="108"/>
      <c r="G575" s="459"/>
    </row>
    <row r="576" spans="1:7" s="28" customFormat="1" ht="15.75" customHeight="1">
      <c r="A576" s="586" t="s">
        <v>326</v>
      </c>
      <c r="B576" s="586"/>
      <c r="C576" s="135"/>
      <c r="D576" s="150" t="s">
        <v>32</v>
      </c>
      <c r="E576" s="11"/>
      <c r="F576" s="591" t="s">
        <v>343</v>
      </c>
      <c r="G576" s="591"/>
    </row>
    <row r="577" spans="1:7" s="28" customFormat="1" ht="52.5">
      <c r="A577" s="132" t="s">
        <v>45</v>
      </c>
      <c r="B577" s="132" t="s">
        <v>46</v>
      </c>
      <c r="C577" s="132" t="s">
        <v>47</v>
      </c>
      <c r="D577" s="132" t="s">
        <v>249</v>
      </c>
      <c r="E577" s="203" t="s">
        <v>6</v>
      </c>
      <c r="F577" s="132" t="s">
        <v>42</v>
      </c>
      <c r="G577" s="334" t="s">
        <v>43</v>
      </c>
    </row>
    <row r="578" spans="1:7" s="28" customFormat="1" ht="15">
      <c r="A578" s="42">
        <v>1</v>
      </c>
      <c r="B578" s="42">
        <v>2</v>
      </c>
      <c r="C578" s="42">
        <v>3</v>
      </c>
      <c r="D578" s="23">
        <v>4</v>
      </c>
      <c r="E578" s="166" t="s">
        <v>66</v>
      </c>
      <c r="F578" s="42">
        <v>6</v>
      </c>
      <c r="G578" s="238" t="s">
        <v>67</v>
      </c>
    </row>
    <row r="579" spans="1:7" s="28" customFormat="1" ht="15">
      <c r="A579" s="238">
        <f>C572</f>
        <v>0</v>
      </c>
      <c r="B579" s="238">
        <f>C243</f>
        <v>12728.910000000002</v>
      </c>
      <c r="C579" s="335">
        <f>B579*1580/100000</f>
        <v>201.11677800000004</v>
      </c>
      <c r="D579" s="335">
        <v>204.0296</v>
      </c>
      <c r="E579" s="416">
        <f>C579-D579</f>
        <v>-2.9128219999999487</v>
      </c>
      <c r="F579" s="379" t="e">
        <f>D579/A579</f>
        <v>#DIV/0!</v>
      </c>
      <c r="G579" s="417">
        <f>A579-D579</f>
        <v>-204.0296</v>
      </c>
    </row>
    <row r="580" spans="1:7" s="28" customFormat="1" ht="15">
      <c r="A580" s="150"/>
      <c r="B580" s="1"/>
      <c r="C580" s="1"/>
      <c r="D580" s="150"/>
      <c r="E580" s="11"/>
      <c r="F580" s="1"/>
      <c r="G580" s="471"/>
    </row>
    <row r="581" spans="1:7" s="28" customFormat="1" ht="15">
      <c r="A581" s="150"/>
      <c r="B581" s="1"/>
      <c r="C581" s="1"/>
      <c r="D581" s="150"/>
      <c r="E581" s="11"/>
      <c r="F581" s="1"/>
      <c r="G581" s="471"/>
    </row>
    <row r="582" spans="1:7" s="28" customFormat="1" ht="15.75">
      <c r="A582" s="570" t="s">
        <v>327</v>
      </c>
      <c r="B582" s="570"/>
      <c r="C582" s="570"/>
      <c r="D582" s="570"/>
      <c r="E582" s="570"/>
      <c r="G582" s="471"/>
    </row>
    <row r="583" spans="1:7" s="28" customFormat="1" ht="27" customHeight="1">
      <c r="A583" s="600" t="s">
        <v>156</v>
      </c>
      <c r="B583" s="600"/>
      <c r="D583" s="155"/>
      <c r="E583" s="190"/>
      <c r="G583" s="471"/>
    </row>
    <row r="584" spans="1:7" s="28" customFormat="1" ht="27" customHeight="1">
      <c r="A584" s="126" t="s">
        <v>289</v>
      </c>
      <c r="B584" s="419"/>
      <c r="D584" s="155"/>
      <c r="E584" s="190"/>
      <c r="G584" s="471"/>
    </row>
    <row r="585" spans="1:7" s="28" customFormat="1" ht="15">
      <c r="A585" s="601" t="s">
        <v>133</v>
      </c>
      <c r="B585" s="601"/>
      <c r="C585" s="61"/>
      <c r="D585" s="61"/>
      <c r="E585" s="209"/>
      <c r="F585" s="61"/>
      <c r="G585" s="91"/>
    </row>
    <row r="586" spans="1:7" s="28" customFormat="1" ht="15">
      <c r="A586" s="599" t="s">
        <v>243</v>
      </c>
      <c r="B586" s="599"/>
      <c r="C586" s="599"/>
      <c r="D586" s="599"/>
      <c r="E586" s="599"/>
      <c r="F586" s="97"/>
      <c r="G586" s="489"/>
    </row>
    <row r="587" spans="1:7" s="28" customFormat="1" ht="27">
      <c r="A587" s="132" t="s">
        <v>24</v>
      </c>
      <c r="B587" s="132" t="s">
        <v>155</v>
      </c>
      <c r="C587" s="132" t="s">
        <v>26</v>
      </c>
      <c r="D587" s="132" t="s">
        <v>49</v>
      </c>
      <c r="E587" s="203" t="s">
        <v>50</v>
      </c>
      <c r="F587" s="97"/>
      <c r="G587" s="489"/>
    </row>
    <row r="588" spans="1:7" s="28" customFormat="1" ht="15">
      <c r="A588" s="596" t="s">
        <v>96</v>
      </c>
      <c r="B588" s="446" t="s">
        <v>223</v>
      </c>
      <c r="C588" s="517"/>
      <c r="D588" s="540">
        <v>3433</v>
      </c>
      <c r="E588" s="523">
        <v>2059.7999999999997</v>
      </c>
      <c r="F588" s="97"/>
      <c r="G588" s="489"/>
    </row>
    <row r="589" spans="1:7" s="28" customFormat="1" ht="15">
      <c r="A589" s="596"/>
      <c r="B589" s="446" t="s">
        <v>224</v>
      </c>
      <c r="C589" s="517"/>
      <c r="D589" s="540">
        <v>47</v>
      </c>
      <c r="E589" s="523">
        <v>28.2</v>
      </c>
      <c r="F589" s="97"/>
      <c r="G589" s="489"/>
    </row>
    <row r="590" spans="1:7" s="28" customFormat="1" ht="15">
      <c r="A590" s="596"/>
      <c r="B590" s="446" t="s">
        <v>225</v>
      </c>
      <c r="C590" s="541"/>
      <c r="D590" s="540">
        <v>11298</v>
      </c>
      <c r="E590" s="523">
        <v>6778.8</v>
      </c>
      <c r="F590" s="97"/>
      <c r="G590" s="489"/>
    </row>
    <row r="591" spans="1:7" s="28" customFormat="1" ht="15">
      <c r="A591" s="596"/>
      <c r="B591" s="446" t="s">
        <v>226</v>
      </c>
      <c r="C591" s="517"/>
      <c r="D591" s="540">
        <v>0</v>
      </c>
      <c r="E591" s="523">
        <v>0</v>
      </c>
      <c r="F591" s="97"/>
      <c r="G591" s="489"/>
    </row>
    <row r="592" spans="1:7" s="28" customFormat="1" ht="15">
      <c r="A592" s="596"/>
      <c r="B592" s="446" t="s">
        <v>227</v>
      </c>
      <c r="C592" s="517"/>
      <c r="D592" s="540">
        <v>181</v>
      </c>
      <c r="E592" s="523">
        <v>217.2</v>
      </c>
      <c r="F592" s="97"/>
      <c r="G592" s="489"/>
    </row>
    <row r="593" spans="1:7" s="28" customFormat="1" ht="15">
      <c r="A593" s="596"/>
      <c r="B593" s="446" t="s">
        <v>228</v>
      </c>
      <c r="C593" s="517"/>
      <c r="D593" s="540">
        <v>0</v>
      </c>
      <c r="E593" s="523">
        <v>0</v>
      </c>
      <c r="F593" s="97"/>
      <c r="G593" s="489"/>
    </row>
    <row r="594" spans="1:7" s="28" customFormat="1" ht="15">
      <c r="A594" s="596"/>
      <c r="B594" s="446" t="s">
        <v>229</v>
      </c>
      <c r="C594" s="517"/>
      <c r="D594" s="540">
        <v>0</v>
      </c>
      <c r="E594" s="523">
        <v>0</v>
      </c>
      <c r="F594" s="97"/>
      <c r="G594" s="489"/>
    </row>
    <row r="595" spans="1:7" s="28" customFormat="1" ht="15">
      <c r="A595" s="596"/>
      <c r="B595" s="446" t="s">
        <v>230</v>
      </c>
      <c r="C595" s="517"/>
      <c r="D595" s="540">
        <v>0</v>
      </c>
      <c r="E595" s="523">
        <v>0</v>
      </c>
      <c r="F595" s="97"/>
      <c r="G595" s="489"/>
    </row>
    <row r="596" spans="1:7" s="28" customFormat="1" ht="15">
      <c r="A596" s="596"/>
      <c r="B596" s="446" t="s">
        <v>231</v>
      </c>
      <c r="C596" s="517"/>
      <c r="D596" s="540">
        <v>0</v>
      </c>
      <c r="E596" s="523">
        <v>0</v>
      </c>
      <c r="F596" s="97"/>
      <c r="G596" s="489"/>
    </row>
    <row r="597" spans="1:7" s="28" customFormat="1" ht="15">
      <c r="A597" s="596"/>
      <c r="B597" s="446" t="s">
        <v>232</v>
      </c>
      <c r="C597" s="517"/>
      <c r="D597" s="540">
        <v>0</v>
      </c>
      <c r="E597" s="523">
        <v>0</v>
      </c>
      <c r="F597" s="97"/>
      <c r="G597" s="489"/>
    </row>
    <row r="598" spans="1:7" s="28" customFormat="1" ht="15">
      <c r="A598" s="596"/>
      <c r="B598" s="446" t="s">
        <v>233</v>
      </c>
      <c r="C598" s="517"/>
      <c r="D598" s="540">
        <v>0</v>
      </c>
      <c r="E598" s="523">
        <v>0</v>
      </c>
      <c r="F598" s="97"/>
      <c r="G598" s="489"/>
    </row>
    <row r="599" spans="1:7" s="28" customFormat="1" ht="15">
      <c r="A599" s="596"/>
      <c r="B599" s="446" t="s">
        <v>328</v>
      </c>
      <c r="C599" s="517"/>
      <c r="D599" s="540">
        <v>0</v>
      </c>
      <c r="E599" s="523">
        <v>0</v>
      </c>
      <c r="F599" s="97"/>
      <c r="G599" s="489"/>
    </row>
    <row r="600" spans="1:7" s="28" customFormat="1" ht="15">
      <c r="A600" s="596"/>
      <c r="B600" s="63" t="s">
        <v>20</v>
      </c>
      <c r="C600" s="27"/>
      <c r="D600" s="337">
        <f>SUM(D588:D597)</f>
        <v>14959</v>
      </c>
      <c r="E600" s="369">
        <f>SUM(E588:E599)</f>
        <v>9084</v>
      </c>
      <c r="F600" s="97"/>
      <c r="G600" s="489"/>
    </row>
    <row r="601" spans="1:7" s="28" customFormat="1" ht="15">
      <c r="A601" s="145"/>
      <c r="B601" s="127"/>
      <c r="C601" s="127"/>
      <c r="D601" s="179"/>
      <c r="E601" s="210"/>
      <c r="F601" s="127"/>
      <c r="G601" s="145"/>
    </row>
    <row r="602" spans="1:7" s="28" customFormat="1" ht="19.5" customHeight="1">
      <c r="A602" s="322" t="s">
        <v>290</v>
      </c>
      <c r="B602" s="322"/>
      <c r="C602" s="322"/>
      <c r="D602" s="155"/>
      <c r="E602" s="190"/>
      <c r="G602" s="471"/>
    </row>
    <row r="603" spans="1:7" s="28" customFormat="1" ht="19.5" customHeight="1">
      <c r="A603" s="126" t="s">
        <v>289</v>
      </c>
      <c r="B603" s="322"/>
      <c r="C603" s="322"/>
      <c r="D603" s="155"/>
      <c r="E603" s="190"/>
      <c r="G603" s="471"/>
    </row>
    <row r="604" spans="1:7" s="28" customFormat="1" ht="15">
      <c r="A604" s="604" t="s">
        <v>51</v>
      </c>
      <c r="B604" s="566" t="s">
        <v>52</v>
      </c>
      <c r="C604" s="566"/>
      <c r="D604" s="566" t="s">
        <v>53</v>
      </c>
      <c r="E604" s="566"/>
      <c r="F604" s="134" t="s">
        <v>54</v>
      </c>
      <c r="G604" s="338"/>
    </row>
    <row r="605" spans="1:7" s="28" customFormat="1" ht="24.75" customHeight="1">
      <c r="A605" s="604"/>
      <c r="B605" s="134" t="s">
        <v>55</v>
      </c>
      <c r="C605" s="134" t="s">
        <v>56</v>
      </c>
      <c r="D605" s="180" t="s">
        <v>55</v>
      </c>
      <c r="E605" s="211" t="s">
        <v>56</v>
      </c>
      <c r="F605" s="134" t="s">
        <v>55</v>
      </c>
      <c r="G605" s="339" t="s">
        <v>56</v>
      </c>
    </row>
    <row r="606" spans="1:7" s="28" customFormat="1" ht="33.75" customHeight="1">
      <c r="A606" s="370" t="s">
        <v>329</v>
      </c>
      <c r="B606" s="66"/>
      <c r="C606" s="341"/>
      <c r="D606" s="66">
        <f>D600</f>
        <v>14959</v>
      </c>
      <c r="E606" s="371">
        <f>E600</f>
        <v>9084</v>
      </c>
      <c r="F606" s="372">
        <f>B606-D606</f>
        <v>-14959</v>
      </c>
      <c r="G606" s="372">
        <f>C606-E606</f>
        <v>-9084</v>
      </c>
    </row>
    <row r="607" spans="1:7" s="28" customFormat="1" ht="15">
      <c r="A607" s="125"/>
      <c r="B607" s="62"/>
      <c r="C607" s="62"/>
      <c r="D607" s="125"/>
      <c r="E607" s="190"/>
      <c r="G607" s="471"/>
    </row>
    <row r="608" spans="1:12" s="28" customFormat="1" ht="15">
      <c r="A608" s="126" t="s">
        <v>134</v>
      </c>
      <c r="B608" s="126"/>
      <c r="D608" s="155"/>
      <c r="E608" s="190"/>
      <c r="G608" s="471"/>
      <c r="J608" s="1"/>
      <c r="K608" s="1"/>
      <c r="L608" s="1"/>
    </row>
    <row r="609" spans="1:15" s="28" customFormat="1" ht="15">
      <c r="A609" s="126" t="s">
        <v>291</v>
      </c>
      <c r="B609" s="126"/>
      <c r="D609" s="155"/>
      <c r="E609" s="190"/>
      <c r="G609" s="471"/>
      <c r="I609" s="1"/>
      <c r="J609" s="1"/>
      <c r="K609" s="1"/>
      <c r="L609" s="1"/>
      <c r="M609" s="1"/>
      <c r="N609" s="1"/>
      <c r="O609" s="1"/>
    </row>
    <row r="610" spans="1:7" ht="33" customHeight="1">
      <c r="A610" s="597" t="s">
        <v>330</v>
      </c>
      <c r="B610" s="597"/>
      <c r="C610" s="597" t="s">
        <v>344</v>
      </c>
      <c r="D610" s="597"/>
      <c r="E610" s="597" t="s">
        <v>57</v>
      </c>
      <c r="F610" s="597"/>
      <c r="G610" s="471"/>
    </row>
    <row r="611" spans="1:7" ht="15">
      <c r="A611" s="35" t="s">
        <v>55</v>
      </c>
      <c r="B611" s="35" t="s">
        <v>58</v>
      </c>
      <c r="C611" s="35" t="s">
        <v>55</v>
      </c>
      <c r="D611" s="35" t="s">
        <v>58</v>
      </c>
      <c r="E611" s="212" t="s">
        <v>55</v>
      </c>
      <c r="F611" s="35" t="s">
        <v>59</v>
      </c>
      <c r="G611" s="471"/>
    </row>
    <row r="612" spans="1:7" ht="15">
      <c r="A612" s="63">
        <v>1</v>
      </c>
      <c r="B612" s="63">
        <v>2</v>
      </c>
      <c r="C612" s="63">
        <v>3</v>
      </c>
      <c r="D612" s="17">
        <v>4</v>
      </c>
      <c r="E612" s="213"/>
      <c r="F612" s="63">
        <v>6</v>
      </c>
      <c r="G612" s="471"/>
    </row>
    <row r="613" spans="1:11" ht="15.75">
      <c r="A613" s="66">
        <f>D600</f>
        <v>14959</v>
      </c>
      <c r="B613" s="341">
        <f>E600</f>
        <v>9084</v>
      </c>
      <c r="C613" s="543">
        <v>14863</v>
      </c>
      <c r="D613" s="542">
        <v>9024</v>
      </c>
      <c r="E613" s="454">
        <f>C613/A613</f>
        <v>0.9935824587205027</v>
      </c>
      <c r="F613" s="454">
        <f>D613/B613</f>
        <v>0.9933949801849405</v>
      </c>
      <c r="G613" s="471"/>
      <c r="K613" s="48"/>
    </row>
    <row r="614" spans="1:11" ht="9" customHeight="1">
      <c r="A614" s="424"/>
      <c r="B614" s="425"/>
      <c r="C614" s="426"/>
      <c r="D614" s="427"/>
      <c r="E614" s="428"/>
      <c r="F614" s="428"/>
      <c r="G614" s="471"/>
      <c r="I614" s="48"/>
      <c r="J614" s="48"/>
      <c r="K614" s="48"/>
    </row>
    <row r="615" spans="1:9" ht="34.5" customHeight="1">
      <c r="A615" s="593" t="s">
        <v>250</v>
      </c>
      <c r="B615" s="593"/>
      <c r="C615" s="593"/>
      <c r="D615" s="593"/>
      <c r="E615" s="593"/>
      <c r="F615" s="593"/>
      <c r="G615" s="471"/>
      <c r="I615" s="48"/>
    </row>
    <row r="616" spans="1:7" ht="34.5" customHeight="1">
      <c r="A616" s="145"/>
      <c r="B616" s="145"/>
      <c r="C616" s="145"/>
      <c r="D616" s="145"/>
      <c r="E616" s="145"/>
      <c r="F616" s="145"/>
      <c r="G616" s="471"/>
    </row>
    <row r="617" spans="1:7" ht="16.5">
      <c r="A617" s="248" t="s">
        <v>221</v>
      </c>
      <c r="B617" s="248"/>
      <c r="C617" s="28"/>
      <c r="D617" s="155"/>
      <c r="E617" s="190"/>
      <c r="F617" s="28"/>
      <c r="G617" s="471"/>
    </row>
    <row r="618" spans="1:7" ht="15">
      <c r="A618" s="598" t="s">
        <v>135</v>
      </c>
      <c r="B618" s="598"/>
      <c r="C618" s="28"/>
      <c r="D618" s="155"/>
      <c r="E618" s="190"/>
      <c r="F618" s="28"/>
      <c r="G618" s="471"/>
    </row>
    <row r="619" spans="1:7" ht="15">
      <c r="A619" s="126" t="s">
        <v>292</v>
      </c>
      <c r="B619" s="65"/>
      <c r="C619" s="61"/>
      <c r="D619" s="61"/>
      <c r="E619" s="209"/>
      <c r="F619" s="61"/>
      <c r="G619" s="91"/>
    </row>
    <row r="620" spans="1:7" ht="15">
      <c r="A620" s="599" t="s">
        <v>244</v>
      </c>
      <c r="B620" s="599"/>
      <c r="C620" s="599"/>
      <c r="D620" s="599"/>
      <c r="E620" s="599"/>
      <c r="F620" s="28"/>
      <c r="G620" s="175"/>
    </row>
    <row r="621" spans="1:7" ht="15">
      <c r="A621" s="422"/>
      <c r="B621" s="422"/>
      <c r="C621" s="422"/>
      <c r="D621" s="568" t="s">
        <v>219</v>
      </c>
      <c r="E621" s="569"/>
      <c r="F621" s="568" t="s">
        <v>220</v>
      </c>
      <c r="G621" s="569"/>
    </row>
    <row r="622" spans="1:7" ht="27">
      <c r="A622" s="132" t="s">
        <v>24</v>
      </c>
      <c r="B622" s="132" t="s">
        <v>25</v>
      </c>
      <c r="C622" s="132" t="s">
        <v>26</v>
      </c>
      <c r="D622" s="132" t="s">
        <v>49</v>
      </c>
      <c r="E622" s="203" t="s">
        <v>50</v>
      </c>
      <c r="F622" s="132" t="s">
        <v>49</v>
      </c>
      <c r="G622" s="203" t="s">
        <v>50</v>
      </c>
    </row>
    <row r="623" spans="1:7" ht="15.75">
      <c r="A623" s="603" t="s">
        <v>97</v>
      </c>
      <c r="B623" s="446" t="s">
        <v>223</v>
      </c>
      <c r="C623" s="544"/>
      <c r="D623" s="545">
        <v>7557</v>
      </c>
      <c r="E623" s="546">
        <f>D623*5000/100000</f>
        <v>377.85</v>
      </c>
      <c r="F623" s="545">
        <v>0</v>
      </c>
      <c r="G623" s="547">
        <f aca="true" t="shared" si="77" ref="G623:G635">F623*5000/100000</f>
        <v>0</v>
      </c>
    </row>
    <row r="624" spans="1:7" ht="15.75">
      <c r="A624" s="603"/>
      <c r="B624" s="446" t="s">
        <v>224</v>
      </c>
      <c r="C624" s="548"/>
      <c r="D624" s="545">
        <v>220</v>
      </c>
      <c r="E624" s="546">
        <f aca="true" t="shared" si="78" ref="E624:E635">D624*5000/100000</f>
        <v>11</v>
      </c>
      <c r="F624" s="545">
        <v>0</v>
      </c>
      <c r="G624" s="547">
        <f t="shared" si="77"/>
        <v>0</v>
      </c>
    </row>
    <row r="625" spans="1:7" ht="15.75">
      <c r="A625" s="603"/>
      <c r="B625" s="446" t="s">
        <v>225</v>
      </c>
      <c r="C625" s="548"/>
      <c r="D625" s="545">
        <v>7163</v>
      </c>
      <c r="E625" s="546">
        <f t="shared" si="78"/>
        <v>358.15</v>
      </c>
      <c r="F625" s="545">
        <v>0</v>
      </c>
      <c r="G625" s="547">
        <f t="shared" si="77"/>
        <v>0</v>
      </c>
    </row>
    <row r="626" spans="1:7" ht="15.75">
      <c r="A626" s="603"/>
      <c r="B626" s="446" t="s">
        <v>226</v>
      </c>
      <c r="C626" s="548"/>
      <c r="D626" s="545">
        <v>156</v>
      </c>
      <c r="E626" s="546">
        <f t="shared" si="78"/>
        <v>7.8</v>
      </c>
      <c r="F626" s="545">
        <v>0</v>
      </c>
      <c r="G626" s="547">
        <f t="shared" si="77"/>
        <v>0</v>
      </c>
    </row>
    <row r="627" spans="1:7" ht="15.75">
      <c r="A627" s="603"/>
      <c r="B627" s="446" t="s">
        <v>227</v>
      </c>
      <c r="C627" s="537"/>
      <c r="D627" s="545">
        <v>0</v>
      </c>
      <c r="E627" s="546">
        <f t="shared" si="78"/>
        <v>0</v>
      </c>
      <c r="F627" s="545">
        <v>0</v>
      </c>
      <c r="G627" s="547">
        <f t="shared" si="77"/>
        <v>0</v>
      </c>
    </row>
    <row r="628" spans="1:7" ht="15.75">
      <c r="A628" s="603"/>
      <c r="B628" s="446" t="s">
        <v>228</v>
      </c>
      <c r="C628" s="537"/>
      <c r="D628" s="545">
        <v>0</v>
      </c>
      <c r="E628" s="546">
        <f t="shared" si="78"/>
        <v>0</v>
      </c>
      <c r="F628" s="545">
        <v>0</v>
      </c>
      <c r="G628" s="547">
        <f t="shared" si="77"/>
        <v>0</v>
      </c>
    </row>
    <row r="629" spans="1:7" ht="15.75">
      <c r="A629" s="603"/>
      <c r="B629" s="446" t="s">
        <v>229</v>
      </c>
      <c r="C629" s="537"/>
      <c r="D629" s="545">
        <v>0</v>
      </c>
      <c r="E629" s="546">
        <f t="shared" si="78"/>
        <v>0</v>
      </c>
      <c r="F629" s="545">
        <v>7557</v>
      </c>
      <c r="G629" s="547">
        <f t="shared" si="77"/>
        <v>377.85</v>
      </c>
    </row>
    <row r="630" spans="1:7" ht="15.75">
      <c r="A630" s="603"/>
      <c r="B630" s="446" t="s">
        <v>230</v>
      </c>
      <c r="C630" s="548"/>
      <c r="D630" s="549">
        <v>0</v>
      </c>
      <c r="E630" s="546">
        <f t="shared" si="78"/>
        <v>0</v>
      </c>
      <c r="F630" s="549">
        <v>220</v>
      </c>
      <c r="G630" s="547">
        <f t="shared" si="77"/>
        <v>11</v>
      </c>
    </row>
    <row r="631" spans="1:7" ht="15.75">
      <c r="A631" s="603"/>
      <c r="B631" s="446" t="s">
        <v>231</v>
      </c>
      <c r="C631" s="544"/>
      <c r="D631" s="549">
        <v>260</v>
      </c>
      <c r="E631" s="619">
        <f t="shared" si="78"/>
        <v>13</v>
      </c>
      <c r="F631" s="549">
        <v>7163</v>
      </c>
      <c r="G631" s="620">
        <f t="shared" si="77"/>
        <v>358.15</v>
      </c>
    </row>
    <row r="632" spans="1:8" ht="15.75">
      <c r="A632" s="603"/>
      <c r="B632" s="446" t="s">
        <v>232</v>
      </c>
      <c r="C632" s="548"/>
      <c r="D632" s="537">
        <v>0</v>
      </c>
      <c r="E632" s="546">
        <f t="shared" si="78"/>
        <v>0</v>
      </c>
      <c r="F632" s="537">
        <v>156</v>
      </c>
      <c r="G632" s="550">
        <f t="shared" si="77"/>
        <v>7.8</v>
      </c>
      <c r="H632" s="447"/>
    </row>
    <row r="633" spans="1:10" ht="15.75">
      <c r="A633" s="603"/>
      <c r="B633" s="446" t="s">
        <v>233</v>
      </c>
      <c r="C633" s="548"/>
      <c r="D633" s="537">
        <v>44</v>
      </c>
      <c r="E633" s="546">
        <f>D633*5000/100000</f>
        <v>2.2</v>
      </c>
      <c r="F633" s="537">
        <v>0</v>
      </c>
      <c r="G633" s="550">
        <f t="shared" si="77"/>
        <v>0</v>
      </c>
      <c r="H633" s="447"/>
      <c r="J633" s="48"/>
    </row>
    <row r="634" spans="1:10" ht="15.75">
      <c r="A634" s="603"/>
      <c r="B634" s="446" t="s">
        <v>360</v>
      </c>
      <c r="C634" s="548"/>
      <c r="D634" s="537">
        <v>196</v>
      </c>
      <c r="E634" s="546">
        <f t="shared" si="78"/>
        <v>9.8</v>
      </c>
      <c r="F634" s="537">
        <v>0</v>
      </c>
      <c r="G634" s="550">
        <v>0</v>
      </c>
      <c r="H634" s="447"/>
      <c r="J634" s="48"/>
    </row>
    <row r="635" spans="1:8" ht="15.75">
      <c r="A635" s="603"/>
      <c r="B635" s="446" t="s">
        <v>331</v>
      </c>
      <c r="C635" s="548"/>
      <c r="D635" s="537">
        <v>232</v>
      </c>
      <c r="E635" s="546">
        <f t="shared" si="78"/>
        <v>11.6</v>
      </c>
      <c r="F635" s="537">
        <v>6468</v>
      </c>
      <c r="G635" s="547">
        <f t="shared" si="77"/>
        <v>323.4</v>
      </c>
      <c r="H635" s="447"/>
    </row>
    <row r="636" spans="1:7" ht="15.75">
      <c r="A636" s="603"/>
      <c r="B636" s="336" t="s">
        <v>20</v>
      </c>
      <c r="C636" s="551"/>
      <c r="D636" s="552">
        <f>SUM(D623:D635)</f>
        <v>15828</v>
      </c>
      <c r="E636" s="553">
        <f>SUM(E623:E635)</f>
        <v>791.4</v>
      </c>
      <c r="F636" s="552">
        <f>SUM(F623:F635)</f>
        <v>21564</v>
      </c>
      <c r="G636" s="554">
        <f>SUM(G623:G635)</f>
        <v>1078.1999999999998</v>
      </c>
    </row>
    <row r="637" spans="1:7" ht="16.5" customHeight="1">
      <c r="A637" s="59"/>
      <c r="B637" s="59"/>
      <c r="C637" s="59"/>
      <c r="D637" s="59"/>
      <c r="E637" s="59"/>
      <c r="F637" s="62"/>
      <c r="G637" s="175"/>
    </row>
    <row r="638" spans="1:7" ht="31.5" customHeight="1">
      <c r="A638" s="605" t="s">
        <v>251</v>
      </c>
      <c r="B638" s="605"/>
      <c r="C638" s="605"/>
      <c r="D638" s="605"/>
      <c r="E638" s="605"/>
      <c r="F638" s="605"/>
      <c r="G638" s="605"/>
    </row>
    <row r="639" spans="1:7" ht="15">
      <c r="A639" s="34"/>
      <c r="B639" s="34"/>
      <c r="C639" s="34"/>
      <c r="D639" s="34"/>
      <c r="E639" s="34"/>
      <c r="F639" s="34"/>
      <c r="G639" s="471"/>
    </row>
    <row r="640" spans="1:7" ht="17.25" customHeight="1">
      <c r="A640" s="423"/>
      <c r="B640" s="423"/>
      <c r="C640" s="423"/>
      <c r="D640" s="423"/>
      <c r="E640" s="423"/>
      <c r="F640" s="423"/>
      <c r="G640" s="471"/>
    </row>
    <row r="641" spans="1:7" ht="15.75">
      <c r="A641" s="340" t="s">
        <v>293</v>
      </c>
      <c r="B641" s="340"/>
      <c r="C641" s="340"/>
      <c r="D641" s="154"/>
      <c r="E641" s="189"/>
      <c r="F641" s="28"/>
      <c r="G641" s="471"/>
    </row>
    <row r="642" spans="1:7" ht="15.75">
      <c r="A642" s="126" t="s">
        <v>292</v>
      </c>
      <c r="B642" s="340"/>
      <c r="C642" s="340"/>
      <c r="D642" s="154"/>
      <c r="E642" s="189"/>
      <c r="F642" s="28"/>
      <c r="G642" s="471"/>
    </row>
    <row r="643" spans="1:7" ht="15">
      <c r="A643" s="604" t="s">
        <v>51</v>
      </c>
      <c r="B643" s="566" t="s">
        <v>52</v>
      </c>
      <c r="C643" s="566"/>
      <c r="D643" s="566" t="s">
        <v>53</v>
      </c>
      <c r="E643" s="566"/>
      <c r="F643" s="566" t="s">
        <v>54</v>
      </c>
      <c r="G643" s="566"/>
    </row>
    <row r="644" spans="1:7" ht="15">
      <c r="A644" s="604"/>
      <c r="B644" s="134" t="s">
        <v>55</v>
      </c>
      <c r="C644" s="134" t="s">
        <v>56</v>
      </c>
      <c r="D644" s="134" t="s">
        <v>55</v>
      </c>
      <c r="E644" s="211" t="s">
        <v>56</v>
      </c>
      <c r="F644" s="134" t="s">
        <v>55</v>
      </c>
      <c r="G644" s="339" t="s">
        <v>56</v>
      </c>
    </row>
    <row r="645" spans="1:7" ht="15">
      <c r="A645" s="17" t="s">
        <v>238</v>
      </c>
      <c r="B645" s="551">
        <f>D636</f>
        <v>15828</v>
      </c>
      <c r="C645" s="539">
        <f>E636</f>
        <v>791.4</v>
      </c>
      <c r="D645" s="17">
        <v>15828</v>
      </c>
      <c r="E645" s="555">
        <v>791.4</v>
      </c>
      <c r="F645" s="556">
        <v>196</v>
      </c>
      <c r="G645" s="557">
        <v>9.8</v>
      </c>
    </row>
    <row r="646" spans="1:7" ht="15">
      <c r="A646" s="155"/>
      <c r="B646" s="28"/>
      <c r="C646" s="28"/>
      <c r="D646" s="155"/>
      <c r="E646" s="190"/>
      <c r="F646" s="28"/>
      <c r="G646" s="471"/>
    </row>
    <row r="647" spans="1:7" ht="15.75">
      <c r="A647" s="340" t="s">
        <v>136</v>
      </c>
      <c r="B647" s="340"/>
      <c r="C647" s="49"/>
      <c r="D647" s="154"/>
      <c r="E647" s="190"/>
      <c r="F647" s="28"/>
      <c r="G647" s="471"/>
    </row>
    <row r="648" spans="1:7" ht="15.75">
      <c r="A648" s="126" t="s">
        <v>294</v>
      </c>
      <c r="B648" s="340"/>
      <c r="C648" s="49"/>
      <c r="D648" s="154"/>
      <c r="E648" s="190"/>
      <c r="F648" s="28"/>
      <c r="G648" s="471"/>
    </row>
    <row r="649" spans="1:7" ht="32.25" customHeight="1">
      <c r="A649" s="597" t="s">
        <v>332</v>
      </c>
      <c r="B649" s="597"/>
      <c r="C649" s="597" t="s">
        <v>345</v>
      </c>
      <c r="D649" s="597"/>
      <c r="E649" s="597" t="s">
        <v>57</v>
      </c>
      <c r="F649" s="597"/>
      <c r="G649" s="471"/>
    </row>
    <row r="650" spans="1:7" ht="15">
      <c r="A650" s="132" t="s">
        <v>55</v>
      </c>
      <c r="B650" s="132" t="s">
        <v>58</v>
      </c>
      <c r="C650" s="132" t="s">
        <v>55</v>
      </c>
      <c r="D650" s="177" t="s">
        <v>58</v>
      </c>
      <c r="E650" s="203" t="s">
        <v>55</v>
      </c>
      <c r="F650" s="132" t="s">
        <v>59</v>
      </c>
      <c r="G650" s="471"/>
    </row>
    <row r="651" spans="1:7" ht="15">
      <c r="A651" s="63">
        <v>1</v>
      </c>
      <c r="B651" s="63">
        <v>2</v>
      </c>
      <c r="C651" s="63">
        <v>3</v>
      </c>
      <c r="D651" s="17">
        <v>4</v>
      </c>
      <c r="E651" s="213"/>
      <c r="F651" s="63">
        <v>6</v>
      </c>
      <c r="G651" s="471"/>
    </row>
    <row r="652" spans="1:7" ht="15">
      <c r="A652" s="66">
        <f>D636</f>
        <v>15828</v>
      </c>
      <c r="B652" s="341">
        <f>E636</f>
        <v>791.4</v>
      </c>
      <c r="C652" s="66">
        <v>15828</v>
      </c>
      <c r="D652" s="341">
        <v>791.4</v>
      </c>
      <c r="E652" s="103">
        <f>C652/A652</f>
        <v>1</v>
      </c>
      <c r="F652" s="103">
        <f>D652/B652</f>
        <v>1</v>
      </c>
      <c r="G652" s="92"/>
    </row>
    <row r="653" spans="1:6" ht="15">
      <c r="A653" s="64"/>
      <c r="B653" s="67"/>
      <c r="C653" s="62"/>
      <c r="D653" s="125"/>
      <c r="E653" s="68"/>
      <c r="F653" s="68"/>
    </row>
    <row r="654" ht="15">
      <c r="A654" s="227"/>
    </row>
    <row r="656" spans="1:3" ht="15">
      <c r="A656" s="125"/>
      <c r="C656" s="48"/>
    </row>
  </sheetData>
  <sheetProtection/>
  <mergeCells count="104">
    <mergeCell ref="J204:L204"/>
    <mergeCell ref="Q472:S472"/>
    <mergeCell ref="J489:L489"/>
    <mergeCell ref="V472:X472"/>
    <mergeCell ref="I332:K332"/>
    <mergeCell ref="L332:N332"/>
    <mergeCell ref="I349:K349"/>
    <mergeCell ref="L349:N349"/>
    <mergeCell ref="P349:R349"/>
    <mergeCell ref="J472:L472"/>
    <mergeCell ref="B319:C319"/>
    <mergeCell ref="C549:C551"/>
    <mergeCell ref="G549:G551"/>
    <mergeCell ref="A392:E392"/>
    <mergeCell ref="A387:B387"/>
    <mergeCell ref="A315:A319"/>
    <mergeCell ref="A532:C532"/>
    <mergeCell ref="J506:L506"/>
    <mergeCell ref="M472:O472"/>
    <mergeCell ref="A620:E620"/>
    <mergeCell ref="B643:C643"/>
    <mergeCell ref="A555:B555"/>
    <mergeCell ref="A533:C533"/>
    <mergeCell ref="A588:A600"/>
    <mergeCell ref="A604:A605"/>
    <mergeCell ref="B604:C604"/>
    <mergeCell ref="D604:E604"/>
    <mergeCell ref="C610:D610"/>
    <mergeCell ref="E610:F610"/>
    <mergeCell ref="A649:B649"/>
    <mergeCell ref="C649:D649"/>
    <mergeCell ref="E649:F649"/>
    <mergeCell ref="A623:A636"/>
    <mergeCell ref="A643:A644"/>
    <mergeCell ref="F643:G643"/>
    <mergeCell ref="D643:E643"/>
    <mergeCell ref="A638:G638"/>
    <mergeCell ref="A618:B618"/>
    <mergeCell ref="A310:E310"/>
    <mergeCell ref="A313:D313"/>
    <mergeCell ref="A582:E582"/>
    <mergeCell ref="A586:E586"/>
    <mergeCell ref="A583:B583"/>
    <mergeCell ref="A585:B585"/>
    <mergeCell ref="B550:B551"/>
    <mergeCell ref="A557:D557"/>
    <mergeCell ref="A559:A562"/>
    <mergeCell ref="A193:F193"/>
    <mergeCell ref="A615:F615"/>
    <mergeCell ref="F576:G576"/>
    <mergeCell ref="A563:C563"/>
    <mergeCell ref="A311:B311"/>
    <mergeCell ref="A550:A551"/>
    <mergeCell ref="A461:B461"/>
    <mergeCell ref="A528:A531"/>
    <mergeCell ref="A523:E523"/>
    <mergeCell ref="A610:B610"/>
    <mergeCell ref="A77:G77"/>
    <mergeCell ref="A5:F5"/>
    <mergeCell ref="A45:G45"/>
    <mergeCell ref="A576:B576"/>
    <mergeCell ref="A552:B552"/>
    <mergeCell ref="C42:D42"/>
    <mergeCell ref="A61:G61"/>
    <mergeCell ref="A191:F191"/>
    <mergeCell ref="A244:C244"/>
    <mergeCell ref="E545:F545"/>
    <mergeCell ref="A44:C44"/>
    <mergeCell ref="A31:D31"/>
    <mergeCell ref="C41:D41"/>
    <mergeCell ref="A38:G38"/>
    <mergeCell ref="A11:D11"/>
    <mergeCell ref="D24:E24"/>
    <mergeCell ref="C40:D40"/>
    <mergeCell ref="C39:D39"/>
    <mergeCell ref="A30:D30"/>
    <mergeCell ref="A1:F1"/>
    <mergeCell ref="A2:F2"/>
    <mergeCell ref="A7:F7"/>
    <mergeCell ref="A24:C24"/>
    <mergeCell ref="A13:A14"/>
    <mergeCell ref="B13:E13"/>
    <mergeCell ref="A3:F3"/>
    <mergeCell ref="A4:F4"/>
    <mergeCell ref="D621:E621"/>
    <mergeCell ref="A85:G85"/>
    <mergeCell ref="A554:F554"/>
    <mergeCell ref="D293:G293"/>
    <mergeCell ref="A94:G94"/>
    <mergeCell ref="A109:G109"/>
    <mergeCell ref="F621:G621"/>
    <mergeCell ref="B470:C470"/>
    <mergeCell ref="A125:G125"/>
    <mergeCell ref="A140:G140"/>
    <mergeCell ref="P322:Q322"/>
    <mergeCell ref="G537:G541"/>
    <mergeCell ref="D549:D551"/>
    <mergeCell ref="E549:E551"/>
    <mergeCell ref="F549:F551"/>
    <mergeCell ref="A443:B443"/>
    <mergeCell ref="A426:B426"/>
    <mergeCell ref="A526:D526"/>
    <mergeCell ref="A464:D464"/>
    <mergeCell ref="A466:A470"/>
  </mergeCells>
  <printOptions horizontalCentered="1"/>
  <pageMargins left="0.511811023622047" right="0.196850393700787" top="0.6" bottom="1.99" header="0.15748031496063" footer="2.09"/>
  <pageSetup horizontalDpi="300" verticalDpi="300" orientation="portrait" paperSize="9" scale="48" r:id="rId2"/>
  <rowBreaks count="11" manualBreakCount="11">
    <brk id="43" max="6" man="1"/>
    <brk id="93" max="6" man="1"/>
    <brk id="139" max="6" man="1"/>
    <brk id="190" max="6" man="1"/>
    <brk id="238" max="6" man="1"/>
    <brk id="285" max="6" man="1"/>
    <brk id="328" max="6" man="1"/>
    <brk id="391" max="6" man="1"/>
    <brk id="444" max="6" man="1"/>
    <brk id="522" max="6" man="1"/>
    <brk id="580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>`Q</cp:keywords>
  <dc:description/>
  <cp:lastModifiedBy>VIJAY</cp:lastModifiedBy>
  <cp:lastPrinted>2018-05-26T15:10:23Z</cp:lastPrinted>
  <dcterms:created xsi:type="dcterms:W3CDTF">2009-02-28T10:02:12Z</dcterms:created>
  <dcterms:modified xsi:type="dcterms:W3CDTF">2020-02-11T06:32:44Z</dcterms:modified>
  <cp:category/>
  <cp:version/>
  <cp:contentType/>
  <cp:contentStatus/>
</cp:coreProperties>
</file>