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/>
  </bookViews>
  <sheets>
    <sheet name="Jharkhand" sheetId="4" r:id="rId1"/>
  </sheets>
  <definedNames>
    <definedName name="_xlnm.Print_Area" localSheetId="0">Jharkhand!$A$1:$I$946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95" i="4" l="1"/>
  <c r="D819" i="4" l="1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19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486" i="4"/>
  <c r="K210" i="4"/>
  <c r="M350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284" i="4"/>
  <c r="N269" i="4"/>
  <c r="J210" i="4"/>
  <c r="N212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H18" i="4"/>
  <c r="H19" i="4"/>
  <c r="M25" i="4" l="1"/>
  <c r="N25" i="4" s="1"/>
  <c r="L25" i="4"/>
  <c r="M23" i="4"/>
  <c r="N24" i="4"/>
  <c r="L23" i="4"/>
  <c r="C936" i="4" l="1"/>
  <c r="E946" i="4"/>
  <c r="D936" i="4" s="1"/>
  <c r="F946" i="4"/>
  <c r="D946" i="4"/>
  <c r="C946" i="4"/>
  <c r="B936" i="4" s="1"/>
  <c r="G940" i="4"/>
  <c r="H940" i="4"/>
  <c r="G941" i="4"/>
  <c r="H941" i="4"/>
  <c r="G942" i="4"/>
  <c r="H942" i="4"/>
  <c r="G943" i="4"/>
  <c r="H943" i="4"/>
  <c r="G944" i="4"/>
  <c r="H944" i="4"/>
  <c r="G945" i="4"/>
  <c r="H945" i="4"/>
  <c r="H939" i="4"/>
  <c r="G939" i="4"/>
  <c r="G946" i="4" s="1"/>
  <c r="L76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54" i="4"/>
  <c r="D240" i="4"/>
  <c r="F936" i="4" l="1"/>
  <c r="E936" i="4"/>
  <c r="G936" i="4" s="1"/>
  <c r="H946" i="4"/>
  <c r="P578" i="4"/>
  <c r="F276" i="4"/>
  <c r="G276" i="4" s="1"/>
  <c r="E269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15" i="4"/>
  <c r="L269" i="4"/>
  <c r="F908" i="4" l="1"/>
  <c r="F917" i="4" s="1"/>
  <c r="D917" i="4"/>
  <c r="D890" i="4"/>
  <c r="H851" i="4"/>
  <c r="F856" i="4" s="1"/>
  <c r="E822" i="4"/>
  <c r="G828" i="4"/>
  <c r="I828" i="4" s="1"/>
  <c r="G829" i="4"/>
  <c r="I829" i="4" s="1"/>
  <c r="G830" i="4"/>
  <c r="I830" i="4" s="1"/>
  <c r="G831" i="4"/>
  <c r="I831" i="4" s="1"/>
  <c r="G832" i="4"/>
  <c r="I832" i="4" s="1"/>
  <c r="G833" i="4"/>
  <c r="I833" i="4" s="1"/>
  <c r="G834" i="4"/>
  <c r="I834" i="4" s="1"/>
  <c r="G835" i="4"/>
  <c r="I835" i="4" s="1"/>
  <c r="G836" i="4"/>
  <c r="I836" i="4" s="1"/>
  <c r="G837" i="4"/>
  <c r="I837" i="4" s="1"/>
  <c r="G838" i="4"/>
  <c r="I838" i="4" s="1"/>
  <c r="G839" i="4"/>
  <c r="I839" i="4" s="1"/>
  <c r="G840" i="4"/>
  <c r="I840" i="4" s="1"/>
  <c r="G841" i="4"/>
  <c r="I841" i="4" s="1"/>
  <c r="G842" i="4"/>
  <c r="I842" i="4" s="1"/>
  <c r="G843" i="4"/>
  <c r="I843" i="4" s="1"/>
  <c r="G844" i="4"/>
  <c r="I844" i="4" s="1"/>
  <c r="G845" i="4"/>
  <c r="I845" i="4" s="1"/>
  <c r="G846" i="4"/>
  <c r="I846" i="4" s="1"/>
  <c r="G847" i="4"/>
  <c r="I847" i="4" s="1"/>
  <c r="G848" i="4"/>
  <c r="I848" i="4" s="1"/>
  <c r="G849" i="4"/>
  <c r="I849" i="4" s="1"/>
  <c r="G850" i="4"/>
  <c r="I850" i="4" s="1"/>
  <c r="G827" i="4"/>
  <c r="F851" i="4"/>
  <c r="D821" i="4" s="1"/>
  <c r="F803" i="4"/>
  <c r="E801" i="4"/>
  <c r="D801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45" i="4"/>
  <c r="M19" i="4"/>
  <c r="M18" i="4"/>
  <c r="M17" i="4"/>
  <c r="C892" i="4" l="1"/>
  <c r="C894" i="4" s="1"/>
  <c r="C896" i="4" s="1"/>
  <c r="M890" i="4"/>
  <c r="M20" i="4"/>
  <c r="G851" i="4"/>
  <c r="I851" i="4" s="1"/>
  <c r="G908" i="4"/>
  <c r="G917" i="4" s="1"/>
  <c r="I827" i="4"/>
  <c r="N457" i="4" l="1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56" i="4"/>
  <c r="L457" i="4"/>
  <c r="O457" i="4" s="1"/>
  <c r="L458" i="4"/>
  <c r="L459" i="4"/>
  <c r="O459" i="4" s="1"/>
  <c r="L460" i="4"/>
  <c r="O460" i="4" s="1"/>
  <c r="L461" i="4"/>
  <c r="O461" i="4" s="1"/>
  <c r="L462" i="4"/>
  <c r="L463" i="4"/>
  <c r="O463" i="4" s="1"/>
  <c r="L464" i="4"/>
  <c r="O464" i="4" s="1"/>
  <c r="L465" i="4"/>
  <c r="O465" i="4" s="1"/>
  <c r="L466" i="4"/>
  <c r="L467" i="4"/>
  <c r="O467" i="4" s="1"/>
  <c r="L468" i="4"/>
  <c r="O468" i="4" s="1"/>
  <c r="L469" i="4"/>
  <c r="O469" i="4" s="1"/>
  <c r="L470" i="4"/>
  <c r="L471" i="4"/>
  <c r="O471" i="4" s="1"/>
  <c r="L472" i="4"/>
  <c r="O472" i="4" s="1"/>
  <c r="L473" i="4"/>
  <c r="O473" i="4" s="1"/>
  <c r="L474" i="4"/>
  <c r="L475" i="4"/>
  <c r="O475" i="4" s="1"/>
  <c r="L476" i="4"/>
  <c r="O476" i="4" s="1"/>
  <c r="L477" i="4"/>
  <c r="O477" i="4" s="1"/>
  <c r="L478" i="4"/>
  <c r="L479" i="4"/>
  <c r="O479" i="4" s="1"/>
  <c r="L456" i="4"/>
  <c r="O456" i="4" s="1"/>
  <c r="E277" i="4"/>
  <c r="D277" i="4"/>
  <c r="N480" i="4" l="1"/>
  <c r="M480" i="4"/>
  <c r="O478" i="4"/>
  <c r="O474" i="4"/>
  <c r="O470" i="4"/>
  <c r="O466" i="4"/>
  <c r="O462" i="4"/>
  <c r="O458" i="4"/>
  <c r="L480" i="4"/>
  <c r="O480" i="4" l="1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45" i="4"/>
  <c r="L152" i="4"/>
  <c r="L210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186" i="4"/>
  <c r="M180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57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28" i="4"/>
  <c r="H26" i="4"/>
  <c r="H25" i="4"/>
  <c r="H24" i="4"/>
  <c r="H17" i="4"/>
  <c r="M269" i="4" l="1"/>
  <c r="N239" i="4"/>
  <c r="N240" i="4" s="1"/>
  <c r="Q209" i="4"/>
  <c r="D268" i="4" s="1"/>
  <c r="Q205" i="4"/>
  <c r="D264" i="4" s="1"/>
  <c r="Q201" i="4"/>
  <c r="D260" i="4" s="1"/>
  <c r="Q197" i="4"/>
  <c r="D256" i="4" s="1"/>
  <c r="Q193" i="4"/>
  <c r="D252" i="4" s="1"/>
  <c r="Q189" i="4"/>
  <c r="D248" i="4" s="1"/>
  <c r="Q208" i="4"/>
  <c r="D267" i="4" s="1"/>
  <c r="Q204" i="4"/>
  <c r="D263" i="4" s="1"/>
  <c r="Q200" i="4"/>
  <c r="D259" i="4" s="1"/>
  <c r="Q196" i="4"/>
  <c r="D255" i="4" s="1"/>
  <c r="Q192" i="4"/>
  <c r="D251" i="4" s="1"/>
  <c r="Q188" i="4"/>
  <c r="D247" i="4" s="1"/>
  <c r="Q207" i="4"/>
  <c r="D266" i="4" s="1"/>
  <c r="Q203" i="4"/>
  <c r="D262" i="4" s="1"/>
  <c r="Q199" i="4"/>
  <c r="D258" i="4" s="1"/>
  <c r="Q195" i="4"/>
  <c r="D254" i="4" s="1"/>
  <c r="Q191" i="4"/>
  <c r="D250" i="4" s="1"/>
  <c r="Q187" i="4"/>
  <c r="Q186" i="4"/>
  <c r="D245" i="4" s="1"/>
  <c r="Q206" i="4"/>
  <c r="D265" i="4" s="1"/>
  <c r="Q202" i="4"/>
  <c r="D261" i="4" s="1"/>
  <c r="Q198" i="4"/>
  <c r="D257" i="4" s="1"/>
  <c r="Q194" i="4"/>
  <c r="D253" i="4" s="1"/>
  <c r="Q190" i="4"/>
  <c r="D249" i="4" s="1"/>
  <c r="R266" i="4"/>
  <c r="T266" i="4" s="1"/>
  <c r="O266" i="4"/>
  <c r="R262" i="4"/>
  <c r="T262" i="4" s="1"/>
  <c r="O262" i="4"/>
  <c r="R258" i="4"/>
  <c r="T258" i="4" s="1"/>
  <c r="O258" i="4"/>
  <c r="R254" i="4"/>
  <c r="T254" i="4" s="1"/>
  <c r="O254" i="4"/>
  <c r="R250" i="4"/>
  <c r="T250" i="4" s="1"/>
  <c r="O250" i="4"/>
  <c r="R246" i="4"/>
  <c r="T246" i="4" s="1"/>
  <c r="O246" i="4"/>
  <c r="R245" i="4"/>
  <c r="T245" i="4" s="1"/>
  <c r="O245" i="4"/>
  <c r="R265" i="4"/>
  <c r="T265" i="4" s="1"/>
  <c r="O265" i="4"/>
  <c r="R261" i="4"/>
  <c r="T261" i="4" s="1"/>
  <c r="O261" i="4"/>
  <c r="R257" i="4"/>
  <c r="T257" i="4" s="1"/>
  <c r="O257" i="4"/>
  <c r="R253" i="4"/>
  <c r="T253" i="4" s="1"/>
  <c r="O253" i="4"/>
  <c r="R249" i="4"/>
  <c r="T249" i="4" s="1"/>
  <c r="O249" i="4"/>
  <c r="R268" i="4"/>
  <c r="T268" i="4" s="1"/>
  <c r="O268" i="4"/>
  <c r="R264" i="4"/>
  <c r="T264" i="4" s="1"/>
  <c r="O264" i="4"/>
  <c r="R260" i="4"/>
  <c r="T260" i="4" s="1"/>
  <c r="O260" i="4"/>
  <c r="R256" i="4"/>
  <c r="T256" i="4" s="1"/>
  <c r="O256" i="4"/>
  <c r="R252" i="4"/>
  <c r="T252" i="4" s="1"/>
  <c r="O252" i="4"/>
  <c r="R248" i="4"/>
  <c r="T248" i="4" s="1"/>
  <c r="O248" i="4"/>
  <c r="R267" i="4"/>
  <c r="T267" i="4" s="1"/>
  <c r="O267" i="4"/>
  <c r="R263" i="4"/>
  <c r="T263" i="4" s="1"/>
  <c r="O263" i="4"/>
  <c r="R259" i="4"/>
  <c r="T259" i="4" s="1"/>
  <c r="O259" i="4"/>
  <c r="R255" i="4"/>
  <c r="T255" i="4" s="1"/>
  <c r="O255" i="4"/>
  <c r="R251" i="4"/>
  <c r="T251" i="4" s="1"/>
  <c r="O251" i="4"/>
  <c r="R247" i="4"/>
  <c r="T247" i="4" s="1"/>
  <c r="O247" i="4"/>
  <c r="O269" i="4" l="1"/>
  <c r="Q210" i="4"/>
  <c r="D246" i="4"/>
  <c r="D269" i="4" s="1"/>
  <c r="E811" i="4"/>
  <c r="G811" i="4" s="1"/>
  <c r="E810" i="4"/>
  <c r="G810" i="4" s="1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7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40" i="4"/>
  <c r="G711" i="4"/>
  <c r="E771" i="4" s="1"/>
  <c r="G712" i="4"/>
  <c r="E772" i="4" s="1"/>
  <c r="G713" i="4"/>
  <c r="E773" i="4" s="1"/>
  <c r="G714" i="4"/>
  <c r="E774" i="4" s="1"/>
  <c r="G715" i="4"/>
  <c r="E775" i="4" s="1"/>
  <c r="G716" i="4"/>
  <c r="E776" i="4" s="1"/>
  <c r="G717" i="4"/>
  <c r="E777" i="4" s="1"/>
  <c r="G718" i="4"/>
  <c r="E778" i="4" s="1"/>
  <c r="G719" i="4"/>
  <c r="E779" i="4" s="1"/>
  <c r="G720" i="4"/>
  <c r="E780" i="4" s="1"/>
  <c r="G721" i="4"/>
  <c r="E751" i="4" s="1"/>
  <c r="G722" i="4"/>
  <c r="E782" i="4" s="1"/>
  <c r="G723" i="4"/>
  <c r="E783" i="4" s="1"/>
  <c r="G724" i="4"/>
  <c r="E784" i="4" s="1"/>
  <c r="G725" i="4"/>
  <c r="E785" i="4" s="1"/>
  <c r="G726" i="4"/>
  <c r="E786" i="4" s="1"/>
  <c r="G727" i="4"/>
  <c r="E787" i="4" s="1"/>
  <c r="G728" i="4"/>
  <c r="E788" i="4" s="1"/>
  <c r="G729" i="4"/>
  <c r="E759" i="4" s="1"/>
  <c r="G730" i="4"/>
  <c r="E790" i="4" s="1"/>
  <c r="G731" i="4"/>
  <c r="E791" i="4" s="1"/>
  <c r="G732" i="4"/>
  <c r="E792" i="4" s="1"/>
  <c r="G733" i="4"/>
  <c r="E793" i="4" s="1"/>
  <c r="G710" i="4"/>
  <c r="E770" i="4" s="1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4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17" i="4"/>
  <c r="D618" i="4"/>
  <c r="D648" i="4" s="1"/>
  <c r="D619" i="4"/>
  <c r="D649" i="4" s="1"/>
  <c r="D620" i="4"/>
  <c r="D650" i="4" s="1"/>
  <c r="D621" i="4"/>
  <c r="D651" i="4" s="1"/>
  <c r="D622" i="4"/>
  <c r="D652" i="4" s="1"/>
  <c r="D623" i="4"/>
  <c r="D653" i="4" s="1"/>
  <c r="D624" i="4"/>
  <c r="D654" i="4" s="1"/>
  <c r="D625" i="4"/>
  <c r="D655" i="4" s="1"/>
  <c r="D626" i="4"/>
  <c r="D656" i="4" s="1"/>
  <c r="D627" i="4"/>
  <c r="D657" i="4" s="1"/>
  <c r="D628" i="4"/>
  <c r="D658" i="4" s="1"/>
  <c r="D629" i="4"/>
  <c r="D659" i="4" s="1"/>
  <c r="D630" i="4"/>
  <c r="D660" i="4" s="1"/>
  <c r="D631" i="4"/>
  <c r="D661" i="4" s="1"/>
  <c r="D632" i="4"/>
  <c r="D662" i="4" s="1"/>
  <c r="D633" i="4"/>
  <c r="D663" i="4" s="1"/>
  <c r="D634" i="4"/>
  <c r="D664" i="4" s="1"/>
  <c r="D635" i="4"/>
  <c r="D665" i="4" s="1"/>
  <c r="D636" i="4"/>
  <c r="D666" i="4" s="1"/>
  <c r="D637" i="4"/>
  <c r="D667" i="4" s="1"/>
  <c r="D638" i="4"/>
  <c r="D668" i="4" s="1"/>
  <c r="D639" i="4"/>
  <c r="D669" i="4" s="1"/>
  <c r="D640" i="4"/>
  <c r="D670" i="4" s="1"/>
  <c r="D617" i="4"/>
  <c r="D647" i="4" s="1"/>
  <c r="E740" i="4" l="1"/>
  <c r="E760" i="4"/>
  <c r="E756" i="4"/>
  <c r="E752" i="4"/>
  <c r="E748" i="4"/>
  <c r="E744" i="4"/>
  <c r="E763" i="4"/>
  <c r="E755" i="4"/>
  <c r="E747" i="4"/>
  <c r="E743" i="4"/>
  <c r="E789" i="4"/>
  <c r="E781" i="4"/>
  <c r="E762" i="4"/>
  <c r="E758" i="4"/>
  <c r="E754" i="4"/>
  <c r="E750" i="4"/>
  <c r="E746" i="4"/>
  <c r="E742" i="4"/>
  <c r="E761" i="4"/>
  <c r="E757" i="4"/>
  <c r="E753" i="4"/>
  <c r="E749" i="4"/>
  <c r="E745" i="4"/>
  <c r="E741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55" i="4"/>
  <c r="E521" i="4"/>
  <c r="G521" i="4" s="1"/>
  <c r="E522" i="4"/>
  <c r="G522" i="4" s="1"/>
  <c r="E523" i="4"/>
  <c r="G523" i="4" s="1"/>
  <c r="E524" i="4"/>
  <c r="G524" i="4" s="1"/>
  <c r="E525" i="4"/>
  <c r="G525" i="4" s="1"/>
  <c r="E526" i="4"/>
  <c r="G526" i="4" s="1"/>
  <c r="E527" i="4"/>
  <c r="G527" i="4" s="1"/>
  <c r="E528" i="4"/>
  <c r="G528" i="4" s="1"/>
  <c r="E529" i="4"/>
  <c r="G529" i="4" s="1"/>
  <c r="E530" i="4"/>
  <c r="G530" i="4" s="1"/>
  <c r="E531" i="4"/>
  <c r="G531" i="4" s="1"/>
  <c r="E532" i="4"/>
  <c r="G532" i="4" s="1"/>
  <c r="E533" i="4"/>
  <c r="G533" i="4" s="1"/>
  <c r="E534" i="4"/>
  <c r="G534" i="4" s="1"/>
  <c r="E535" i="4"/>
  <c r="G535" i="4" s="1"/>
  <c r="E536" i="4"/>
  <c r="G536" i="4" s="1"/>
  <c r="E537" i="4"/>
  <c r="G537" i="4" s="1"/>
  <c r="E538" i="4"/>
  <c r="G538" i="4" s="1"/>
  <c r="E539" i="4"/>
  <c r="G539" i="4" s="1"/>
  <c r="E540" i="4"/>
  <c r="G540" i="4" s="1"/>
  <c r="E541" i="4"/>
  <c r="G541" i="4" s="1"/>
  <c r="E542" i="4"/>
  <c r="G542" i="4" s="1"/>
  <c r="E543" i="4"/>
  <c r="G543" i="4" s="1"/>
  <c r="E520" i="4"/>
  <c r="G520" i="4" s="1"/>
  <c r="D487" i="4"/>
  <c r="D521" i="4" s="1"/>
  <c r="D488" i="4"/>
  <c r="D522" i="4" s="1"/>
  <c r="D489" i="4"/>
  <c r="D523" i="4" s="1"/>
  <c r="D490" i="4"/>
  <c r="D524" i="4" s="1"/>
  <c r="D491" i="4"/>
  <c r="D525" i="4" s="1"/>
  <c r="D492" i="4"/>
  <c r="D526" i="4" s="1"/>
  <c r="D493" i="4"/>
  <c r="D527" i="4" s="1"/>
  <c r="D494" i="4"/>
  <c r="D528" i="4" s="1"/>
  <c r="D495" i="4"/>
  <c r="D529" i="4" s="1"/>
  <c r="D496" i="4"/>
  <c r="D530" i="4" s="1"/>
  <c r="D497" i="4"/>
  <c r="D531" i="4" s="1"/>
  <c r="D498" i="4"/>
  <c r="D532" i="4" s="1"/>
  <c r="D499" i="4"/>
  <c r="D533" i="4" s="1"/>
  <c r="D500" i="4"/>
  <c r="D534" i="4" s="1"/>
  <c r="D501" i="4"/>
  <c r="D535" i="4" s="1"/>
  <c r="D502" i="4"/>
  <c r="D536" i="4" s="1"/>
  <c r="D503" i="4"/>
  <c r="D537" i="4" s="1"/>
  <c r="D504" i="4"/>
  <c r="D538" i="4" s="1"/>
  <c r="D505" i="4"/>
  <c r="D539" i="4" s="1"/>
  <c r="D506" i="4"/>
  <c r="D540" i="4" s="1"/>
  <c r="D507" i="4"/>
  <c r="D541" i="4" s="1"/>
  <c r="D508" i="4"/>
  <c r="D542" i="4" s="1"/>
  <c r="D509" i="4"/>
  <c r="D543" i="4" s="1"/>
  <c r="D486" i="4"/>
  <c r="D520" i="4" s="1"/>
  <c r="D387" i="4"/>
  <c r="D422" i="4" s="1"/>
  <c r="D388" i="4"/>
  <c r="D423" i="4" s="1"/>
  <c r="D389" i="4"/>
  <c r="D424" i="4" s="1"/>
  <c r="D390" i="4"/>
  <c r="D425" i="4" s="1"/>
  <c r="D391" i="4"/>
  <c r="D426" i="4" s="1"/>
  <c r="D392" i="4"/>
  <c r="D427" i="4" s="1"/>
  <c r="D393" i="4"/>
  <c r="D428" i="4" s="1"/>
  <c r="D394" i="4"/>
  <c r="D429" i="4" s="1"/>
  <c r="D395" i="4"/>
  <c r="D430" i="4" s="1"/>
  <c r="D396" i="4"/>
  <c r="D431" i="4" s="1"/>
  <c r="D397" i="4"/>
  <c r="D432" i="4" s="1"/>
  <c r="D398" i="4"/>
  <c r="D433" i="4" s="1"/>
  <c r="D399" i="4"/>
  <c r="D434" i="4" s="1"/>
  <c r="D400" i="4"/>
  <c r="D435" i="4" s="1"/>
  <c r="D401" i="4"/>
  <c r="D436" i="4" s="1"/>
  <c r="D402" i="4"/>
  <c r="D437" i="4" s="1"/>
  <c r="D403" i="4"/>
  <c r="D438" i="4" s="1"/>
  <c r="D404" i="4"/>
  <c r="D439" i="4" s="1"/>
  <c r="D405" i="4"/>
  <c r="D440" i="4" s="1"/>
  <c r="D406" i="4"/>
  <c r="D441" i="4" s="1"/>
  <c r="D407" i="4"/>
  <c r="D442" i="4" s="1"/>
  <c r="D408" i="4"/>
  <c r="D443" i="4" s="1"/>
  <c r="D409" i="4"/>
  <c r="D444" i="4" s="1"/>
  <c r="D386" i="4"/>
  <c r="D421" i="4" s="1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51" i="4"/>
  <c r="D316" i="4"/>
  <c r="K317" i="4" s="1"/>
  <c r="D317" i="4"/>
  <c r="K318" i="4" s="1"/>
  <c r="D318" i="4"/>
  <c r="K319" i="4" s="1"/>
  <c r="D319" i="4"/>
  <c r="K320" i="4" s="1"/>
  <c r="D320" i="4"/>
  <c r="K321" i="4" s="1"/>
  <c r="D321" i="4"/>
  <c r="K322" i="4" s="1"/>
  <c r="D322" i="4"/>
  <c r="K323" i="4" s="1"/>
  <c r="D323" i="4"/>
  <c r="K324" i="4" s="1"/>
  <c r="D324" i="4"/>
  <c r="K325" i="4" s="1"/>
  <c r="D325" i="4"/>
  <c r="K326" i="4" s="1"/>
  <c r="D326" i="4"/>
  <c r="K327" i="4" s="1"/>
  <c r="D327" i="4"/>
  <c r="K328" i="4" s="1"/>
  <c r="D328" i="4"/>
  <c r="K329" i="4" s="1"/>
  <c r="D329" i="4"/>
  <c r="K330" i="4" s="1"/>
  <c r="D330" i="4"/>
  <c r="K331" i="4" s="1"/>
  <c r="D331" i="4"/>
  <c r="K332" i="4" s="1"/>
  <c r="D332" i="4"/>
  <c r="K333" i="4" s="1"/>
  <c r="D333" i="4"/>
  <c r="K334" i="4" s="1"/>
  <c r="D334" i="4"/>
  <c r="K335" i="4" s="1"/>
  <c r="D335" i="4"/>
  <c r="K336" i="4" s="1"/>
  <c r="D336" i="4"/>
  <c r="K337" i="4" s="1"/>
  <c r="D337" i="4"/>
  <c r="K338" i="4" s="1"/>
  <c r="D338" i="4"/>
  <c r="K339" i="4" s="1"/>
  <c r="D315" i="4"/>
  <c r="K316" i="4" s="1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15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186" i="4"/>
  <c r="E240" i="4" l="1"/>
  <c r="I240" i="4" s="1"/>
  <c r="G544" i="4"/>
  <c r="F794" i="4"/>
  <c r="E794" i="4"/>
  <c r="D794" i="4"/>
  <c r="E764" i="4"/>
  <c r="F764" i="4"/>
  <c r="D764" i="4"/>
  <c r="E734" i="4"/>
  <c r="F734" i="4"/>
  <c r="G734" i="4"/>
  <c r="D734" i="4"/>
  <c r="E703" i="4"/>
  <c r="L703" i="4" s="1"/>
  <c r="D703" i="4"/>
  <c r="E671" i="4"/>
  <c r="D671" i="4"/>
  <c r="F671" i="4"/>
  <c r="E641" i="4"/>
  <c r="F641" i="4"/>
  <c r="D641" i="4"/>
  <c r="E579" i="4"/>
  <c r="D579" i="4"/>
  <c r="E544" i="4"/>
  <c r="F544" i="4"/>
  <c r="D544" i="4"/>
  <c r="E510" i="4"/>
  <c r="D510" i="4"/>
  <c r="E480" i="4"/>
  <c r="D480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E445" i="4"/>
  <c r="F445" i="4"/>
  <c r="D445" i="4"/>
  <c r="E410" i="4"/>
  <c r="D410" i="4"/>
  <c r="F375" i="4"/>
  <c r="D375" i="4"/>
  <c r="E375" i="4"/>
  <c r="D339" i="4"/>
  <c r="E339" i="4"/>
  <c r="M764" i="4" l="1"/>
  <c r="L763" i="4"/>
  <c r="M763" i="4" s="1"/>
  <c r="B344" i="4"/>
  <c r="K340" i="4"/>
  <c r="E308" i="4"/>
  <c r="C344" i="4" s="1"/>
  <c r="D308" i="4"/>
  <c r="M308" i="4" s="1"/>
  <c r="F269" i="4"/>
  <c r="E239" i="4"/>
  <c r="D239" i="4"/>
  <c r="E210" i="4"/>
  <c r="D210" i="4"/>
  <c r="E181" i="4"/>
  <c r="D181" i="4"/>
  <c r="E152" i="4"/>
  <c r="D152" i="4"/>
  <c r="E122" i="4"/>
  <c r="D122" i="4"/>
  <c r="E93" i="4"/>
  <c r="D93" i="4"/>
  <c r="E63" i="4"/>
  <c r="D63" i="4"/>
  <c r="G929" i="4"/>
  <c r="F929" i="4"/>
  <c r="H923" i="4"/>
  <c r="G923" i="4"/>
  <c r="E917" i="4"/>
  <c r="G890" i="4"/>
  <c r="F890" i="4"/>
  <c r="H884" i="4"/>
  <c r="G884" i="4"/>
  <c r="E878" i="4"/>
  <c r="F277" i="4"/>
  <c r="G277" i="4" s="1"/>
  <c r="E812" i="4"/>
  <c r="F821" i="4"/>
  <c r="G821" i="4" s="1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G352" i="4"/>
  <c r="H352" i="4" s="1"/>
  <c r="G353" i="4"/>
  <c r="H353" i="4" s="1"/>
  <c r="G354" i="4"/>
  <c r="H354" i="4" s="1"/>
  <c r="G355" i="4"/>
  <c r="H355" i="4" s="1"/>
  <c r="G356" i="4"/>
  <c r="H356" i="4" s="1"/>
  <c r="G357" i="4"/>
  <c r="H357" i="4" s="1"/>
  <c r="G358" i="4"/>
  <c r="H358" i="4" s="1"/>
  <c r="G359" i="4"/>
  <c r="H359" i="4" s="1"/>
  <c r="G360" i="4"/>
  <c r="H360" i="4" s="1"/>
  <c r="G361" i="4"/>
  <c r="H361" i="4" s="1"/>
  <c r="G362" i="4"/>
  <c r="H362" i="4" s="1"/>
  <c r="G363" i="4"/>
  <c r="H363" i="4" s="1"/>
  <c r="G364" i="4"/>
  <c r="H364" i="4" s="1"/>
  <c r="G365" i="4"/>
  <c r="H365" i="4" s="1"/>
  <c r="G366" i="4"/>
  <c r="H366" i="4" s="1"/>
  <c r="G367" i="4"/>
  <c r="H367" i="4" s="1"/>
  <c r="G368" i="4"/>
  <c r="H368" i="4" s="1"/>
  <c r="G369" i="4"/>
  <c r="H369" i="4" s="1"/>
  <c r="G370" i="4"/>
  <c r="H370" i="4" s="1"/>
  <c r="G371" i="4"/>
  <c r="H371" i="4" s="1"/>
  <c r="G372" i="4"/>
  <c r="H372" i="4" s="1"/>
  <c r="G373" i="4"/>
  <c r="H373" i="4" s="1"/>
  <c r="G374" i="4"/>
  <c r="H374" i="4" s="1"/>
  <c r="F387" i="4"/>
  <c r="D587" i="4" s="1"/>
  <c r="F388" i="4"/>
  <c r="D588" i="4" s="1"/>
  <c r="F389" i="4"/>
  <c r="D589" i="4" s="1"/>
  <c r="F390" i="4"/>
  <c r="D590" i="4" s="1"/>
  <c r="F391" i="4"/>
  <c r="D591" i="4" s="1"/>
  <c r="F392" i="4"/>
  <c r="D592" i="4" s="1"/>
  <c r="F393" i="4"/>
  <c r="D593" i="4" s="1"/>
  <c r="F394" i="4"/>
  <c r="D594" i="4" s="1"/>
  <c r="F395" i="4"/>
  <c r="D595" i="4" s="1"/>
  <c r="F396" i="4"/>
  <c r="D596" i="4" s="1"/>
  <c r="F397" i="4"/>
  <c r="D597" i="4" s="1"/>
  <c r="F398" i="4"/>
  <c r="D598" i="4" s="1"/>
  <c r="F399" i="4"/>
  <c r="D599" i="4" s="1"/>
  <c r="F400" i="4"/>
  <c r="D600" i="4" s="1"/>
  <c r="F401" i="4"/>
  <c r="D601" i="4" s="1"/>
  <c r="F402" i="4"/>
  <c r="D602" i="4" s="1"/>
  <c r="F403" i="4"/>
  <c r="D603" i="4" s="1"/>
  <c r="F404" i="4"/>
  <c r="D604" i="4" s="1"/>
  <c r="F405" i="4"/>
  <c r="D605" i="4" s="1"/>
  <c r="F406" i="4"/>
  <c r="D606" i="4" s="1"/>
  <c r="F407" i="4"/>
  <c r="D607" i="4" s="1"/>
  <c r="F408" i="4"/>
  <c r="D608" i="4" s="1"/>
  <c r="F409" i="4"/>
  <c r="D609" i="4" s="1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F556" i="4"/>
  <c r="E587" i="4" s="1"/>
  <c r="F557" i="4"/>
  <c r="E588" i="4" s="1"/>
  <c r="F558" i="4"/>
  <c r="E589" i="4" s="1"/>
  <c r="F559" i="4"/>
  <c r="E590" i="4" s="1"/>
  <c r="F560" i="4"/>
  <c r="E591" i="4" s="1"/>
  <c r="F561" i="4"/>
  <c r="E592" i="4" s="1"/>
  <c r="F562" i="4"/>
  <c r="E593" i="4" s="1"/>
  <c r="F563" i="4"/>
  <c r="E594" i="4" s="1"/>
  <c r="F564" i="4"/>
  <c r="E595" i="4" s="1"/>
  <c r="F565" i="4"/>
  <c r="E596" i="4" s="1"/>
  <c r="F566" i="4"/>
  <c r="E597" i="4" s="1"/>
  <c r="F567" i="4"/>
  <c r="E598" i="4" s="1"/>
  <c r="F568" i="4"/>
  <c r="E599" i="4" s="1"/>
  <c r="F569" i="4"/>
  <c r="E600" i="4" s="1"/>
  <c r="F570" i="4"/>
  <c r="E601" i="4" s="1"/>
  <c r="F571" i="4"/>
  <c r="E602" i="4" s="1"/>
  <c r="F572" i="4"/>
  <c r="E603" i="4" s="1"/>
  <c r="F573" i="4"/>
  <c r="E604" i="4" s="1"/>
  <c r="F574" i="4"/>
  <c r="E605" i="4" s="1"/>
  <c r="F575" i="4"/>
  <c r="E606" i="4" s="1"/>
  <c r="F576" i="4"/>
  <c r="E607" i="4" s="1"/>
  <c r="F577" i="4"/>
  <c r="E608" i="4" s="1"/>
  <c r="F578" i="4"/>
  <c r="E609" i="4" s="1"/>
  <c r="S620" i="4"/>
  <c r="S622" i="4"/>
  <c r="S623" i="4"/>
  <c r="S625" i="4"/>
  <c r="S628" i="4"/>
  <c r="S631" i="4"/>
  <c r="S633" i="4"/>
  <c r="S636" i="4"/>
  <c r="S639" i="4"/>
  <c r="S64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D33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16" i="4"/>
  <c r="G216" i="4" s="1"/>
  <c r="F217" i="4"/>
  <c r="G217" i="4" s="1"/>
  <c r="F218" i="4"/>
  <c r="G218" i="4" s="1"/>
  <c r="F219" i="4"/>
  <c r="G219" i="4" s="1"/>
  <c r="F220" i="4"/>
  <c r="G220" i="4" s="1"/>
  <c r="F221" i="4"/>
  <c r="G221" i="4" s="1"/>
  <c r="F222" i="4"/>
  <c r="G222" i="4" s="1"/>
  <c r="F223" i="4"/>
  <c r="G223" i="4" s="1"/>
  <c r="F224" i="4"/>
  <c r="G224" i="4" s="1"/>
  <c r="F225" i="4"/>
  <c r="G225" i="4" s="1"/>
  <c r="F226" i="4"/>
  <c r="G226" i="4" s="1"/>
  <c r="F227" i="4"/>
  <c r="G227" i="4" s="1"/>
  <c r="F228" i="4"/>
  <c r="G228" i="4" s="1"/>
  <c r="F229" i="4"/>
  <c r="G229" i="4" s="1"/>
  <c r="F230" i="4"/>
  <c r="G230" i="4" s="1"/>
  <c r="F231" i="4"/>
  <c r="G231" i="4" s="1"/>
  <c r="F232" i="4"/>
  <c r="G232" i="4" s="1"/>
  <c r="F233" i="4"/>
  <c r="G233" i="4" s="1"/>
  <c r="F234" i="4"/>
  <c r="G234" i="4" s="1"/>
  <c r="F235" i="4"/>
  <c r="G235" i="4" s="1"/>
  <c r="F236" i="4"/>
  <c r="G236" i="4" s="1"/>
  <c r="F237" i="4"/>
  <c r="G237" i="4" s="1"/>
  <c r="F238" i="4"/>
  <c r="G238" i="4" s="1"/>
  <c r="F187" i="4"/>
  <c r="G187" i="4" s="1"/>
  <c r="F188" i="4"/>
  <c r="G188" i="4" s="1"/>
  <c r="F189" i="4"/>
  <c r="G189" i="4" s="1"/>
  <c r="F190" i="4"/>
  <c r="G190" i="4" s="1"/>
  <c r="F191" i="4"/>
  <c r="G191" i="4" s="1"/>
  <c r="F192" i="4"/>
  <c r="G192" i="4" s="1"/>
  <c r="F193" i="4"/>
  <c r="G193" i="4" s="1"/>
  <c r="F194" i="4"/>
  <c r="G194" i="4" s="1"/>
  <c r="F195" i="4"/>
  <c r="G195" i="4" s="1"/>
  <c r="F196" i="4"/>
  <c r="G196" i="4" s="1"/>
  <c r="F197" i="4"/>
  <c r="G197" i="4" s="1"/>
  <c r="F198" i="4"/>
  <c r="G198" i="4" s="1"/>
  <c r="F199" i="4"/>
  <c r="G199" i="4" s="1"/>
  <c r="F200" i="4"/>
  <c r="G200" i="4" s="1"/>
  <c r="F201" i="4"/>
  <c r="G201" i="4" s="1"/>
  <c r="F202" i="4"/>
  <c r="G202" i="4" s="1"/>
  <c r="F203" i="4"/>
  <c r="G203" i="4" s="1"/>
  <c r="F204" i="4"/>
  <c r="G204" i="4" s="1"/>
  <c r="F205" i="4"/>
  <c r="G205" i="4" s="1"/>
  <c r="F206" i="4"/>
  <c r="G206" i="4" s="1"/>
  <c r="F207" i="4"/>
  <c r="G207" i="4" s="1"/>
  <c r="F208" i="4"/>
  <c r="G208" i="4" s="1"/>
  <c r="F209" i="4"/>
  <c r="G209" i="4" s="1"/>
  <c r="F158" i="4"/>
  <c r="G158" i="4" s="1"/>
  <c r="F159" i="4"/>
  <c r="G159" i="4" s="1"/>
  <c r="F160" i="4"/>
  <c r="G160" i="4" s="1"/>
  <c r="F161" i="4"/>
  <c r="G161" i="4" s="1"/>
  <c r="F162" i="4"/>
  <c r="G162" i="4" s="1"/>
  <c r="F163" i="4"/>
  <c r="G163" i="4" s="1"/>
  <c r="F164" i="4"/>
  <c r="G164" i="4" s="1"/>
  <c r="F165" i="4"/>
  <c r="G165" i="4" s="1"/>
  <c r="F166" i="4"/>
  <c r="G166" i="4" s="1"/>
  <c r="F167" i="4"/>
  <c r="G167" i="4" s="1"/>
  <c r="F168" i="4"/>
  <c r="G168" i="4" s="1"/>
  <c r="F169" i="4"/>
  <c r="G169" i="4" s="1"/>
  <c r="F170" i="4"/>
  <c r="G170" i="4" s="1"/>
  <c r="F171" i="4"/>
  <c r="G171" i="4" s="1"/>
  <c r="F172" i="4"/>
  <c r="G172" i="4" s="1"/>
  <c r="F173" i="4"/>
  <c r="G173" i="4" s="1"/>
  <c r="F174" i="4"/>
  <c r="G174" i="4" s="1"/>
  <c r="F175" i="4"/>
  <c r="G175" i="4" s="1"/>
  <c r="F176" i="4"/>
  <c r="G176" i="4" s="1"/>
  <c r="F177" i="4"/>
  <c r="G177" i="4" s="1"/>
  <c r="F178" i="4"/>
  <c r="G178" i="4" s="1"/>
  <c r="F179" i="4"/>
  <c r="G179" i="4" s="1"/>
  <c r="F180" i="4"/>
  <c r="G180" i="4" s="1"/>
  <c r="F129" i="4"/>
  <c r="G129" i="4" s="1"/>
  <c r="F130" i="4"/>
  <c r="G130" i="4" s="1"/>
  <c r="F131" i="4"/>
  <c r="G131" i="4" s="1"/>
  <c r="F132" i="4"/>
  <c r="G132" i="4" s="1"/>
  <c r="F133" i="4"/>
  <c r="G133" i="4" s="1"/>
  <c r="F134" i="4"/>
  <c r="G134" i="4" s="1"/>
  <c r="F135" i="4"/>
  <c r="G135" i="4" s="1"/>
  <c r="F136" i="4"/>
  <c r="G136" i="4" s="1"/>
  <c r="F137" i="4"/>
  <c r="G137" i="4" s="1"/>
  <c r="F138" i="4"/>
  <c r="G138" i="4" s="1"/>
  <c r="F139" i="4"/>
  <c r="G139" i="4" s="1"/>
  <c r="F140" i="4"/>
  <c r="G140" i="4" s="1"/>
  <c r="F141" i="4"/>
  <c r="G141" i="4" s="1"/>
  <c r="F142" i="4"/>
  <c r="G142" i="4" s="1"/>
  <c r="F143" i="4"/>
  <c r="G143" i="4" s="1"/>
  <c r="F144" i="4"/>
  <c r="G144" i="4" s="1"/>
  <c r="F145" i="4"/>
  <c r="G145" i="4" s="1"/>
  <c r="F146" i="4"/>
  <c r="G146" i="4" s="1"/>
  <c r="F147" i="4"/>
  <c r="G147" i="4" s="1"/>
  <c r="F148" i="4"/>
  <c r="G148" i="4" s="1"/>
  <c r="F149" i="4"/>
  <c r="G149" i="4" s="1"/>
  <c r="F150" i="4"/>
  <c r="G150" i="4" s="1"/>
  <c r="F151" i="4"/>
  <c r="G151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G106" i="4" s="1"/>
  <c r="F107" i="4"/>
  <c r="G107" i="4" s="1"/>
  <c r="F108" i="4"/>
  <c r="F109" i="4"/>
  <c r="G109" i="4" s="1"/>
  <c r="F110" i="4"/>
  <c r="F111" i="4"/>
  <c r="F112" i="4"/>
  <c r="G112" i="4" s="1"/>
  <c r="F113" i="4"/>
  <c r="G113" i="4" s="1"/>
  <c r="F114" i="4"/>
  <c r="G114" i="4" s="1"/>
  <c r="F115" i="4"/>
  <c r="G115" i="4" s="1"/>
  <c r="F116" i="4"/>
  <c r="G116" i="4" s="1"/>
  <c r="F117" i="4"/>
  <c r="G117" i="4" s="1"/>
  <c r="F118" i="4"/>
  <c r="G118" i="4" s="1"/>
  <c r="F119" i="4"/>
  <c r="G119" i="4" s="1"/>
  <c r="F120" i="4"/>
  <c r="G120" i="4" s="1"/>
  <c r="F121" i="4"/>
  <c r="G121" i="4" s="1"/>
  <c r="F70" i="4"/>
  <c r="G70" i="4" s="1"/>
  <c r="F71" i="4"/>
  <c r="G71" i="4" s="1"/>
  <c r="F72" i="4"/>
  <c r="G72" i="4" s="1"/>
  <c r="F73" i="4"/>
  <c r="G73" i="4" s="1"/>
  <c r="F74" i="4"/>
  <c r="G74" i="4" s="1"/>
  <c r="F75" i="4"/>
  <c r="G75" i="4" s="1"/>
  <c r="F76" i="4"/>
  <c r="G76" i="4" s="1"/>
  <c r="F77" i="4"/>
  <c r="G77" i="4" s="1"/>
  <c r="F78" i="4"/>
  <c r="G78" i="4" s="1"/>
  <c r="F79" i="4"/>
  <c r="G79" i="4" s="1"/>
  <c r="F80" i="4"/>
  <c r="G80" i="4" s="1"/>
  <c r="F81" i="4"/>
  <c r="G81" i="4" s="1"/>
  <c r="F82" i="4"/>
  <c r="G82" i="4" s="1"/>
  <c r="F83" i="4"/>
  <c r="G83" i="4" s="1"/>
  <c r="F84" i="4"/>
  <c r="G84" i="4" s="1"/>
  <c r="F85" i="4"/>
  <c r="G85" i="4" s="1"/>
  <c r="F86" i="4"/>
  <c r="G86" i="4" s="1"/>
  <c r="F87" i="4"/>
  <c r="G87" i="4" s="1"/>
  <c r="F88" i="4"/>
  <c r="G88" i="4" s="1"/>
  <c r="F89" i="4"/>
  <c r="G89" i="4" s="1"/>
  <c r="F90" i="4"/>
  <c r="G90" i="4" s="1"/>
  <c r="F91" i="4"/>
  <c r="G91" i="4" s="1"/>
  <c r="F92" i="4"/>
  <c r="G92" i="4" s="1"/>
  <c r="F40" i="4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 s="1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D514" i="4"/>
  <c r="C856" i="4"/>
  <c r="B856" i="4"/>
  <c r="F812" i="4"/>
  <c r="G812" i="4" s="1"/>
  <c r="D804" i="4"/>
  <c r="E549" i="4"/>
  <c r="D415" i="4"/>
  <c r="C415" i="4"/>
  <c r="B415" i="4"/>
  <c r="D344" i="4"/>
  <c r="D856" i="4" s="1"/>
  <c r="E856" i="4" s="1"/>
  <c r="G856" i="4" s="1"/>
  <c r="E380" i="4"/>
  <c r="F278" i="4"/>
  <c r="G278" i="4" s="1"/>
  <c r="C32" i="4"/>
  <c r="E32" i="4" s="1"/>
  <c r="F32" i="4" s="1"/>
  <c r="C31" i="4"/>
  <c r="E31" i="4" s="1"/>
  <c r="F31" i="4" s="1"/>
  <c r="C30" i="4"/>
  <c r="E30" i="4" s="1"/>
  <c r="F30" i="4" s="1"/>
  <c r="E18" i="4"/>
  <c r="F18" i="4" s="1"/>
  <c r="E19" i="4"/>
  <c r="F19" i="4" s="1"/>
  <c r="E17" i="4"/>
  <c r="F17" i="4" s="1"/>
  <c r="E26" i="4"/>
  <c r="F26" i="4" s="1"/>
  <c r="C20" i="4"/>
  <c r="D20" i="4"/>
  <c r="H20" i="4" s="1"/>
  <c r="F679" i="4"/>
  <c r="H734" i="4"/>
  <c r="H710" i="4"/>
  <c r="F802" i="4"/>
  <c r="G802" i="4" s="1"/>
  <c r="F801" i="4"/>
  <c r="G801" i="4" s="1"/>
  <c r="G794" i="4"/>
  <c r="G770" i="4"/>
  <c r="G764" i="4"/>
  <c r="G740" i="4"/>
  <c r="G671" i="4"/>
  <c r="G647" i="4"/>
  <c r="G641" i="4"/>
  <c r="G617" i="4"/>
  <c r="F579" i="4"/>
  <c r="E610" i="4" s="1"/>
  <c r="F555" i="4"/>
  <c r="E586" i="4" s="1"/>
  <c r="B549" i="4"/>
  <c r="H544" i="4"/>
  <c r="H520" i="4"/>
  <c r="C514" i="4"/>
  <c r="B514" i="4"/>
  <c r="F510" i="4"/>
  <c r="F486" i="4"/>
  <c r="F480" i="4"/>
  <c r="F456" i="4"/>
  <c r="H445" i="4"/>
  <c r="G445" i="4"/>
  <c r="H421" i="4"/>
  <c r="G421" i="4"/>
  <c r="F410" i="4"/>
  <c r="D610" i="4" s="1"/>
  <c r="F386" i="4"/>
  <c r="D586" i="4" s="1"/>
  <c r="B380" i="4"/>
  <c r="G375" i="4"/>
  <c r="C380" i="4" s="1"/>
  <c r="G351" i="4"/>
  <c r="H351" i="4" s="1"/>
  <c r="F339" i="4"/>
  <c r="F315" i="4"/>
  <c r="F284" i="4"/>
  <c r="F245" i="4"/>
  <c r="F215" i="4"/>
  <c r="F186" i="4"/>
  <c r="G186" i="4" s="1"/>
  <c r="F157" i="4"/>
  <c r="G157" i="4" s="1"/>
  <c r="F128" i="4"/>
  <c r="G128" i="4" s="1"/>
  <c r="F98" i="4"/>
  <c r="G98" i="4" s="1"/>
  <c r="F69" i="4"/>
  <c r="G69" i="4" s="1"/>
  <c r="F39" i="4"/>
  <c r="G39" i="4" s="1"/>
  <c r="E25" i="4"/>
  <c r="F25" i="4" s="1"/>
  <c r="E24" i="4"/>
  <c r="F24" i="4" s="1"/>
  <c r="G803" i="4"/>
  <c r="E804" i="4"/>
  <c r="F819" i="4"/>
  <c r="S637" i="4"/>
  <c r="S634" i="4"/>
  <c r="S638" i="4"/>
  <c r="S635" i="4"/>
  <c r="S632" i="4"/>
  <c r="S619" i="4"/>
  <c r="S621" i="4"/>
  <c r="S629" i="4"/>
  <c r="S618" i="4"/>
  <c r="S641" i="4"/>
  <c r="S630" i="4"/>
  <c r="S627" i="4"/>
  <c r="S626" i="4"/>
  <c r="S617" i="4"/>
  <c r="S624" i="4"/>
  <c r="L704" i="4" l="1"/>
  <c r="F609" i="4"/>
  <c r="F605" i="4"/>
  <c r="F601" i="4"/>
  <c r="F597" i="4"/>
  <c r="F593" i="4"/>
  <c r="F589" i="4"/>
  <c r="G215" i="4"/>
  <c r="F240" i="4"/>
  <c r="G240" i="4" s="1"/>
  <c r="I152" i="4"/>
  <c r="I856" i="4"/>
  <c r="H856" i="4"/>
  <c r="E851" i="4"/>
  <c r="D820" i="4" s="1"/>
  <c r="I239" i="4"/>
  <c r="D811" i="4"/>
  <c r="D810" i="4"/>
  <c r="D812" i="4" s="1"/>
  <c r="F608" i="4"/>
  <c r="F604" i="4"/>
  <c r="F600" i="4"/>
  <c r="F596" i="4"/>
  <c r="F592" i="4"/>
  <c r="F588" i="4"/>
  <c r="F607" i="4"/>
  <c r="F599" i="4"/>
  <c r="F591" i="4"/>
  <c r="F606" i="4"/>
  <c r="F602" i="4"/>
  <c r="F598" i="4"/>
  <c r="F594" i="4"/>
  <c r="F590" i="4"/>
  <c r="F603" i="4"/>
  <c r="F595" i="4"/>
  <c r="F587" i="4"/>
  <c r="F308" i="4"/>
  <c r="F549" i="4"/>
  <c r="F610" i="4"/>
  <c r="F804" i="4"/>
  <c r="G804" i="4" s="1"/>
  <c r="F586" i="4"/>
  <c r="E415" i="4"/>
  <c r="E514" i="4"/>
  <c r="F514" i="4" s="1"/>
  <c r="C549" i="4"/>
  <c r="D549" i="4" s="1"/>
  <c r="F63" i="4"/>
  <c r="G63" i="4" s="1"/>
  <c r="F122" i="4"/>
  <c r="G122" i="4" s="1"/>
  <c r="F703" i="4"/>
  <c r="E344" i="4"/>
  <c r="F344" i="4" s="1"/>
  <c r="C33" i="4"/>
  <c r="E33" i="4" s="1"/>
  <c r="F33" i="4" s="1"/>
  <c r="E20" i="4"/>
  <c r="F20" i="4" s="1"/>
  <c r="H375" i="4"/>
  <c r="D380" i="4"/>
  <c r="F380" i="4"/>
  <c r="F181" i="4"/>
  <c r="G181" i="4" s="1"/>
  <c r="F93" i="4"/>
  <c r="G93" i="4" s="1"/>
  <c r="F152" i="4"/>
  <c r="G152" i="4" s="1"/>
  <c r="G40" i="4"/>
  <c r="F239" i="4"/>
  <c r="G239" i="4" s="1"/>
  <c r="F210" i="4"/>
  <c r="G210" i="4" s="1"/>
  <c r="D822" i="4" l="1"/>
  <c r="F822" i="4" s="1"/>
  <c r="G822" i="4" s="1"/>
  <c r="F820" i="4"/>
  <c r="G820" i="4" s="1"/>
  <c r="N23" i="4" l="1"/>
</calcChain>
</file>

<file path=xl/sharedStrings.xml><?xml version="1.0" encoding="utf-8"?>
<sst xmlns="http://schemas.openxmlformats.org/spreadsheetml/2006/main" count="1140" uniqueCount="307">
  <si>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</si>
  <si>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</si>
  <si>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</si>
  <si>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</si>
  <si>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</si>
  <si>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</si>
  <si>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</si>
  <si>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</si>
  <si>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</si>
  <si>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</si>
  <si>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</si>
  <si>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</si>
  <si>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</si>
  <si>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</si>
  <si>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</si>
  <si>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</si>
  <si>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</si>
  <si>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</si>
  <si>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</si>
  <si>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</si>
  <si>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</si>
  <si>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</si>
  <si>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</si>
  <si>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</si>
  <si>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</si>
  <si>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</si>
  <si>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</si>
  <si>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</si>
  <si>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</si>
  <si>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</si>
  <si>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</si>
  <si>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</si>
  <si>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</si>
  <si>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</si>
  <si>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</si>
  <si>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</si>
  <si>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</si>
  <si>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</si>
  <si>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</si>
  <si>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</si>
  <si>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</si>
  <si>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</si>
  <si>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</si>
  <si>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</si>
  <si>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</si>
  <si>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</si>
  <si>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</si>
  <si>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</si>
  <si>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</si>
  <si>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</si>
  <si>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</si>
  <si>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</si>
  <si>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</si>
  <si>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</si>
  <si>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4.2) Cooking cost allocation and disbursed to Dists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</si>
  <si>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</si>
  <si>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</si>
  <si>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</si>
  <si>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</si>
  <si>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</si>
  <si>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</si>
  <si>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</si>
  <si>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</si>
  <si>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</si>
  <si>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</si>
  <si>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</si>
  <si>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</si>
  <si>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</si>
  <si>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</si>
  <si>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</si>
  <si>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</si>
  <si>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</si>
  <si>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</si>
  <si>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</si>
  <si>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</si>
  <si>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</si>
  <si>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</si>
  <si>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</si>
  <si>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</si>
  <si>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</si>
  <si>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</si>
  <si>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</si>
  <si>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</si>
  <si>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</si>
  <si>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</si>
  <si>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</si>
  <si>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</si>
  <si>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</si>
  <si>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</si>
  <si>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</si>
  <si>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</si>
  <si>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</si>
  <si>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</si>
  <si>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</si>
  <si>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Unspent Balance</t>
  </si>
  <si>
    <t>6=(4-5)</t>
  </si>
  <si>
    <t>8= (2-5)</t>
  </si>
  <si>
    <r>
      <t xml:space="preserve">3. </t>
    </r>
    <r>
      <rPr>
        <b/>
        <u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</si>
  <si>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</si>
  <si>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</si>
  <si>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</si>
  <si>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</si>
  <si>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</si>
  <si>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</si>
  <si>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</si>
  <si>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</si>
  <si>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</si>
  <si>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</si>
  <si>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</si>
  <si>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2006-10</t>
  </si>
  <si>
    <t>Kitchen-cum-Stores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</si>
  <si>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</si>
  <si>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</si>
  <si>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</si>
  <si>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</si>
  <si>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</si>
  <si>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</si>
  <si>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</si>
  <si>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</si>
  <si>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</si>
  <si>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</si>
  <si>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</si>
  <si>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</si>
  <si>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</si>
  <si>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>NCLP</t>
  </si>
  <si>
    <t>Total available</t>
  </si>
  <si>
    <t>% available</t>
  </si>
  <si>
    <t>State : Jharkhand</t>
  </si>
  <si>
    <t>Ranchi</t>
  </si>
  <si>
    <t>Khunti</t>
  </si>
  <si>
    <t>Lohardaga</t>
  </si>
  <si>
    <t>Gumla</t>
  </si>
  <si>
    <t>Simdega</t>
  </si>
  <si>
    <t>East Singhbhum</t>
  </si>
  <si>
    <t>S -Kharsawan</t>
  </si>
  <si>
    <t>W. Singhbhum</t>
  </si>
  <si>
    <t>Palamu</t>
  </si>
  <si>
    <t>Latehar</t>
  </si>
  <si>
    <t>Garhwa</t>
  </si>
  <si>
    <t>Hazaribagh</t>
  </si>
  <si>
    <t>Ramgarh</t>
  </si>
  <si>
    <t>Koderma</t>
  </si>
  <si>
    <t>Chartra</t>
  </si>
  <si>
    <t>Giridih</t>
  </si>
  <si>
    <t>Dhanbad</t>
  </si>
  <si>
    <t>Bokaro</t>
  </si>
  <si>
    <t>Dumka</t>
  </si>
  <si>
    <t>Jamtara</t>
  </si>
  <si>
    <t>Sahebganj</t>
  </si>
  <si>
    <t>Pakur</t>
  </si>
  <si>
    <t>Godda</t>
  </si>
  <si>
    <t>Deoghar</t>
  </si>
  <si>
    <t>9.1.1) Releasing details</t>
  </si>
  <si>
    <t>Schools</t>
  </si>
  <si>
    <t>Installment</t>
  </si>
  <si>
    <t>Dated</t>
  </si>
  <si>
    <t>Units</t>
  </si>
  <si>
    <t>Amount  (Rs in lakh)</t>
  </si>
  <si>
    <t>Primary + Upper-Primary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</si>
  <si>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</si>
  <si>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</si>
  <si>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</si>
  <si>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</si>
  <si>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</si>
  <si>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</si>
  <si>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</si>
  <si>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</si>
  <si>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Grand Total</t>
  </si>
  <si>
    <t xml:space="preserve">9.1.2) Reconciliation of amount sanctioned </t>
  </si>
  <si>
    <t>9.2)  Kitchen Devices</t>
  </si>
  <si>
    <t>9.2.1) Releasing details</t>
  </si>
  <si>
    <t>Amount              (in lakh)</t>
  </si>
  <si>
    <t xml:space="preserve">2012-13 </t>
  </si>
  <si>
    <t xml:space="preserve">9.2.2) Reconciliation of amount sanctioned </t>
  </si>
  <si>
    <t>Achievement (Procured)                                  upto 31.12.09</t>
  </si>
  <si>
    <t>Lifting upto 31.03.18</t>
  </si>
  <si>
    <t>Allocation for 2018-19</t>
  </si>
  <si>
    <t xml:space="preserve">Allocation for 2018-19              </t>
  </si>
  <si>
    <t>Source: Table AT-6 &amp; 6A of AWP&amp;B 2018-19</t>
  </si>
  <si>
    <t>3.7)  District-wise Utilisation of foodgrains (Source data: Table AT-6 &amp; 6A of AWP&amp;B 2018-19)</t>
  </si>
  <si>
    <t xml:space="preserve">Allocation for 2018-19                                   </t>
  </si>
  <si>
    <t xml:space="preserve">Allocation for 2018-19                                             </t>
  </si>
  <si>
    <t>9. INFRASTRUCTURE DEVELOPMENT DURING 2018-19 (Primary + Upper primary)</t>
  </si>
  <si>
    <t xml:space="preserve">Releases for Kitchen sheds by GoI </t>
  </si>
  <si>
    <t>1</t>
  </si>
  <si>
    <t>2</t>
  </si>
  <si>
    <t>3</t>
  </si>
  <si>
    <t>4</t>
  </si>
  <si>
    <t>5=(4/2)</t>
  </si>
  <si>
    <t>2014-15</t>
  </si>
  <si>
    <t>2015-16</t>
  </si>
  <si>
    <t>2016-17</t>
  </si>
  <si>
    <t>2017-18</t>
  </si>
  <si>
    <t>9.2.4) Raplacement of Kitchen Devices</t>
  </si>
  <si>
    <t>9.2.5) Achievement ( under MDM Funds) (Source data: Table AT-12A of AWP&amp;B 2018-19)</t>
  </si>
  <si>
    <t>Section-A : REVIEW OF IMPLEMENTATION OF MDM SCHEME DURING 2019-20 (01-04-2018 to 31.03.19)</t>
  </si>
  <si>
    <t>MDM PAB Approval 
for 2018-19</t>
  </si>
  <si>
    <t>2.1  Institutions- (Primary) (Source data : Table AT-3A of AWP&amp;B 2019-20)</t>
  </si>
  <si>
    <t>2.2  Institutions- (Primary with Upper Primary) (Source data : Table AT-3B of AWP&amp;B 2019-20)</t>
  </si>
  <si>
    <t>2.2A  Institutions- (Upper Primary) (Source data : Table AT-3C of AWP&amp;B 2019-20)</t>
  </si>
  <si>
    <t>2.3  Coverage Chidlren vs. Enrolment ( Primary) (Source data : Table AT-4 &amp; 5  of AWP&amp;B 2019-20)</t>
  </si>
  <si>
    <t>2.4  Coverage Chidlren vs. Enrolment  ( Upper Primary) (Source data : Table AT- 4A &amp; 5-A of AWP&amp;B 2019-20)</t>
  </si>
  <si>
    <t>2.5  No. of children  ( Primary) (Source data : Table AT-5  of AWP&amp;B 2019-20)</t>
  </si>
  <si>
    <t>2.6  No. of children  ( Upper Primary) (Source data : Table AT-5-A of AWP&amp;B 2019-20)</t>
  </si>
  <si>
    <t>Enrolment as on 30.9.2018</t>
  </si>
  <si>
    <t>Average number of children availed MDM during 01-04-2018 to 31.03.19 (AT-5&amp;5A)</t>
  </si>
  <si>
    <t>No. of children as per PAB Approval for  2018-19</t>
  </si>
  <si>
    <t>2.7 Number of meal to be served and  actual  number of meal served during 2019-20 
(Source data: Table AT-5 &amp; 5A of AWP&amp;B 2019-20)</t>
  </si>
  <si>
    <t>No of meals to be served during 01-04-2018 to 31.03.19</t>
  </si>
  <si>
    <t>No of meal served during 01-04-2018 to 31.03.19</t>
  </si>
  <si>
    <t>Opening Stock as on 1.4.2018</t>
  </si>
  <si>
    <t>Allocation for 
2018-19</t>
  </si>
  <si>
    <t>Lifting as on 31.03.2019</t>
  </si>
  <si>
    <t xml:space="preserve"> 3.2) District-wise opening balance as on 1.4.2018 (Source data: Table AT-6 &amp; 6A of AWP&amp;B 20119-20</t>
  </si>
  <si>
    <t xml:space="preserve">Opening Stock as on 1.4.2018                                                  </t>
  </si>
  <si>
    <t>% of OS on allocation 20119-20</t>
  </si>
  <si>
    <t xml:space="preserve"> 3.3) District-wise unspent balance as on 31.03.2019
(Source data: Table AT-6 &amp; 6A of AWP&amp;B 2019-20)</t>
  </si>
  <si>
    <t xml:space="preserve">Unspent Balance as on 31.03.2019                                                  </t>
  </si>
  <si>
    <t>% of UB on allocation 2019-20</t>
  </si>
  <si>
    <t>3.5) District-wise Foodgrains availability  as on 31.03.19 (Source data: Table AT-6 &amp; 6A of AWP&amp;B 2019-20)</t>
  </si>
  <si>
    <t>OB as on 1.4.2018</t>
  </si>
  <si>
    <t xml:space="preserve"> 4.1.1) District-wise opening balance as on 1.4.2018 (Source data: Table AT-7 &amp; 7A of AWP&amp;B 2019-20)</t>
  </si>
  <si>
    <t xml:space="preserve">Opening Balance as on 1.4.2018                                               </t>
  </si>
  <si>
    <t>% of OB on allocation 2019-20</t>
  </si>
  <si>
    <t xml:space="preserve">Allocation for 2019-20                                          </t>
  </si>
  <si>
    <t xml:space="preserve"> 4.1.2) District-wise unspent  balance as on 31.03.2019 Source data: Table AT-7 &amp; 7A
 of AWP&amp;B 2019-20)</t>
  </si>
  <si>
    <t xml:space="preserve">Unspent Balance as on 31.03.2019                                                        </t>
  </si>
  <si>
    <t>OB as on 
01-04-2018</t>
  </si>
  <si>
    <t>4.3)  District-wise Cooking Cost availability (Source data: Table AT-7 &amp; 7A of AWP&amp;B 2019-20)</t>
  </si>
  <si>
    <t xml:space="preserve">Opening Balance as on 1.4.2018                                                        </t>
  </si>
  <si>
    <t>4.5)  District-wise Utilisation of Cooking cost (Source data: Table AT-7 &amp; 7A of AWP&amp;B 2019-20)</t>
  </si>
  <si>
    <t xml:space="preserve">Allocation for 2019-20                                     </t>
  </si>
  <si>
    <t>5. Reconciliation of Utilisation and Performance during 2019-20 [PRIMARY+ UPPER PRIMARY]</t>
  </si>
  <si>
    <t>5.2 Reconciliation of Food grains utilisation during 2019-20 (Source data: para 2.7 and 3.7 above)</t>
  </si>
  <si>
    <t>No. of Meals served during 
01-04-2018 to 31.03.19</t>
  </si>
  <si>
    <t>5.3 Reconciliation of Cooking Cost utilisation during 2019-20 (Source data: para 2.5 and 4.5 above)</t>
  </si>
  <si>
    <t>No. of Meals served during 01-04-2018 to 31.03.19</t>
  </si>
  <si>
    <t>(Refer table AT_8 and AT-8A,AWP&amp;B, 2019-20)</t>
  </si>
  <si>
    <t>CCH PAB Approval for 2018-19</t>
  </si>
  <si>
    <t>Refer table AT_8 and AT-8A,AWP&amp;B, 2019-20</t>
  </si>
  <si>
    <t xml:space="preserve">Allocation for 2018-19                           </t>
  </si>
  <si>
    <t xml:space="preserve">Allocation for 2018-19                            </t>
  </si>
  <si>
    <t>Unspent balance as on 31.03.19</t>
  </si>
  <si>
    <t>% of UB</t>
  </si>
  <si>
    <t>Opening Balance as on 1.4.2018</t>
  </si>
  <si>
    <t>Released during 2018-19</t>
  </si>
  <si>
    <t>7.2) Utilisation of MME during 2019-20 (Source data: Table AT-10 of AWP&amp;B 2019-20)</t>
  </si>
  <si>
    <t>(As on 31.03.19)</t>
  </si>
  <si>
    <t>Allocated for 2019-20</t>
  </si>
  <si>
    <t>Released during 2019-20.</t>
  </si>
  <si>
    <t>8.2) Utilisation of TA during 2018-19 (Source data: Table AT-9 of AWP&amp;B 2019-20)</t>
  </si>
  <si>
    <t>2006-18</t>
  </si>
  <si>
    <t>Achievement (C+IP)                                  upto 31.03.19</t>
  </si>
  <si>
    <t>Sanctioned by GoI during 2006-07 to 2018-19</t>
  </si>
  <si>
    <t>2018-19</t>
  </si>
  <si>
    <t>9.2.3) Achievement ( under MDM Funds) (Source data: Table AT-12A of AWP&amp;B 2019-20)</t>
  </si>
  <si>
    <t>Sactioned during 2012-13 to 2018-19</t>
  </si>
  <si>
    <t>Annual Work Plan &amp; Budget  (AWP&amp;B) 2019-20</t>
  </si>
  <si>
    <t xml:space="preserve">i) Base period 01.04.18 to 31.03.19  </t>
  </si>
  <si>
    <t>U. Primary</t>
  </si>
  <si>
    <t>STC(NCLP)</t>
  </si>
  <si>
    <t>In East Singhbhum one school not accepted the funds from Govt.</t>
  </si>
  <si>
    <t>STC</t>
  </si>
  <si>
    <t>Pry</t>
  </si>
  <si>
    <t>Excluding STC</t>
  </si>
  <si>
    <t>Rounding</t>
  </si>
  <si>
    <t>PAB App</t>
  </si>
  <si>
    <t>Mearl to be Served</t>
  </si>
  <si>
    <t>Meal to be served</t>
  </si>
  <si>
    <t>Pry Meal Served</t>
  </si>
  <si>
    <t>U.Pry</t>
  </si>
  <si>
    <t>Opening Balance 1-04-2018</t>
  </si>
  <si>
    <t>Cooking Cost revised rate</t>
  </si>
  <si>
    <t>SCT</t>
  </si>
  <si>
    <t>Upry</t>
  </si>
  <si>
    <t>Allocation for 
2019-20</t>
  </si>
  <si>
    <t>8.2. District wise TA Utilization</t>
  </si>
  <si>
    <t>Opening Balance 1.4.18</t>
  </si>
  <si>
    <t>Received</t>
  </si>
  <si>
    <t>Avaiablity</t>
  </si>
  <si>
    <t>Utilization</t>
  </si>
  <si>
    <t>% Utilization</t>
  </si>
  <si>
    <t>Actual expenditure incurred by State</t>
  </si>
  <si>
    <r>
      <t xml:space="preserve">9.1.3) Achievement ( under MDM Funds) </t>
    </r>
    <r>
      <rPr>
        <b/>
        <i/>
        <sz val="12"/>
        <rFont val="Cambria"/>
        <family val="1"/>
      </rPr>
      <t>(Source data: Table AT-10 of AWP&amp;B 2018-19)</t>
    </r>
  </si>
  <si>
    <t xml:space="preserve">2017-18 </t>
  </si>
  <si>
    <t>Procured</t>
  </si>
  <si>
    <t>Amount</t>
  </si>
  <si>
    <t>Sactioned during 
2006-07 to 2018-19</t>
  </si>
  <si>
    <t>Achievement (Procured)                                  upto 31.03,19</t>
  </si>
  <si>
    <t>6.2) District-wise allocation and availability of funds for honorium to cook-cum-Helpers</t>
  </si>
  <si>
    <t>Releases for Kitchen devices by GoI as on 31.03-2019 (AT-12 AWP&amp;B - 2019-20)</t>
  </si>
  <si>
    <t>Sanctioned for replacement of KD</t>
  </si>
  <si>
    <t>Unit</t>
  </si>
  <si>
    <t xml:space="preserve"> Amount</t>
  </si>
  <si>
    <t xml:space="preserve">Unit </t>
  </si>
  <si>
    <t>Not Procured</t>
  </si>
  <si>
    <t>including NCLP</t>
  </si>
  <si>
    <t>USB</t>
  </si>
  <si>
    <t>received</t>
  </si>
  <si>
    <t>Not construct</t>
  </si>
  <si>
    <t>Units KD</t>
  </si>
  <si>
    <t>To be surrendered with interest</t>
  </si>
  <si>
    <t>Not constructed</t>
  </si>
  <si>
    <t>to construct</t>
  </si>
  <si>
    <t>To surrendred</t>
  </si>
  <si>
    <t>@Rs.60000/ Unit</t>
  </si>
  <si>
    <t>Total Requirement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</si>
</sst>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0_);_(* \(#,##0.00\);_(* \-??_);_(@_)"/>
    <numFmt numFmtId="166" formatCode="0.0%"/>
  </numFmts>
  <fonts count="37" x14ac:knownFonts="1">
    <font>
      <sz val="10"/>
      <name val="Arial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u/>
      <sz val="12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i/>
      <sz val="12"/>
      <name val="Cambria"/>
      <family val="1"/>
    </font>
    <font>
      <b/>
      <sz val="12"/>
      <color indexed="8"/>
      <name val="Cambria"/>
      <family val="1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mbria"/>
      <family val="1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2" fillId="0" borderId="0"/>
    <xf numFmtId="0" fontId="1" fillId="0" borderId="0"/>
    <xf numFmtId="0" fontId="21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</cellStyleXfs>
  <cellXfs count="47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" applyFont="1" applyFill="1" applyBorder="1" applyAlignment="1">
      <alignment horizontal="left" vertical="top" wrapText="1"/>
    </xf>
    <xf numFmtId="2" fontId="7" fillId="0" borderId="0" xfId="19" applyNumberFormat="1" applyFont="1" applyBorder="1"/>
    <xf numFmtId="0" fontId="2" fillId="0" borderId="0" xfId="0" applyFont="1"/>
    <xf numFmtId="0" fontId="3" fillId="0" borderId="0" xfId="0" applyFont="1"/>
    <xf numFmtId="0" fontId="8" fillId="0" borderId="0" xfId="0" applyFont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/>
    <xf numFmtId="9" fontId="2" fillId="0" borderId="1" xfId="20" applyFont="1" applyBorder="1" applyAlignment="1"/>
    <xf numFmtId="0" fontId="2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9" fontId="3" fillId="0" borderId="0" xfId="20" applyFont="1" applyBorder="1" applyAlignment="1"/>
    <xf numFmtId="9" fontId="2" fillId="0" borderId="1" xfId="2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2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9" fontId="3" fillId="0" borderId="0" xfId="20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3" fillId="0" borderId="1" xfId="2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20" applyFont="1" applyBorder="1"/>
    <xf numFmtId="9" fontId="2" fillId="0" borderId="1" xfId="2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20" applyFont="1" applyBorder="1"/>
    <xf numFmtId="0" fontId="9" fillId="4" borderId="1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11" fillId="0" borderId="0" xfId="0" applyFont="1"/>
    <xf numFmtId="0" fontId="12" fillId="0" borderId="0" xfId="0" applyFont="1"/>
    <xf numFmtId="2" fontId="3" fillId="0" borderId="0" xfId="0" applyNumberFormat="1" applyFont="1" applyBorder="1" applyAlignment="1">
      <alignment horizontal="center" vertical="top" wrapText="1"/>
    </xf>
    <xf numFmtId="9" fontId="3" fillId="0" borderId="0" xfId="20" applyFont="1" applyBorder="1" applyAlignment="1">
      <alignment horizontal="center" vertical="top" wrapText="1"/>
    </xf>
    <xf numFmtId="2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/>
    <xf numFmtId="9" fontId="13" fillId="0" borderId="0" xfId="2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9" fontId="3" fillId="0" borderId="1" xfId="2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4" fillId="0" borderId="0" xfId="0" applyNumberFormat="1" applyFont="1" applyBorder="1" applyAlignment="1">
      <alignment horizontal="center" vertical="top" wrapText="1"/>
    </xf>
    <xf numFmtId="9" fontId="14" fillId="0" borderId="0" xfId="20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quotePrefix="1" applyFont="1"/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9" fontId="3" fillId="0" borderId="0" xfId="20" applyNumberFormat="1" applyFont="1" applyBorder="1" applyAlignment="1">
      <alignment horizontal="right" vertical="center" wrapText="1"/>
    </xf>
    <xf numFmtId="2" fontId="2" fillId="0" borderId="0" xfId="0" applyNumberFormat="1" applyFont="1" applyBorder="1"/>
    <xf numFmtId="9" fontId="2" fillId="0" borderId="0" xfId="2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right" vertical="top" wrapText="1"/>
    </xf>
    <xf numFmtId="9" fontId="14" fillId="0" borderId="0" xfId="20" applyFont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9" fontId="3" fillId="0" borderId="1" xfId="20" quotePrefix="1" applyFont="1" applyBorder="1" applyAlignment="1">
      <alignment horizontal="right"/>
    </xf>
    <xf numFmtId="9" fontId="3" fillId="0" borderId="0" xfId="20" quotePrefix="1" applyFont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5" fillId="0" borderId="0" xfId="10" applyFont="1"/>
    <xf numFmtId="0" fontId="4" fillId="0" borderId="0" xfId="10" applyFont="1"/>
    <xf numFmtId="0" fontId="15" fillId="0" borderId="1" xfId="10" applyFont="1" applyFill="1" applyBorder="1" applyAlignment="1">
      <alignment horizontal="center" wrapText="1"/>
    </xf>
    <xf numFmtId="0" fontId="5" fillId="0" borderId="0" xfId="10" applyFont="1" applyBorder="1"/>
    <xf numFmtId="2" fontId="5" fillId="0" borderId="0" xfId="10" applyNumberFormat="1" applyFont="1" applyBorder="1"/>
    <xf numFmtId="2" fontId="16" fillId="0" borderId="0" xfId="10" applyNumberFormat="1" applyFont="1"/>
    <xf numFmtId="0" fontId="10" fillId="0" borderId="0" xfId="0" applyFont="1"/>
    <xf numFmtId="0" fontId="12" fillId="0" borderId="3" xfId="0" applyFont="1" applyBorder="1" applyAlignment="1"/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2" fontId="4" fillId="0" borderId="1" xfId="10" applyNumberFormat="1" applyFont="1" applyBorder="1" applyAlignment="1">
      <alignment horizontal="center" vertical="center"/>
    </xf>
    <xf numFmtId="9" fontId="2" fillId="0" borderId="1" xfId="20" applyFont="1" applyBorder="1" applyAlignment="1">
      <alignment horizontal="center" vertical="center"/>
    </xf>
    <xf numFmtId="0" fontId="4" fillId="0" borderId="1" xfId="10" applyFont="1" applyBorder="1" applyAlignment="1">
      <alignment horizontal="center" vertical="center"/>
    </xf>
    <xf numFmtId="2" fontId="9" fillId="0" borderId="1" xfId="10" applyNumberFormat="1" applyFont="1" applyBorder="1" applyAlignment="1">
      <alignment horizontal="center" vertical="center"/>
    </xf>
    <xf numFmtId="2" fontId="9" fillId="0" borderId="1" xfId="10" applyNumberFormat="1" applyFont="1" applyBorder="1" applyAlignment="1">
      <alignment horizontal="center" vertical="center" wrapText="1"/>
    </xf>
    <xf numFmtId="2" fontId="4" fillId="0" borderId="0" xfId="1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Fill="1" applyBorder="1"/>
    <xf numFmtId="0" fontId="3" fillId="0" borderId="5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1" fontId="3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4" fillId="0" borderId="0" xfId="10" applyNumberFormat="1" applyFont="1" applyBorder="1" applyAlignment="1">
      <alignment horizontal="center" vertical="center"/>
    </xf>
    <xf numFmtId="0" fontId="4" fillId="0" borderId="0" xfId="10" applyFont="1" applyBorder="1" applyAlignment="1">
      <alignment horizontal="center" vertical="center" wrapText="1"/>
    </xf>
    <xf numFmtId="2" fontId="4" fillId="0" borderId="0" xfId="10" applyNumberFormat="1" applyFont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9" fontId="2" fillId="0" borderId="0" xfId="20" applyFont="1" applyBorder="1" applyAlignment="1">
      <alignment horizontal="center" vertical="center"/>
    </xf>
    <xf numFmtId="9" fontId="2" fillId="0" borderId="1" xfId="20" applyFont="1" applyBorder="1" applyAlignment="1">
      <alignment horizontal="center" vertical="center" wrapText="1"/>
    </xf>
    <xf numFmtId="9" fontId="3" fillId="0" borderId="1" xfId="2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20" applyFont="1" applyBorder="1" applyAlignment="1">
      <alignment horizontal="center" vertical="center" wrapText="1"/>
    </xf>
    <xf numFmtId="9" fontId="19" fillId="0" borderId="1" xfId="20" applyFont="1" applyBorder="1" applyAlignment="1">
      <alignment horizontal="center" vertical="center" wrapText="1"/>
    </xf>
    <xf numFmtId="9" fontId="1" fillId="0" borderId="1" xfId="2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19" fillId="0" borderId="0" xfId="8" applyNumberFormat="1" applyFont="1" applyFill="1" applyBorder="1" applyAlignment="1">
      <alignment horizontal="right"/>
    </xf>
    <xf numFmtId="2" fontId="19" fillId="0" borderId="0" xfId="0" applyNumberFormat="1" applyFont="1" applyBorder="1" applyAlignment="1">
      <alignment horizontal="center"/>
    </xf>
    <xf numFmtId="9" fontId="3" fillId="0" borderId="1" xfId="20" applyFont="1" applyBorder="1" applyAlignment="1">
      <alignment horizontal="center"/>
    </xf>
    <xf numFmtId="9" fontId="0" fillId="0" borderId="1" xfId="2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/>
    </xf>
    <xf numFmtId="0" fontId="9" fillId="4" borderId="0" xfId="0" applyFont="1" applyFill="1" applyBorder="1" applyAlignment="1">
      <alignment horizontal="center"/>
    </xf>
    <xf numFmtId="2" fontId="19" fillId="0" borderId="0" xfId="0" applyNumberFormat="1" applyFont="1" applyBorder="1"/>
    <xf numFmtId="0" fontId="15" fillId="0" borderId="0" xfId="10" applyFont="1" applyFill="1" applyBorder="1" applyAlignment="1">
      <alignment horizontal="center" wrapText="1"/>
    </xf>
    <xf numFmtId="0" fontId="5" fillId="0" borderId="0" xfId="10" applyFont="1" applyFill="1" applyBorder="1" applyAlignment="1">
      <alignment horizontal="center" wrapText="1"/>
    </xf>
    <xf numFmtId="9" fontId="0" fillId="0" borderId="0" xfId="20" applyFont="1" applyBorder="1"/>
    <xf numFmtId="9" fontId="19" fillId="0" borderId="0" xfId="20" applyFont="1" applyBorder="1"/>
    <xf numFmtId="0" fontId="12" fillId="0" borderId="3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5" fillId="0" borderId="0" xfId="1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2" fontId="3" fillId="4" borderId="1" xfId="0" applyNumberFormat="1" applyFont="1" applyFill="1" applyBorder="1"/>
    <xf numFmtId="9" fontId="3" fillId="4" borderId="1" xfId="20" applyFont="1" applyFill="1" applyBorder="1"/>
    <xf numFmtId="0" fontId="3" fillId="4" borderId="0" xfId="0" applyFont="1" applyFill="1" applyBorder="1" applyAlignment="1">
      <alignment wrapText="1"/>
    </xf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2" fillId="4" borderId="1" xfId="16" applyFill="1" applyBorder="1" applyAlignment="1">
      <alignment horizontal="left" vertical="center"/>
    </xf>
    <xf numFmtId="1" fontId="23" fillId="4" borderId="6" xfId="10" applyNumberFormat="1" applyFont="1" applyFill="1" applyBorder="1" applyAlignment="1">
      <alignment horizontal="right"/>
    </xf>
    <xf numFmtId="9" fontId="3" fillId="4" borderId="1" xfId="20" applyFont="1" applyFill="1" applyBorder="1" applyAlignment="1">
      <alignment horizontal="center" vertical="center" wrapText="1"/>
    </xf>
    <xf numFmtId="0" fontId="2" fillId="4" borderId="0" xfId="0" applyFont="1" applyFill="1"/>
    <xf numFmtId="2" fontId="3" fillId="4" borderId="0" xfId="0" applyNumberFormat="1" applyFont="1" applyFill="1"/>
    <xf numFmtId="0" fontId="3" fillId="4" borderId="0" xfId="0" applyFont="1" applyFill="1" applyAlignment="1">
      <alignment horizontal="right"/>
    </xf>
    <xf numFmtId="0" fontId="2" fillId="4" borderId="5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9" fontId="1" fillId="4" borderId="1" xfId="2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0" fontId="18" fillId="4" borderId="0" xfId="0" applyFont="1" applyFill="1"/>
    <xf numFmtId="0" fontId="3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center" wrapText="1"/>
    </xf>
    <xf numFmtId="9" fontId="2" fillId="4" borderId="1" xfId="2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9" fontId="3" fillId="4" borderId="0" xfId="20" applyFont="1" applyFill="1"/>
    <xf numFmtId="2" fontId="1" fillId="4" borderId="1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top" wrapText="1"/>
    </xf>
    <xf numFmtId="2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9" fontId="2" fillId="4" borderId="0" xfId="20" applyFont="1" applyFill="1" applyBorder="1"/>
    <xf numFmtId="0" fontId="3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center" wrapText="1"/>
    </xf>
    <xf numFmtId="1" fontId="2" fillId="4" borderId="0" xfId="0" applyNumberFormat="1" applyFont="1" applyFill="1" applyBorder="1"/>
    <xf numFmtId="1" fontId="9" fillId="4" borderId="0" xfId="10" applyNumberFormat="1" applyFont="1" applyFill="1" applyBorder="1"/>
    <xf numFmtId="1" fontId="2" fillId="4" borderId="0" xfId="0" applyNumberFormat="1" applyFont="1" applyFill="1" applyBorder="1" applyAlignment="1">
      <alignment horizontal="right"/>
    </xf>
    <xf numFmtId="2" fontId="19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2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1" xfId="0" applyNumberFormat="1" applyFont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9" fontId="2" fillId="4" borderId="1" xfId="20" quotePrefix="1" applyFont="1" applyFill="1" applyBorder="1" applyAlignment="1">
      <alignment horizontal="center" vertical="center"/>
    </xf>
    <xf numFmtId="9" fontId="2" fillId="4" borderId="1" xfId="2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horizontal="center"/>
    </xf>
    <xf numFmtId="2" fontId="19" fillId="4" borderId="0" xfId="0" applyNumberFormat="1" applyFont="1" applyFill="1" applyBorder="1" applyAlignment="1">
      <alignment horizontal="center"/>
    </xf>
    <xf numFmtId="9" fontId="19" fillId="0" borderId="0" xfId="20" applyFont="1" applyBorder="1" applyAlignment="1">
      <alignment horizontal="right" vertical="center" wrapText="1"/>
    </xf>
    <xf numFmtId="2" fontId="3" fillId="0" borderId="1" xfId="20" applyNumberFormat="1" applyFont="1" applyBorder="1" applyAlignment="1">
      <alignment horizontal="center" vertical="center"/>
    </xf>
    <xf numFmtId="9" fontId="3" fillId="0" borderId="1" xfId="20" applyFont="1" applyBorder="1" applyAlignment="1">
      <alignment horizontal="center" vertical="center"/>
    </xf>
    <xf numFmtId="2" fontId="19" fillId="0" borderId="1" xfId="8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2" fontId="5" fillId="0" borderId="1" xfId="10" applyNumberFormat="1" applyFont="1" applyBorder="1" applyAlignment="1">
      <alignment vertical="center" wrapText="1"/>
    </xf>
    <xf numFmtId="2" fontId="0" fillId="4" borderId="1" xfId="0" applyNumberFormat="1" applyFill="1" applyBorder="1" applyAlignment="1">
      <alignment horizontal="center"/>
    </xf>
    <xf numFmtId="9" fontId="19" fillId="0" borderId="1" xfId="2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9" fontId="3" fillId="4" borderId="1" xfId="2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center" wrapText="1"/>
    </xf>
    <xf numFmtId="9" fontId="17" fillId="4" borderId="1" xfId="20" applyFont="1" applyFill="1" applyBorder="1" applyAlignment="1">
      <alignment horizontal="center" vertical="center" wrapText="1"/>
    </xf>
    <xf numFmtId="0" fontId="2" fillId="4" borderId="1" xfId="0" quotePrefix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top"/>
    </xf>
    <xf numFmtId="0" fontId="12" fillId="4" borderId="0" xfId="0" applyFont="1" applyFill="1"/>
    <xf numFmtId="0" fontId="3" fillId="4" borderId="0" xfId="0" applyFont="1" applyFill="1" applyAlignment="1">
      <alignment vertical="center"/>
    </xf>
    <xf numFmtId="0" fontId="10" fillId="4" borderId="0" xfId="0" applyFont="1" applyFill="1"/>
    <xf numFmtId="0" fontId="2" fillId="4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3" fillId="4" borderId="0" xfId="0" applyNumberFormat="1" applyFont="1" applyFill="1"/>
    <xf numFmtId="0" fontId="3" fillId="0" borderId="0" xfId="0" applyFont="1" applyFill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10" applyFont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20" applyFont="1" applyBorder="1" applyAlignment="1">
      <alignment horizontal="center"/>
    </xf>
    <xf numFmtId="9" fontId="19" fillId="0" borderId="0" xfId="20" applyFont="1" applyBorder="1" applyAlignment="1">
      <alignment horizontal="center"/>
    </xf>
    <xf numFmtId="2" fontId="3" fillId="4" borderId="1" xfId="0" applyNumberFormat="1" applyFont="1" applyFill="1" applyBorder="1" applyAlignment="1">
      <alignment vertical="center"/>
    </xf>
    <xf numFmtId="9" fontId="3" fillId="4" borderId="1" xfId="20" applyFont="1" applyFill="1" applyBorder="1" applyAlignment="1">
      <alignment vertical="center"/>
    </xf>
    <xf numFmtId="9" fontId="3" fillId="4" borderId="1" xfId="20" quotePrefix="1" applyFont="1" applyFill="1" applyBorder="1" applyAlignment="1">
      <alignment horizontal="center" vertical="center"/>
    </xf>
    <xf numFmtId="9" fontId="3" fillId="4" borderId="1" xfId="20" applyFont="1" applyFill="1" applyBorder="1" applyAlignment="1">
      <alignment horizontal="center" vertical="center"/>
    </xf>
    <xf numFmtId="9" fontId="2" fillId="4" borderId="1" xfId="20" applyFont="1" applyFill="1" applyBorder="1" applyAlignment="1">
      <alignment horizontal="center"/>
    </xf>
    <xf numFmtId="9" fontId="3" fillId="0" borderId="0" xfId="20" applyFont="1" applyAlignment="1">
      <alignment horizontal="center"/>
    </xf>
    <xf numFmtId="0" fontId="3" fillId="0" borderId="0" xfId="0" applyFont="1" applyAlignment="1">
      <alignment horizontal="center" vertical="top"/>
    </xf>
    <xf numFmtId="9" fontId="3" fillId="4" borderId="0" xfId="20" applyFont="1" applyFill="1" applyAlignment="1">
      <alignment horizontal="center"/>
    </xf>
    <xf numFmtId="9" fontId="18" fillId="4" borderId="0" xfId="20" applyFont="1" applyFill="1" applyAlignment="1">
      <alignment horizontal="center"/>
    </xf>
    <xf numFmtId="1" fontId="3" fillId="0" borderId="0" xfId="2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2" fontId="3" fillId="4" borderId="0" xfId="20" applyNumberFormat="1" applyFont="1" applyFill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9" fontId="2" fillId="0" borderId="0" xfId="20" applyFont="1" applyFill="1" applyBorder="1" applyAlignment="1">
      <alignment horizontal="center" vertical="center"/>
    </xf>
    <xf numFmtId="9" fontId="2" fillId="0" borderId="0" xfId="2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5" fillId="0" borderId="0" xfId="10" applyNumberFormat="1" applyFont="1" applyBorder="1" applyAlignment="1">
      <alignment horizontal="center" wrapText="1"/>
    </xf>
    <xf numFmtId="0" fontId="3" fillId="0" borderId="0" xfId="20" applyNumberFormat="1" applyFont="1" applyBorder="1" applyAlignment="1">
      <alignment horizontal="center"/>
    </xf>
    <xf numFmtId="2" fontId="5" fillId="0" borderId="1" xfId="10" applyNumberFormat="1" applyFont="1" applyBorder="1" applyAlignment="1">
      <alignment horizontal="center" vertical="center" wrapText="1"/>
    </xf>
    <xf numFmtId="9" fontId="5" fillId="4" borderId="0" xfId="22" applyFont="1" applyFill="1" applyBorder="1" applyAlignment="1">
      <alignment horizontal="center"/>
    </xf>
    <xf numFmtId="0" fontId="16" fillId="0" borderId="0" xfId="10" applyFont="1" applyBorder="1" applyAlignment="1">
      <alignment horizontal="center" vertical="center"/>
    </xf>
    <xf numFmtId="0" fontId="16" fillId="0" borderId="0" xfId="1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2" fontId="0" fillId="0" borderId="1" xfId="20" applyNumberFormat="1" applyFont="1" applyBorder="1" applyAlignment="1">
      <alignment horizontal="center"/>
    </xf>
    <xf numFmtId="2" fontId="19" fillId="0" borderId="1" xfId="20" applyNumberFormat="1" applyFont="1" applyBorder="1" applyAlignment="1">
      <alignment horizontal="center"/>
    </xf>
    <xf numFmtId="0" fontId="16" fillId="0" borderId="1" xfId="10" applyFont="1" applyBorder="1" applyAlignment="1">
      <alignment horizontal="center" vertical="center" wrapText="1"/>
    </xf>
    <xf numFmtId="0" fontId="16" fillId="0" borderId="1" xfId="10" applyFont="1" applyBorder="1" applyAlignment="1">
      <alignment horizontal="center"/>
    </xf>
    <xf numFmtId="0" fontId="3" fillId="0" borderId="1" xfId="0" applyFont="1" applyBorder="1"/>
    <xf numFmtId="2" fontId="3" fillId="0" borderId="1" xfId="20" applyNumberFormat="1" applyFont="1" applyBorder="1" applyAlignment="1">
      <alignment horizontal="center"/>
    </xf>
    <xf numFmtId="0" fontId="26" fillId="4" borderId="0" xfId="0" applyFont="1" applyFill="1"/>
    <xf numFmtId="0" fontId="26" fillId="0" borderId="0" xfId="0" applyFont="1"/>
    <xf numFmtId="0" fontId="25" fillId="4" borderId="0" xfId="0" applyFont="1" applyFill="1"/>
    <xf numFmtId="0" fontId="26" fillId="4" borderId="0" xfId="0" applyFont="1" applyFill="1" applyAlignment="1">
      <alignment horizontal="center"/>
    </xf>
    <xf numFmtId="0" fontId="27" fillId="0" borderId="0" xfId="0" applyFont="1"/>
    <xf numFmtId="0" fontId="26" fillId="0" borderId="0" xfId="0" applyFont="1" applyAlignment="1">
      <alignment horizontal="center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29" fillId="4" borderId="0" xfId="0" applyFont="1" applyFill="1"/>
    <xf numFmtId="0" fontId="28" fillId="0" borderId="1" xfId="0" applyFont="1" applyFill="1" applyBorder="1"/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/>
    <xf numFmtId="0" fontId="26" fillId="0" borderId="0" xfId="0" applyFont="1" applyFill="1"/>
    <xf numFmtId="0" fontId="25" fillId="0" borderId="7" xfId="10" applyFont="1" applyFill="1" applyBorder="1" applyAlignment="1">
      <alignment horizontal="right"/>
    </xf>
    <xf numFmtId="0" fontId="25" fillId="0" borderId="0" xfId="10" applyFont="1" applyFill="1" applyBorder="1" applyAlignment="1">
      <alignment horizontal="right"/>
    </xf>
    <xf numFmtId="0" fontId="26" fillId="0" borderId="0" xfId="10" applyFont="1" applyFill="1" applyBorder="1"/>
    <xf numFmtId="0" fontId="25" fillId="0" borderId="0" xfId="10" applyFont="1" applyFill="1" applyBorder="1"/>
    <xf numFmtId="0" fontId="26" fillId="0" borderId="0" xfId="10" applyFont="1" applyFill="1" applyBorder="1" applyAlignment="1">
      <alignment horizontal="center"/>
    </xf>
    <xf numFmtId="0" fontId="25" fillId="4" borderId="1" xfId="10" applyFont="1" applyFill="1" applyBorder="1" applyAlignment="1">
      <alignment horizontal="center"/>
    </xf>
    <xf numFmtId="0" fontId="26" fillId="4" borderId="1" xfId="10" applyFont="1" applyFill="1" applyBorder="1"/>
    <xf numFmtId="1" fontId="26" fillId="4" borderId="1" xfId="10" applyNumberFormat="1" applyFont="1" applyFill="1" applyBorder="1" applyAlignment="1">
      <alignment horizontal="center"/>
    </xf>
    <xf numFmtId="2" fontId="26" fillId="4" borderId="1" xfId="10" applyNumberFormat="1" applyFont="1" applyFill="1" applyBorder="1" applyAlignment="1">
      <alignment horizontal="center"/>
    </xf>
    <xf numFmtId="9" fontId="25" fillId="4" borderId="1" xfId="22" applyFont="1" applyFill="1" applyBorder="1" applyAlignment="1">
      <alignment horizontal="center"/>
    </xf>
    <xf numFmtId="0" fontId="26" fillId="4" borderId="7" xfId="10" applyFont="1" applyFill="1" applyBorder="1"/>
    <xf numFmtId="0" fontId="26" fillId="4" borderId="0" xfId="10" applyFont="1" applyFill="1" applyBorder="1"/>
    <xf numFmtId="0" fontId="26" fillId="4" borderId="0" xfId="10" applyFont="1" applyFill="1" applyBorder="1" applyAlignment="1">
      <alignment horizontal="center"/>
    </xf>
    <xf numFmtId="0" fontId="26" fillId="4" borderId="1" xfId="10" applyFont="1" applyFill="1" applyBorder="1" applyAlignment="1">
      <alignment horizontal="center" vertical="top" wrapText="1"/>
    </xf>
    <xf numFmtId="0" fontId="30" fillId="4" borderId="1" xfId="10" applyFont="1" applyFill="1" applyBorder="1" applyAlignment="1">
      <alignment horizontal="center"/>
    </xf>
    <xf numFmtId="0" fontId="30" fillId="4" borderId="0" xfId="10" applyFont="1" applyFill="1" applyBorder="1" applyAlignment="1">
      <alignment horizontal="center"/>
    </xf>
    <xf numFmtId="0" fontId="30" fillId="4" borderId="7" xfId="10" applyFont="1" applyFill="1" applyBorder="1" applyAlignment="1">
      <alignment horizontal="left"/>
    </xf>
    <xf numFmtId="0" fontId="25" fillId="4" borderId="0" xfId="10" applyFont="1" applyFill="1" applyBorder="1" applyAlignment="1">
      <alignment horizontal="right"/>
    </xf>
    <xf numFmtId="2" fontId="31" fillId="4" borderId="0" xfId="10" applyNumberFormat="1" applyFont="1" applyFill="1" applyBorder="1" applyAlignment="1">
      <alignment horizontal="center" vertical="top" wrapText="1"/>
    </xf>
    <xf numFmtId="9" fontId="31" fillId="4" borderId="0" xfId="22" applyFont="1" applyFill="1" applyBorder="1" applyAlignment="1">
      <alignment horizontal="center" vertical="top" wrapText="1"/>
    </xf>
    <xf numFmtId="2" fontId="25" fillId="4" borderId="0" xfId="10" applyNumberFormat="1" applyFont="1" applyFill="1" applyBorder="1" applyAlignment="1">
      <alignment vertical="center"/>
    </xf>
    <xf numFmtId="9" fontId="25" fillId="4" borderId="0" xfId="22" applyFont="1" applyFill="1" applyBorder="1" applyAlignment="1">
      <alignment horizontal="center" vertical="center"/>
    </xf>
    <xf numFmtId="0" fontId="27" fillId="4" borderId="7" xfId="10" applyFont="1" applyFill="1" applyBorder="1"/>
    <xf numFmtId="1" fontId="26" fillId="4" borderId="0" xfId="10" applyNumberFormat="1" applyFont="1" applyFill="1" applyBorder="1"/>
    <xf numFmtId="0" fontId="26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1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/>
    <xf numFmtId="0" fontId="25" fillId="0" borderId="7" xfId="10" applyFont="1" applyFill="1" applyBorder="1"/>
    <xf numFmtId="0" fontId="26" fillId="0" borderId="1" xfId="1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9" fontId="25" fillId="0" borderId="1" xfId="22" applyFont="1" applyFill="1" applyBorder="1" applyAlignment="1">
      <alignment horizontal="center"/>
    </xf>
    <xf numFmtId="0" fontId="26" fillId="0" borderId="1" xfId="10" applyFont="1" applyFill="1" applyBorder="1" applyAlignment="1">
      <alignment horizontal="center" vertical="center"/>
    </xf>
    <xf numFmtId="0" fontId="26" fillId="0" borderId="7" xfId="10" applyFont="1" applyFill="1" applyBorder="1"/>
    <xf numFmtId="0" fontId="26" fillId="0" borderId="1" xfId="10" applyFont="1" applyFill="1" applyBorder="1" applyAlignment="1">
      <alignment horizontal="center" vertical="top" wrapText="1"/>
    </xf>
    <xf numFmtId="0" fontId="30" fillId="0" borderId="1" xfId="10" applyFont="1" applyFill="1" applyBorder="1" applyAlignment="1">
      <alignment horizontal="center"/>
    </xf>
    <xf numFmtId="0" fontId="30" fillId="0" borderId="0" xfId="10" applyFont="1" applyFill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9" fontId="26" fillId="0" borderId="1" xfId="22" applyFont="1" applyFill="1" applyBorder="1" applyAlignment="1">
      <alignment horizontal="center"/>
    </xf>
    <xf numFmtId="0" fontId="26" fillId="0" borderId="3" xfId="10" applyFont="1" applyFill="1" applyBorder="1" applyAlignment="1">
      <alignment horizontal="center"/>
    </xf>
    <xf numFmtId="1" fontId="32" fillId="0" borderId="0" xfId="0" applyNumberFormat="1" applyFont="1" applyFill="1" applyBorder="1"/>
    <xf numFmtId="0" fontId="32" fillId="0" borderId="0" xfId="0" applyFont="1" applyFill="1" applyBorder="1"/>
    <xf numFmtId="1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/>
    <xf numFmtId="9" fontId="26" fillId="0" borderId="0" xfId="22" applyFont="1" applyFill="1" applyBorder="1"/>
    <xf numFmtId="0" fontId="28" fillId="0" borderId="8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/>
    <xf numFmtId="0" fontId="26" fillId="0" borderId="1" xfId="10" applyFont="1" applyFill="1" applyBorder="1"/>
    <xf numFmtId="2" fontId="26" fillId="0" borderId="1" xfId="10" applyNumberFormat="1" applyFont="1" applyFill="1" applyBorder="1"/>
    <xf numFmtId="1" fontId="25" fillId="0" borderId="1" xfId="0" applyNumberFormat="1" applyFont="1" applyFill="1" applyBorder="1" applyAlignment="1">
      <alignment horizontal="right"/>
    </xf>
    <xf numFmtId="2" fontId="25" fillId="0" borderId="1" xfId="0" applyNumberFormat="1" applyFont="1" applyFill="1" applyBorder="1"/>
    <xf numFmtId="2" fontId="25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right"/>
    </xf>
    <xf numFmtId="9" fontId="3" fillId="4" borderId="0" xfId="20" applyFont="1" applyFill="1" applyBorder="1" applyAlignment="1">
      <alignment horizontal="center" vertical="center" wrapText="1"/>
    </xf>
    <xf numFmtId="0" fontId="33" fillId="4" borderId="1" xfId="16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10" applyFont="1" applyFill="1" applyBorder="1" applyAlignment="1">
      <alignment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0" borderId="1" xfId="0" applyFont="1" applyBorder="1"/>
    <xf numFmtId="9" fontId="26" fillId="0" borderId="1" xfId="2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0" fontId="30" fillId="4" borderId="0" xfId="10" applyFont="1" applyFill="1" applyBorder="1"/>
    <xf numFmtId="0" fontId="30" fillId="0" borderId="0" xfId="10" applyFont="1" applyFill="1" applyBorder="1"/>
    <xf numFmtId="0" fontId="26" fillId="0" borderId="3" xfId="10" applyFont="1" applyFill="1" applyBorder="1"/>
    <xf numFmtId="0" fontId="26" fillId="4" borderId="0" xfId="0" applyFont="1" applyFill="1" applyBorder="1"/>
    <xf numFmtId="2" fontId="0" fillId="4" borderId="1" xfId="0" applyNumberFormat="1" applyFont="1" applyFill="1" applyBorder="1" applyAlignment="1">
      <alignment horizontal="center"/>
    </xf>
    <xf numFmtId="9" fontId="0" fillId="4" borderId="1" xfId="2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23" fillId="4" borderId="1" xfId="10" applyNumberFormat="1" applyFont="1" applyFill="1" applyBorder="1" applyAlignment="1">
      <alignment horizontal="right"/>
    </xf>
    <xf numFmtId="1" fontId="26" fillId="4" borderId="0" xfId="0" applyNumberFormat="1" applyFont="1" applyFill="1"/>
    <xf numFmtId="0" fontId="0" fillId="0" borderId="1" xfId="0" applyFont="1" applyBorder="1" applyAlignment="1">
      <alignment horizontal="center"/>
    </xf>
    <xf numFmtId="1" fontId="1" fillId="0" borderId="0" xfId="0" applyNumberFormat="1" applyFont="1"/>
    <xf numFmtId="1" fontId="3" fillId="4" borderId="0" xfId="20" applyNumberFormat="1" applyFont="1" applyFill="1"/>
    <xf numFmtId="0" fontId="2" fillId="4" borderId="0" xfId="0" applyFont="1" applyFill="1" applyAlignment="1"/>
    <xf numFmtId="2" fontId="19" fillId="0" borderId="1" xfId="8" applyNumberFormat="1" applyFont="1" applyFill="1" applyBorder="1" applyAlignment="1">
      <alignment horizontal="right"/>
    </xf>
    <xf numFmtId="2" fontId="35" fillId="0" borderId="1" xfId="0" applyNumberFormat="1" applyFont="1" applyBorder="1" applyAlignment="1">
      <alignment horizontal="right" vertical="top" wrapText="1"/>
    </xf>
    <xf numFmtId="2" fontId="36" fillId="2" borderId="1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5" fillId="0" borderId="0" xfId="10" applyFont="1" applyAlignment="1"/>
    <xf numFmtId="9" fontId="3" fillId="0" borderId="1" xfId="20" applyNumberFormat="1" applyFont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2" fontId="32" fillId="4" borderId="1" xfId="0" applyNumberFormat="1" applyFont="1" applyFill="1" applyBorder="1" applyAlignment="1">
      <alignment horizontal="center"/>
    </xf>
    <xf numFmtId="166" fontId="26" fillId="4" borderId="1" xfId="22" applyNumberFormat="1" applyFont="1" applyFill="1" applyBorder="1" applyAlignment="1">
      <alignment horizontal="center" vertical="center"/>
    </xf>
    <xf numFmtId="1" fontId="26" fillId="4" borderId="7" xfId="10" applyNumberFormat="1" applyFont="1" applyFill="1" applyBorder="1" applyAlignment="1">
      <alignment horizontal="center"/>
    </xf>
    <xf numFmtId="2" fontId="26" fillId="4" borderId="0" xfId="10" applyNumberFormat="1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2" fontId="32" fillId="4" borderId="0" xfId="0" applyNumberFormat="1" applyFont="1" applyFill="1" applyBorder="1" applyAlignment="1">
      <alignment horizontal="center"/>
    </xf>
    <xf numFmtId="166" fontId="26" fillId="4" borderId="0" xfId="22" applyNumberFormat="1" applyFont="1" applyFill="1" applyBorder="1" applyAlignment="1">
      <alignment horizontal="center" vertical="center"/>
    </xf>
    <xf numFmtId="1" fontId="26" fillId="4" borderId="1" xfId="10" applyNumberFormat="1" applyFont="1" applyFill="1" applyBorder="1" applyAlignment="1">
      <alignment horizontal="left" wrapText="1"/>
    </xf>
    <xf numFmtId="1" fontId="26" fillId="4" borderId="1" xfId="10" quotePrefix="1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6" fillId="0" borderId="9" xfId="10" applyFont="1" applyFill="1" applyBorder="1" applyAlignment="1">
      <alignment horizontal="center" vertical="top" wrapText="1"/>
    </xf>
    <xf numFmtId="0" fontId="26" fillId="0" borderId="6" xfId="10" applyFont="1" applyFill="1" applyBorder="1" applyAlignment="1">
      <alignment horizontal="center" vertical="top" wrapText="1"/>
    </xf>
    <xf numFmtId="0" fontId="25" fillId="0" borderId="7" xfId="10" applyFont="1" applyFill="1" applyBorder="1" applyAlignment="1">
      <alignment horizontal="left"/>
    </xf>
    <xf numFmtId="0" fontId="25" fillId="0" borderId="0" xfId="1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5" fillId="0" borderId="2" xfId="10" applyFont="1" applyFill="1" applyBorder="1" applyAlignment="1">
      <alignment horizontal="left"/>
    </xf>
    <xf numFmtId="0" fontId="25" fillId="0" borderId="3" xfId="10" applyFont="1" applyFill="1" applyBorder="1" applyAlignment="1">
      <alignment horizontal="left"/>
    </xf>
    <xf numFmtId="0" fontId="27" fillId="4" borderId="0" xfId="0" applyFont="1" applyFill="1" applyAlignment="1">
      <alignment horizontal="left"/>
    </xf>
    <xf numFmtId="0" fontId="5" fillId="0" borderId="0" xfId="10" applyFont="1" applyAlignment="1">
      <alignment horizontal="left"/>
    </xf>
    <xf numFmtId="0" fontId="5" fillId="0" borderId="3" xfId="1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26" fillId="0" borderId="1" xfId="10" applyFont="1" applyFill="1" applyBorder="1" applyAlignment="1">
      <alignment horizontal="center" vertical="top" wrapText="1"/>
    </xf>
    <xf numFmtId="0" fontId="26" fillId="4" borderId="1" xfId="1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5" xfId="10" applyFont="1" applyFill="1" applyBorder="1" applyAlignment="1">
      <alignment horizontal="center" vertical="center"/>
    </xf>
    <xf numFmtId="0" fontId="26" fillId="0" borderId="16" xfId="10" applyFont="1" applyFill="1" applyBorder="1" applyAlignment="1">
      <alignment horizontal="center" vertical="center"/>
    </xf>
    <xf numFmtId="0" fontId="26" fillId="0" borderId="9" xfId="10" applyFont="1" applyFill="1" applyBorder="1" applyAlignment="1">
      <alignment horizontal="center"/>
    </xf>
    <xf numFmtId="0" fontId="26" fillId="0" borderId="6" xfId="10" applyFont="1" applyFill="1" applyBorder="1" applyAlignment="1">
      <alignment horizontal="center"/>
    </xf>
    <xf numFmtId="0" fontId="27" fillId="4" borderId="7" xfId="10" applyFont="1" applyFill="1" applyBorder="1" applyAlignment="1">
      <alignment horizontal="left"/>
    </xf>
    <xf numFmtId="0" fontId="27" fillId="4" borderId="0" xfId="1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center"/>
    </xf>
    <xf numFmtId="1" fontId="26" fillId="4" borderId="7" xfId="10" applyNumberFormat="1" applyFont="1" applyFill="1" applyBorder="1" applyAlignment="1">
      <alignment horizontal="left" wrapText="1"/>
    </xf>
    <xf numFmtId="1" fontId="26" fillId="4" borderId="0" xfId="10" applyNumberFormat="1" applyFont="1" applyFill="1" applyBorder="1" applyAlignment="1">
      <alignment horizontal="left" wrapText="1"/>
    </xf>
    <xf numFmtId="0" fontId="26" fillId="0" borderId="1" xfId="1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left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5" fillId="4" borderId="5" xfId="10" applyFont="1" applyFill="1" applyBorder="1" applyAlignment="1">
      <alignment horizontal="center" vertical="center"/>
    </xf>
    <xf numFmtId="0" fontId="25" fillId="4" borderId="16" xfId="10" applyFont="1" applyFill="1" applyBorder="1" applyAlignment="1">
      <alignment horizontal="center" vertical="center"/>
    </xf>
    <xf numFmtId="0" fontId="25" fillId="4" borderId="9" xfId="10" applyFont="1" applyFill="1" applyBorder="1" applyAlignment="1">
      <alignment horizontal="center"/>
    </xf>
    <xf numFmtId="0" fontId="25" fillId="4" borderId="6" xfId="10" applyFont="1" applyFill="1" applyBorder="1" applyAlignment="1">
      <alignment horizontal="center"/>
    </xf>
    <xf numFmtId="0" fontId="25" fillId="4" borderId="1" xfId="10" applyFont="1" applyFill="1" applyBorder="1" applyAlignment="1">
      <alignment horizontal="center"/>
    </xf>
    <xf numFmtId="0" fontId="25" fillId="4" borderId="2" xfId="10" applyFont="1" applyFill="1" applyBorder="1" applyAlignment="1">
      <alignment horizontal="left"/>
    </xf>
    <xf numFmtId="0" fontId="25" fillId="4" borderId="3" xfId="10" applyFont="1" applyFill="1" applyBorder="1" applyAlignment="1">
      <alignment horizontal="left"/>
    </xf>
    <xf numFmtId="0" fontId="25" fillId="4" borderId="7" xfId="10" applyFont="1" applyFill="1" applyBorder="1" applyAlignment="1">
      <alignment horizontal="left"/>
    </xf>
    <xf numFmtId="0" fontId="25" fillId="4" borderId="0" xfId="10" applyFont="1" applyFill="1" applyBorder="1" applyAlignment="1">
      <alignment horizontal="left"/>
    </xf>
    <xf numFmtId="0" fontId="30" fillId="0" borderId="2" xfId="0" applyFont="1" applyFill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32" fillId="4" borderId="9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left"/>
    </xf>
    <xf numFmtId="0" fontId="32" fillId="4" borderId="10" xfId="0" applyFont="1" applyFill="1" applyBorder="1" applyAlignment="1">
      <alignment horizontal="left"/>
    </xf>
    <xf numFmtId="0" fontId="32" fillId="4" borderId="6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Alignment="1">
      <alignment vertical="center"/>
    </xf>
    <xf numFmtId="0" fontId="3" fillId="4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25" fillId="4" borderId="0" xfId="0" applyFont="1" applyFill="1" applyAlignment="1">
      <alignment horizontal="left"/>
    </xf>
    <xf numFmtId="0" fontId="12" fillId="0" borderId="3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center"/>
    </xf>
  </cellXfs>
  <cellStyles count="28">
    <cellStyle name="Comma 2" xfId="1"/>
    <cellStyle name="Comma 2 2" xfId="2"/>
    <cellStyle name="Comma 2 2 2" xfId="3"/>
    <cellStyle name="Comma 2 3" xfId="4"/>
    <cellStyle name="Comma 3" xfId="5"/>
    <cellStyle name="Comma 3 2" xfId="6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3 2 2" xfId="12"/>
    <cellStyle name="Normal 3 3" xfId="13"/>
    <cellStyle name="Normal 4" xfId="14"/>
    <cellStyle name="Normal 4 2" xfId="15"/>
    <cellStyle name="Normal 6" xfId="16"/>
    <cellStyle name="Normal 7" xfId="17"/>
    <cellStyle name="Normal 7 2" xfId="18"/>
    <cellStyle name="Normal_calculation -utt" xfId="19"/>
    <cellStyle name="Percent" xfId="20" builtinId="5"/>
    <cellStyle name="Percent 2" xfId="21"/>
    <cellStyle name="Percent 2 2" xfId="22"/>
    <cellStyle name="Percent 2 2 2" xfId="23"/>
    <cellStyle name="Percent 2 3" xfId="24"/>
    <cellStyle name="Percent 2 3 2" xfId="25"/>
    <cellStyle name="Percent 6" xfId="26"/>
    <cellStyle name="Percent 6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</xdr:colOff>
      <xdr:row>348</xdr:row>
      <xdr:rowOff>0</xdr:rowOff>
    </xdr:from>
    <xdr:to>
      <xdr:col>7</xdr:col>
      <xdr:colOff>535401</xdr:colOff>
      <xdr:row>348</xdr:row>
      <xdr:rowOff>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684520" y="71780400"/>
          <a:ext cx="160410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632460</xdr:colOff>
      <xdr:row>348</xdr:row>
      <xdr:rowOff>0</xdr:rowOff>
    </xdr:from>
    <xdr:to>
      <xdr:col>4</xdr:col>
      <xdr:colOff>331626</xdr:colOff>
      <xdr:row>348</xdr:row>
      <xdr:rowOff>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23235" y="71780400"/>
          <a:ext cx="88026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769620</xdr:colOff>
      <xdr:row>348</xdr:row>
      <xdr:rowOff>0</xdr:rowOff>
    </xdr:from>
    <xdr:to>
      <xdr:col>6</xdr:col>
      <xdr:colOff>284282</xdr:colOff>
      <xdr:row>348</xdr:row>
      <xdr:rowOff>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313045" y="71780400"/>
          <a:ext cx="5909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6"/>
  <sheetViews>
    <sheetView tabSelected="1" topLeftCell="A214" zoomScale="86" zoomScaleNormal="86" zoomScaleSheetLayoutView="90" workbookViewId="0">
      <selection activeCell="D63" sqref="D63"/>
    </sheetView>
  </sheetViews>
  <sheetFormatPr defaultRowHeight="14.25" x14ac:dyDescent="0.2"/>
  <cols>
    <col min="1" max="1" width="6.42578125" style="6" customWidth="1"/>
    <col min="2" max="2" width="15.85546875" style="6" customWidth="1"/>
    <col min="3" max="3" width="20" style="6" customWidth="1"/>
    <col min="4" max="4" width="16.140625" style="6" customWidth="1"/>
    <col min="5" max="5" width="13.28515625" style="6" customWidth="1"/>
    <col min="6" max="6" width="13.7109375" style="6" customWidth="1"/>
    <col min="7" max="7" width="14.140625" style="6" customWidth="1"/>
    <col min="8" max="8" width="12.42578125" style="234" bestFit="1" customWidth="1"/>
    <col min="9" max="9" width="8.42578125" style="6" bestFit="1" customWidth="1"/>
    <col min="10" max="10" width="11.85546875" style="152" customWidth="1"/>
    <col min="11" max="11" width="11.85546875" style="6" customWidth="1"/>
    <col min="12" max="12" width="12.42578125" style="6" customWidth="1"/>
    <col min="13" max="13" width="13.85546875" style="6" customWidth="1"/>
    <col min="14" max="14" width="11.42578125" style="6" customWidth="1"/>
    <col min="15" max="15" width="18.42578125" style="6" bestFit="1" customWidth="1"/>
    <col min="16" max="16" width="9.140625" style="6"/>
    <col min="17" max="17" width="11.5703125" style="6" bestFit="1" customWidth="1"/>
    <col min="18" max="16384" width="9.140625" style="6"/>
  </cols>
  <sheetData>
    <row r="1" spans="2:9" x14ac:dyDescent="0.2">
      <c r="B1" s="455" t="s">
        <v>0</v>
      </c>
      <c r="C1" s="455"/>
      <c r="D1" s="455"/>
      <c r="E1" s="455"/>
      <c r="F1" s="455"/>
      <c r="G1" s="455"/>
      <c r="H1" s="455"/>
      <c r="I1" s="455"/>
    </row>
    <row r="2" spans="2:9" x14ac:dyDescent="0.2">
      <c r="B2" s="455" t="s">
        <v>1</v>
      </c>
      <c r="C2" s="455"/>
      <c r="D2" s="455"/>
      <c r="E2" s="455"/>
      <c r="F2" s="455"/>
      <c r="G2" s="455"/>
      <c r="H2" s="455"/>
      <c r="I2" s="455"/>
    </row>
    <row r="3" spans="2:9" x14ac:dyDescent="0.2">
      <c r="B3" s="455" t="s">
        <v>257</v>
      </c>
      <c r="C3" s="455"/>
      <c r="D3" s="455"/>
      <c r="E3" s="455"/>
      <c r="F3" s="455"/>
      <c r="G3" s="455"/>
      <c r="H3" s="455"/>
      <c r="I3" s="455"/>
    </row>
    <row r="4" spans="2:9" ht="5.25" customHeight="1" x14ac:dyDescent="0.2">
      <c r="B4" s="106"/>
      <c r="C4" s="106"/>
      <c r="D4" s="106"/>
      <c r="E4" s="106"/>
      <c r="F4" s="106"/>
      <c r="G4" s="106"/>
      <c r="H4" s="29"/>
      <c r="I4" s="22"/>
    </row>
    <row r="5" spans="2:9" ht="18" x14ac:dyDescent="0.25">
      <c r="B5" s="456" t="s">
        <v>127</v>
      </c>
      <c r="C5" s="456"/>
      <c r="D5" s="456"/>
      <c r="E5" s="456"/>
      <c r="F5" s="456"/>
      <c r="G5" s="456"/>
      <c r="H5" s="456"/>
      <c r="I5" s="456"/>
    </row>
    <row r="6" spans="2:9" ht="14.25" customHeight="1" x14ac:dyDescent="0.2">
      <c r="B6" s="5"/>
      <c r="C6" s="5"/>
      <c r="D6" s="5"/>
      <c r="E6" s="5"/>
      <c r="F6" s="5"/>
      <c r="G6" s="5"/>
    </row>
    <row r="7" spans="2:9" x14ac:dyDescent="0.2">
      <c r="B7" s="457" t="s">
        <v>2</v>
      </c>
      <c r="C7" s="457"/>
      <c r="D7" s="457"/>
      <c r="E7" s="457"/>
      <c r="F7" s="457"/>
      <c r="G7" s="457"/>
      <c r="H7" s="457"/>
      <c r="I7" s="457"/>
    </row>
    <row r="8" spans="2:9" ht="12.75" customHeight="1" x14ac:dyDescent="0.2"/>
    <row r="9" spans="2:9" x14ac:dyDescent="0.2">
      <c r="B9" s="457" t="s">
        <v>195</v>
      </c>
      <c r="C9" s="457"/>
      <c r="D9" s="457"/>
      <c r="E9" s="457"/>
      <c r="F9" s="457"/>
      <c r="G9" s="457"/>
      <c r="H9" s="457"/>
      <c r="I9" s="457"/>
    </row>
    <row r="10" spans="2:9" ht="6.75" customHeight="1" x14ac:dyDescent="0.2"/>
    <row r="11" spans="2:9" x14ac:dyDescent="0.2">
      <c r="B11" s="465" t="s">
        <v>3</v>
      </c>
      <c r="C11" s="465"/>
      <c r="D11" s="465"/>
      <c r="E11" s="465"/>
      <c r="F11" s="465"/>
      <c r="G11" s="465"/>
      <c r="H11" s="465"/>
      <c r="I11" s="465"/>
    </row>
    <row r="12" spans="2:9" x14ac:dyDescent="0.2">
      <c r="B12" s="7"/>
      <c r="C12" s="7"/>
      <c r="D12" s="7"/>
      <c r="E12" s="7"/>
      <c r="F12" s="7"/>
      <c r="G12" s="7"/>
      <c r="H12" s="201"/>
      <c r="I12" s="7"/>
    </row>
    <row r="13" spans="2:9" ht="12.75" customHeight="1" x14ac:dyDescent="0.2">
      <c r="B13" s="458" t="s">
        <v>4</v>
      </c>
      <c r="C13" s="458"/>
      <c r="D13" s="8"/>
      <c r="E13" s="9"/>
      <c r="F13" s="9"/>
      <c r="G13" s="7"/>
      <c r="H13" s="201"/>
      <c r="I13" s="7"/>
    </row>
    <row r="14" spans="2:9" ht="6.75" customHeight="1" x14ac:dyDescent="0.2">
      <c r="B14" s="10"/>
      <c r="C14" s="10"/>
      <c r="D14" s="8"/>
      <c r="E14" s="9"/>
      <c r="F14" s="9"/>
      <c r="G14" s="7"/>
      <c r="H14" s="201"/>
      <c r="I14" s="7"/>
    </row>
    <row r="15" spans="2:9" ht="114" x14ac:dyDescent="0.2">
      <c r="B15" s="11" t="s">
        <v>5</v>
      </c>
      <c r="C15" s="12" t="s">
        <v>196</v>
      </c>
      <c r="D15" s="12" t="s">
        <v>205</v>
      </c>
      <c r="E15" s="12" t="s">
        <v>6</v>
      </c>
      <c r="F15" s="11" t="s">
        <v>7</v>
      </c>
      <c r="G15" s="7"/>
      <c r="H15" s="201"/>
      <c r="I15" s="7"/>
    </row>
    <row r="16" spans="2:9" ht="14.25" customHeight="1" x14ac:dyDescent="0.2">
      <c r="B16" s="13">
        <v>1</v>
      </c>
      <c r="C16" s="14">
        <v>2</v>
      </c>
      <c r="D16" s="14">
        <v>3</v>
      </c>
      <c r="E16" s="14" t="s">
        <v>8</v>
      </c>
      <c r="F16" s="13" t="s">
        <v>188</v>
      </c>
      <c r="G16" s="7"/>
      <c r="H16" s="201"/>
      <c r="I16" s="7"/>
    </row>
    <row r="17" spans="2:14" x14ac:dyDescent="0.2">
      <c r="B17" s="15" t="s">
        <v>9</v>
      </c>
      <c r="C17" s="169">
        <v>2251113</v>
      </c>
      <c r="D17" s="161">
        <v>1850631</v>
      </c>
      <c r="E17" s="170">
        <f>D17-C17</f>
        <v>-400482</v>
      </c>
      <c r="F17" s="17">
        <f>E17/C17</f>
        <v>-0.17790399682290495</v>
      </c>
      <c r="H17" s="251">
        <f>D17/C17</f>
        <v>0.82209600317709508</v>
      </c>
      <c r="M17" s="110">
        <f>C17*254*4.35/100000</f>
        <v>24872.547536999999</v>
      </c>
    </row>
    <row r="18" spans="2:14" x14ac:dyDescent="0.2">
      <c r="B18" s="15" t="s">
        <v>259</v>
      </c>
      <c r="C18" s="169">
        <v>954152</v>
      </c>
      <c r="D18" s="161">
        <v>852179</v>
      </c>
      <c r="E18" s="170">
        <f>D18-C18</f>
        <v>-101973</v>
      </c>
      <c r="F18" s="17">
        <f>E18/C18</f>
        <v>-0.10687290913816666</v>
      </c>
      <c r="G18" s="7"/>
      <c r="H18" s="251">
        <f t="shared" ref="H18:H20" si="0">D18/C18</f>
        <v>0.89312709086183328</v>
      </c>
      <c r="M18" s="110">
        <f>C18*254*6.51/100000</f>
        <v>15777.284980799999</v>
      </c>
    </row>
    <row r="19" spans="2:14" x14ac:dyDescent="0.2">
      <c r="B19" s="15" t="s">
        <v>124</v>
      </c>
      <c r="C19" s="169">
        <v>4694</v>
      </c>
      <c r="D19" s="161">
        <v>2906</v>
      </c>
      <c r="E19" s="170">
        <f>D19-C19</f>
        <v>-1788</v>
      </c>
      <c r="F19" s="17">
        <f>E19/C19</f>
        <v>-0.38091180230080957</v>
      </c>
      <c r="G19" s="7"/>
      <c r="H19" s="251">
        <f t="shared" si="0"/>
        <v>0.61908819769919043</v>
      </c>
      <c r="I19" s="9"/>
      <c r="M19" s="110">
        <f>C19*254*6.51/100000</f>
        <v>77.617167600000002</v>
      </c>
    </row>
    <row r="20" spans="2:14" x14ac:dyDescent="0.2">
      <c r="B20" s="15" t="s">
        <v>10</v>
      </c>
      <c r="C20" s="140">
        <f>SUM(C17:C19)</f>
        <v>3209959</v>
      </c>
      <c r="D20" s="140">
        <f>SUM(D17:D19)</f>
        <v>2705716</v>
      </c>
      <c r="E20" s="170">
        <f>D20-C20</f>
        <v>-504243</v>
      </c>
      <c r="F20" s="17">
        <f>E20/C20</f>
        <v>-0.15708705313681576</v>
      </c>
      <c r="H20" s="251">
        <f t="shared" si="0"/>
        <v>0.84291294686318419</v>
      </c>
      <c r="M20" s="110">
        <f>SUM(M17:M19)</f>
        <v>40727.449685399995</v>
      </c>
    </row>
    <row r="21" spans="2:14" ht="13.5" customHeight="1" x14ac:dyDescent="0.2">
      <c r="H21" s="251"/>
      <c r="I21" s="28"/>
    </row>
    <row r="22" spans="2:14" ht="15.75" customHeight="1" x14ac:dyDescent="0.2">
      <c r="B22" s="458" t="s">
        <v>11</v>
      </c>
      <c r="C22" s="458"/>
      <c r="D22" s="458"/>
      <c r="E22" s="458"/>
      <c r="F22" s="458"/>
    </row>
    <row r="23" spans="2:14" ht="13.5" customHeight="1" x14ac:dyDescent="0.2">
      <c r="B23" s="18"/>
      <c r="C23" s="18"/>
      <c r="D23" s="18"/>
      <c r="E23" s="18"/>
      <c r="K23" s="6" t="s">
        <v>296</v>
      </c>
      <c r="L23" s="169">
        <f>2251113+4694</f>
        <v>2255807</v>
      </c>
      <c r="M23" s="375">
        <f>1850631+2906</f>
        <v>1853537</v>
      </c>
      <c r="N23" s="31">
        <f>M23/L23</f>
        <v>0.82167357402472818</v>
      </c>
    </row>
    <row r="24" spans="2:14" ht="15" customHeight="1" x14ac:dyDescent="0.2">
      <c r="B24" s="19" t="s">
        <v>13</v>
      </c>
      <c r="C24" s="20">
        <v>254</v>
      </c>
      <c r="D24" s="20">
        <v>250</v>
      </c>
      <c r="E24" s="16">
        <f>D24-C24</f>
        <v>-4</v>
      </c>
      <c r="F24" s="17">
        <f>E24/C24</f>
        <v>-1.5748031496062992E-2</v>
      </c>
      <c r="H24" s="251">
        <f>D24/C24</f>
        <v>0.98425196850393704</v>
      </c>
      <c r="L24" s="169">
        <v>954152</v>
      </c>
      <c r="M24" s="375">
        <v>852179</v>
      </c>
      <c r="N24" s="31">
        <f>M24/L24</f>
        <v>0.89312709086183328</v>
      </c>
    </row>
    <row r="25" spans="2:14" ht="15" customHeight="1" x14ac:dyDescent="0.2">
      <c r="B25" s="19" t="s">
        <v>14</v>
      </c>
      <c r="C25" s="20">
        <v>254</v>
      </c>
      <c r="D25" s="20">
        <v>250</v>
      </c>
      <c r="E25" s="16">
        <f>D25-C25</f>
        <v>-4</v>
      </c>
      <c r="F25" s="17">
        <f>E25/C25</f>
        <v>-1.5748031496062992E-2</v>
      </c>
      <c r="H25" s="251">
        <f t="shared" ref="H25:H26" si="1">D25/C25</f>
        <v>0.98425196850393704</v>
      </c>
      <c r="L25" s="169">
        <f>SUM(L23:L24)</f>
        <v>3209959</v>
      </c>
      <c r="M25" s="169">
        <f>SUM(M23:M24)</f>
        <v>2705716</v>
      </c>
      <c r="N25" s="31">
        <f>M25/L25</f>
        <v>0.84291294686318419</v>
      </c>
    </row>
    <row r="26" spans="2:14" ht="15" customHeight="1" x14ac:dyDescent="0.2">
      <c r="B26" s="19" t="s">
        <v>124</v>
      </c>
      <c r="C26" s="20">
        <v>312</v>
      </c>
      <c r="D26" s="20">
        <v>256</v>
      </c>
      <c r="E26" s="16">
        <f>D26-C26</f>
        <v>-56</v>
      </c>
      <c r="F26" s="17">
        <f>E26/C26</f>
        <v>-0.17948717948717949</v>
      </c>
      <c r="H26" s="251">
        <f t="shared" si="1"/>
        <v>0.82051282051282048</v>
      </c>
      <c r="L26" s="111"/>
    </row>
    <row r="27" spans="2:14" ht="15" customHeight="1" x14ac:dyDescent="0.2">
      <c r="B27" s="458"/>
      <c r="C27" s="458"/>
      <c r="D27" s="458"/>
      <c r="E27" s="458"/>
      <c r="F27" s="23"/>
    </row>
    <row r="28" spans="2:14" ht="16.5" customHeight="1" x14ac:dyDescent="0.2">
      <c r="B28" s="458" t="s">
        <v>258</v>
      </c>
      <c r="C28" s="458"/>
      <c r="D28" s="458"/>
      <c r="E28" s="458"/>
      <c r="F28" s="458"/>
      <c r="G28" s="458"/>
    </row>
    <row r="29" spans="2:14" s="195" customFormat="1" ht="57" x14ac:dyDescent="0.2">
      <c r="B29" s="78" t="s">
        <v>5</v>
      </c>
      <c r="C29" s="78" t="s">
        <v>15</v>
      </c>
      <c r="D29" s="78" t="s">
        <v>16</v>
      </c>
      <c r="E29" s="78" t="s">
        <v>17</v>
      </c>
      <c r="F29" s="194" t="s">
        <v>7</v>
      </c>
      <c r="H29" s="252" t="s">
        <v>12</v>
      </c>
      <c r="J29" s="225"/>
    </row>
    <row r="30" spans="2:14" x14ac:dyDescent="0.2">
      <c r="B30" s="14" t="s">
        <v>13</v>
      </c>
      <c r="C30" s="273">
        <f>C17*C24</f>
        <v>571782702</v>
      </c>
      <c r="D30" s="377">
        <v>463401708</v>
      </c>
      <c r="E30" s="273">
        <f>D30-C30</f>
        <v>-108380994</v>
      </c>
      <c r="F30" s="101">
        <f>E30/C30</f>
        <v>-0.18954927041496963</v>
      </c>
      <c r="H30" s="234" t="s">
        <v>12</v>
      </c>
      <c r="I30" s="6" t="s">
        <v>12</v>
      </c>
    </row>
    <row r="31" spans="2:14" x14ac:dyDescent="0.2">
      <c r="B31" s="14" t="s">
        <v>18</v>
      </c>
      <c r="C31" s="273">
        <f>C18*C25</f>
        <v>242354608</v>
      </c>
      <c r="D31" s="273">
        <v>213044743</v>
      </c>
      <c r="E31" s="273">
        <f>D31-C31</f>
        <v>-29309865</v>
      </c>
      <c r="F31" s="101">
        <f>E31/C31</f>
        <v>-0.12093793157834243</v>
      </c>
      <c r="I31" s="6" t="s">
        <v>12</v>
      </c>
    </row>
    <row r="32" spans="2:14" x14ac:dyDescent="0.2">
      <c r="B32" s="14" t="s">
        <v>260</v>
      </c>
      <c r="C32" s="273">
        <f>C19*C26</f>
        <v>1464528</v>
      </c>
      <c r="D32" s="273">
        <v>743856</v>
      </c>
      <c r="E32" s="273">
        <f>D32-C32</f>
        <v>-720672</v>
      </c>
      <c r="F32" s="101">
        <f>E32/C32</f>
        <v>-0.49208482186752317</v>
      </c>
      <c r="H32" s="234" t="s">
        <v>12</v>
      </c>
    </row>
    <row r="33" spans="2:9" ht="17.25" customHeight="1" x14ac:dyDescent="0.2">
      <c r="B33" s="14" t="s">
        <v>10</v>
      </c>
      <c r="C33" s="273">
        <f>SUM(C30:C32)</f>
        <v>815601838</v>
      </c>
      <c r="D33" s="273">
        <f>D30+D31+D32</f>
        <v>677190307</v>
      </c>
      <c r="E33" s="273">
        <f>D33-C33</f>
        <v>-138411531</v>
      </c>
      <c r="F33" s="101">
        <f>E33/C33</f>
        <v>-0.16970478063096273</v>
      </c>
      <c r="H33" s="234" t="s">
        <v>12</v>
      </c>
      <c r="I33" s="6" t="s">
        <v>12</v>
      </c>
    </row>
    <row r="34" spans="2:9" x14ac:dyDescent="0.2">
      <c r="B34" s="10"/>
      <c r="C34" s="10"/>
      <c r="D34" s="10"/>
      <c r="E34" s="10"/>
      <c r="F34" s="23"/>
      <c r="H34" s="234" t="s">
        <v>12</v>
      </c>
    </row>
    <row r="35" spans="2:9" x14ac:dyDescent="0.2">
      <c r="B35" s="458" t="s">
        <v>19</v>
      </c>
      <c r="C35" s="458"/>
      <c r="D35" s="458"/>
      <c r="E35" s="458"/>
      <c r="F35" s="458"/>
      <c r="G35" s="458"/>
      <c r="H35" s="251"/>
    </row>
    <row r="36" spans="2:9" ht="18" customHeight="1" x14ac:dyDescent="0.2">
      <c r="B36" s="458" t="s">
        <v>197</v>
      </c>
      <c r="C36" s="458"/>
      <c r="D36" s="458"/>
      <c r="E36" s="458"/>
      <c r="F36" s="458"/>
      <c r="G36" s="458"/>
      <c r="H36" s="458"/>
    </row>
    <row r="37" spans="2:9" ht="57" x14ac:dyDescent="0.2">
      <c r="B37" s="12" t="s">
        <v>20</v>
      </c>
      <c r="C37" s="12" t="s">
        <v>21</v>
      </c>
      <c r="D37" s="12" t="s">
        <v>22</v>
      </c>
      <c r="E37" s="12" t="s">
        <v>23</v>
      </c>
      <c r="F37" s="26" t="s">
        <v>24</v>
      </c>
      <c r="G37" s="12" t="s">
        <v>25</v>
      </c>
      <c r="H37" s="251"/>
    </row>
    <row r="38" spans="2:9" ht="12.95" customHeight="1" x14ac:dyDescent="0.2">
      <c r="B38" s="12">
        <v>1</v>
      </c>
      <c r="C38" s="12">
        <v>2</v>
      </c>
      <c r="D38" s="12">
        <v>3</v>
      </c>
      <c r="E38" s="12">
        <v>4</v>
      </c>
      <c r="F38" s="12" t="s">
        <v>26</v>
      </c>
      <c r="G38" s="12">
        <v>6</v>
      </c>
      <c r="H38" s="251"/>
    </row>
    <row r="39" spans="2:9" ht="12.95" customHeight="1" x14ac:dyDescent="0.2">
      <c r="B39" s="150">
        <v>1</v>
      </c>
      <c r="C39" s="160" t="s">
        <v>128</v>
      </c>
      <c r="D39" s="150">
        <v>1332</v>
      </c>
      <c r="E39" s="150">
        <v>1332</v>
      </c>
      <c r="F39" s="150">
        <f>D39-E39</f>
        <v>0</v>
      </c>
      <c r="G39" s="162">
        <f>F39/D39</f>
        <v>0</v>
      </c>
      <c r="H39" s="251"/>
    </row>
    <row r="40" spans="2:9" ht="12.95" customHeight="1" x14ac:dyDescent="0.2">
      <c r="B40" s="150">
        <v>2</v>
      </c>
      <c r="C40" s="160" t="s">
        <v>129</v>
      </c>
      <c r="D40" s="150">
        <v>549</v>
      </c>
      <c r="E40" s="150">
        <v>549</v>
      </c>
      <c r="F40" s="150">
        <f t="shared" ref="F40:F62" si="2">D40-E40</f>
        <v>0</v>
      </c>
      <c r="G40" s="162">
        <f t="shared" ref="G40:G63" si="3">F40/D40</f>
        <v>0</v>
      </c>
      <c r="H40" s="251"/>
    </row>
    <row r="41" spans="2:9" ht="12.95" customHeight="1" x14ac:dyDescent="0.2">
      <c r="B41" s="150">
        <v>3</v>
      </c>
      <c r="C41" s="160" t="s">
        <v>130</v>
      </c>
      <c r="D41" s="150">
        <v>290</v>
      </c>
      <c r="E41" s="150">
        <v>290</v>
      </c>
      <c r="F41" s="150">
        <f t="shared" si="2"/>
        <v>0</v>
      </c>
      <c r="G41" s="162">
        <f t="shared" si="3"/>
        <v>0</v>
      </c>
      <c r="H41" s="251"/>
    </row>
    <row r="42" spans="2:9" ht="12.95" customHeight="1" x14ac:dyDescent="0.2">
      <c r="B42" s="150">
        <v>4</v>
      </c>
      <c r="C42" s="160" t="s">
        <v>131</v>
      </c>
      <c r="D42" s="150">
        <v>919</v>
      </c>
      <c r="E42" s="150">
        <v>919</v>
      </c>
      <c r="F42" s="150">
        <f t="shared" si="2"/>
        <v>0</v>
      </c>
      <c r="G42" s="162">
        <f t="shared" si="3"/>
        <v>0</v>
      </c>
      <c r="H42" s="251"/>
    </row>
    <row r="43" spans="2:9" ht="12.95" customHeight="1" x14ac:dyDescent="0.2">
      <c r="B43" s="150">
        <v>5</v>
      </c>
      <c r="C43" s="160" t="s">
        <v>132</v>
      </c>
      <c r="D43" s="150">
        <v>586</v>
      </c>
      <c r="E43" s="150">
        <v>586</v>
      </c>
      <c r="F43" s="150">
        <f t="shared" si="2"/>
        <v>0</v>
      </c>
      <c r="G43" s="162">
        <f t="shared" si="3"/>
        <v>0</v>
      </c>
      <c r="H43" s="251"/>
    </row>
    <row r="44" spans="2:9" ht="12.95" customHeight="1" x14ac:dyDescent="0.2">
      <c r="B44" s="150">
        <v>6</v>
      </c>
      <c r="C44" s="160" t="s">
        <v>133</v>
      </c>
      <c r="D44" s="150">
        <v>966</v>
      </c>
      <c r="E44" s="150">
        <v>966</v>
      </c>
      <c r="F44" s="150">
        <f t="shared" si="2"/>
        <v>0</v>
      </c>
      <c r="G44" s="162">
        <f t="shared" si="3"/>
        <v>0</v>
      </c>
      <c r="H44" s="251"/>
    </row>
    <row r="45" spans="2:9" ht="12.95" customHeight="1" x14ac:dyDescent="0.2">
      <c r="B45" s="150">
        <v>7</v>
      </c>
      <c r="C45" s="160" t="s">
        <v>134</v>
      </c>
      <c r="D45" s="150">
        <v>821</v>
      </c>
      <c r="E45" s="150">
        <v>821</v>
      </c>
      <c r="F45" s="150">
        <f t="shared" si="2"/>
        <v>0</v>
      </c>
      <c r="G45" s="162">
        <f t="shared" si="3"/>
        <v>0</v>
      </c>
      <c r="H45" s="251"/>
    </row>
    <row r="46" spans="2:9" ht="12.95" customHeight="1" x14ac:dyDescent="0.2">
      <c r="B46" s="150">
        <v>8</v>
      </c>
      <c r="C46" s="160" t="s">
        <v>135</v>
      </c>
      <c r="D46" s="150">
        <v>1379</v>
      </c>
      <c r="E46" s="150">
        <v>1379</v>
      </c>
      <c r="F46" s="150">
        <f t="shared" si="2"/>
        <v>0</v>
      </c>
      <c r="G46" s="162">
        <f t="shared" si="3"/>
        <v>0</v>
      </c>
      <c r="H46" s="251"/>
    </row>
    <row r="47" spans="2:9" ht="12.95" customHeight="1" x14ac:dyDescent="0.2">
      <c r="B47" s="150">
        <v>9</v>
      </c>
      <c r="C47" s="160" t="s">
        <v>136</v>
      </c>
      <c r="D47" s="150">
        <v>1203</v>
      </c>
      <c r="E47" s="150">
        <v>1203</v>
      </c>
      <c r="F47" s="150">
        <f t="shared" si="2"/>
        <v>0</v>
      </c>
      <c r="G47" s="162">
        <f t="shared" si="3"/>
        <v>0</v>
      </c>
      <c r="H47" s="251"/>
    </row>
    <row r="48" spans="2:9" ht="12.95" customHeight="1" x14ac:dyDescent="0.2">
      <c r="B48" s="150">
        <v>10</v>
      </c>
      <c r="C48" s="160" t="s">
        <v>137</v>
      </c>
      <c r="D48" s="150">
        <v>632</v>
      </c>
      <c r="E48" s="150">
        <v>632</v>
      </c>
      <c r="F48" s="150">
        <f t="shared" si="2"/>
        <v>0</v>
      </c>
      <c r="G48" s="162">
        <f t="shared" si="3"/>
        <v>0</v>
      </c>
      <c r="H48" s="251"/>
    </row>
    <row r="49" spans="2:8" ht="12.95" customHeight="1" x14ac:dyDescent="0.2">
      <c r="B49" s="150">
        <v>11</v>
      </c>
      <c r="C49" s="160" t="s">
        <v>138</v>
      </c>
      <c r="D49" s="150">
        <v>980</v>
      </c>
      <c r="E49" s="150">
        <v>980</v>
      </c>
      <c r="F49" s="150">
        <f t="shared" si="2"/>
        <v>0</v>
      </c>
      <c r="G49" s="162">
        <f t="shared" si="3"/>
        <v>0</v>
      </c>
      <c r="H49" s="251"/>
    </row>
    <row r="50" spans="2:8" ht="12.95" customHeight="1" x14ac:dyDescent="0.2">
      <c r="B50" s="150">
        <v>12</v>
      </c>
      <c r="C50" s="160" t="s">
        <v>139</v>
      </c>
      <c r="D50" s="150">
        <v>899</v>
      </c>
      <c r="E50" s="150">
        <v>899</v>
      </c>
      <c r="F50" s="150">
        <f t="shared" si="2"/>
        <v>0</v>
      </c>
      <c r="G50" s="162">
        <f t="shared" si="3"/>
        <v>0</v>
      </c>
      <c r="H50" s="251"/>
    </row>
    <row r="51" spans="2:8" ht="12.95" customHeight="1" x14ac:dyDescent="0.2">
      <c r="B51" s="150">
        <v>13</v>
      </c>
      <c r="C51" s="160" t="s">
        <v>140</v>
      </c>
      <c r="D51" s="150">
        <v>347</v>
      </c>
      <c r="E51" s="150">
        <v>347</v>
      </c>
      <c r="F51" s="150">
        <f t="shared" si="2"/>
        <v>0</v>
      </c>
      <c r="G51" s="162">
        <f t="shared" si="3"/>
        <v>0</v>
      </c>
      <c r="H51" s="251"/>
    </row>
    <row r="52" spans="2:8" ht="12.95" customHeight="1" x14ac:dyDescent="0.2">
      <c r="B52" s="150">
        <v>14</v>
      </c>
      <c r="C52" s="160" t="s">
        <v>141</v>
      </c>
      <c r="D52" s="150">
        <v>363</v>
      </c>
      <c r="E52" s="150">
        <v>363</v>
      </c>
      <c r="F52" s="150">
        <f t="shared" si="2"/>
        <v>0</v>
      </c>
      <c r="G52" s="162">
        <f t="shared" si="3"/>
        <v>0</v>
      </c>
      <c r="H52" s="251"/>
    </row>
    <row r="53" spans="2:8" ht="12.95" customHeight="1" x14ac:dyDescent="0.2">
      <c r="B53" s="150">
        <v>15</v>
      </c>
      <c r="C53" s="160" t="s">
        <v>142</v>
      </c>
      <c r="D53" s="150">
        <v>895</v>
      </c>
      <c r="E53" s="150">
        <v>895</v>
      </c>
      <c r="F53" s="150">
        <f t="shared" si="2"/>
        <v>0</v>
      </c>
      <c r="G53" s="162">
        <f t="shared" si="3"/>
        <v>0</v>
      </c>
      <c r="H53" s="251"/>
    </row>
    <row r="54" spans="2:8" ht="12.95" customHeight="1" x14ac:dyDescent="0.2">
      <c r="B54" s="150">
        <v>16</v>
      </c>
      <c r="C54" s="160" t="s">
        <v>143</v>
      </c>
      <c r="D54" s="150">
        <v>1888</v>
      </c>
      <c r="E54" s="150">
        <v>1888</v>
      </c>
      <c r="F54" s="150">
        <f t="shared" si="2"/>
        <v>0</v>
      </c>
      <c r="G54" s="162">
        <f t="shared" si="3"/>
        <v>0</v>
      </c>
      <c r="H54" s="251"/>
    </row>
    <row r="55" spans="2:8" ht="12.95" customHeight="1" x14ac:dyDescent="0.2">
      <c r="B55" s="150">
        <v>17</v>
      </c>
      <c r="C55" s="160" t="s">
        <v>144</v>
      </c>
      <c r="D55" s="150">
        <v>1091</v>
      </c>
      <c r="E55" s="150">
        <v>1091</v>
      </c>
      <c r="F55" s="150">
        <f t="shared" si="2"/>
        <v>0</v>
      </c>
      <c r="G55" s="162">
        <f t="shared" si="3"/>
        <v>0</v>
      </c>
      <c r="H55" s="251"/>
    </row>
    <row r="56" spans="2:8" ht="12.95" customHeight="1" x14ac:dyDescent="0.2">
      <c r="B56" s="150">
        <v>18</v>
      </c>
      <c r="C56" s="160" t="s">
        <v>145</v>
      </c>
      <c r="D56" s="150">
        <v>990</v>
      </c>
      <c r="E56" s="150">
        <v>990</v>
      </c>
      <c r="F56" s="150">
        <f t="shared" si="2"/>
        <v>0</v>
      </c>
      <c r="G56" s="162">
        <f t="shared" si="3"/>
        <v>0</v>
      </c>
      <c r="H56" s="251"/>
    </row>
    <row r="57" spans="2:8" ht="12.95" customHeight="1" x14ac:dyDescent="0.2">
      <c r="B57" s="150">
        <v>19</v>
      </c>
      <c r="C57" s="160" t="s">
        <v>146</v>
      </c>
      <c r="D57" s="150">
        <v>1504</v>
      </c>
      <c r="E57" s="150">
        <v>1504</v>
      </c>
      <c r="F57" s="150">
        <f t="shared" si="2"/>
        <v>0</v>
      </c>
      <c r="G57" s="162">
        <f t="shared" si="3"/>
        <v>0</v>
      </c>
      <c r="H57" s="251"/>
    </row>
    <row r="58" spans="2:8" ht="12.95" customHeight="1" x14ac:dyDescent="0.2">
      <c r="B58" s="150">
        <v>20</v>
      </c>
      <c r="C58" s="160" t="s">
        <v>147</v>
      </c>
      <c r="D58" s="150">
        <v>600</v>
      </c>
      <c r="E58" s="150">
        <v>600</v>
      </c>
      <c r="F58" s="150">
        <f t="shared" si="2"/>
        <v>0</v>
      </c>
      <c r="G58" s="162">
        <f t="shared" si="3"/>
        <v>0</v>
      </c>
      <c r="H58" s="251"/>
    </row>
    <row r="59" spans="2:8" ht="12.95" customHeight="1" x14ac:dyDescent="0.2">
      <c r="B59" s="150">
        <v>21</v>
      </c>
      <c r="C59" s="160" t="s">
        <v>148</v>
      </c>
      <c r="D59" s="150">
        <v>758</v>
      </c>
      <c r="E59" s="150">
        <v>758</v>
      </c>
      <c r="F59" s="150">
        <f t="shared" si="2"/>
        <v>0</v>
      </c>
      <c r="G59" s="162">
        <f t="shared" si="3"/>
        <v>0</v>
      </c>
      <c r="H59" s="251"/>
    </row>
    <row r="60" spans="2:8" ht="12.95" customHeight="1" x14ac:dyDescent="0.2">
      <c r="B60" s="150">
        <v>22</v>
      </c>
      <c r="C60" s="160" t="s">
        <v>149</v>
      </c>
      <c r="D60" s="150">
        <v>628</v>
      </c>
      <c r="E60" s="150">
        <v>628</v>
      </c>
      <c r="F60" s="150">
        <f t="shared" si="2"/>
        <v>0</v>
      </c>
      <c r="G60" s="162">
        <f t="shared" si="3"/>
        <v>0</v>
      </c>
      <c r="H60" s="251"/>
    </row>
    <row r="61" spans="2:8" ht="12.95" customHeight="1" x14ac:dyDescent="0.2">
      <c r="B61" s="150">
        <v>23</v>
      </c>
      <c r="C61" s="160" t="s">
        <v>150</v>
      </c>
      <c r="D61" s="150">
        <v>922</v>
      </c>
      <c r="E61" s="150">
        <v>922</v>
      </c>
      <c r="F61" s="150">
        <f t="shared" si="2"/>
        <v>0</v>
      </c>
      <c r="G61" s="162">
        <f t="shared" si="3"/>
        <v>0</v>
      </c>
      <c r="H61" s="251"/>
    </row>
    <row r="62" spans="2:8" ht="12.95" customHeight="1" x14ac:dyDescent="0.2">
      <c r="B62" s="150">
        <v>24</v>
      </c>
      <c r="C62" s="160" t="s">
        <v>151</v>
      </c>
      <c r="D62" s="150">
        <v>1296</v>
      </c>
      <c r="E62" s="150">
        <v>1296</v>
      </c>
      <c r="F62" s="150">
        <f t="shared" si="2"/>
        <v>0</v>
      </c>
      <c r="G62" s="162">
        <f t="shared" si="3"/>
        <v>0</v>
      </c>
      <c r="H62" s="251"/>
    </row>
    <row r="63" spans="2:8" ht="17.25" customHeight="1" x14ac:dyDescent="0.25">
      <c r="B63" s="173"/>
      <c r="C63" s="174" t="s">
        <v>27</v>
      </c>
      <c r="D63" s="39">
        <f>SUM(D39:D62)</f>
        <v>21838</v>
      </c>
      <c r="E63" s="39">
        <f>SUM(E39:E62)</f>
        <v>21838</v>
      </c>
      <c r="F63" s="39">
        <f t="shared" ref="F63" si="4">SUM(F39:F62)</f>
        <v>0</v>
      </c>
      <c r="G63" s="162">
        <f t="shared" si="3"/>
        <v>0</v>
      </c>
      <c r="H63" s="251"/>
    </row>
    <row r="64" spans="2:8" ht="17.25" customHeight="1" x14ac:dyDescent="0.2">
      <c r="B64" s="461"/>
      <c r="C64" s="461"/>
      <c r="D64" s="461"/>
      <c r="E64" s="461"/>
      <c r="F64" s="461"/>
      <c r="G64" s="461"/>
      <c r="H64" s="251"/>
    </row>
    <row r="65" spans="2:9" ht="12.95" customHeight="1" x14ac:dyDescent="0.2">
      <c r="B65" s="21"/>
      <c r="C65" s="32"/>
      <c r="D65" s="33"/>
      <c r="E65" s="33"/>
      <c r="F65" s="33"/>
      <c r="G65" s="34"/>
      <c r="H65" s="251"/>
      <c r="I65" s="6" t="s">
        <v>12</v>
      </c>
    </row>
    <row r="66" spans="2:9" ht="17.25" customHeight="1" x14ac:dyDescent="0.2">
      <c r="B66" s="458" t="s">
        <v>198</v>
      </c>
      <c r="C66" s="458"/>
      <c r="D66" s="458"/>
      <c r="E66" s="458"/>
      <c r="F66" s="458"/>
      <c r="G66" s="458"/>
      <c r="H66" s="458"/>
      <c r="I66" s="458"/>
    </row>
    <row r="67" spans="2:9" ht="57" x14ac:dyDescent="0.2">
      <c r="B67" s="12" t="s">
        <v>20</v>
      </c>
      <c r="C67" s="12" t="s">
        <v>21</v>
      </c>
      <c r="D67" s="12" t="s">
        <v>22</v>
      </c>
      <c r="E67" s="12" t="s">
        <v>23</v>
      </c>
      <c r="F67" s="26" t="s">
        <v>24</v>
      </c>
      <c r="G67" s="12" t="s">
        <v>25</v>
      </c>
      <c r="H67" s="251"/>
    </row>
    <row r="68" spans="2:9" ht="12.95" customHeight="1" x14ac:dyDescent="0.2">
      <c r="B68" s="12">
        <v>1</v>
      </c>
      <c r="C68" s="12">
        <v>2</v>
      </c>
      <c r="D68" s="12">
        <v>3</v>
      </c>
      <c r="E68" s="12">
        <v>4</v>
      </c>
      <c r="F68" s="12" t="s">
        <v>26</v>
      </c>
      <c r="G68" s="12">
        <v>6</v>
      </c>
      <c r="H68" s="251"/>
    </row>
    <row r="69" spans="2:9" ht="12.95" customHeight="1" x14ac:dyDescent="0.2">
      <c r="B69" s="150">
        <v>1</v>
      </c>
      <c r="C69" s="160" t="s">
        <v>128</v>
      </c>
      <c r="D69" s="150">
        <v>795</v>
      </c>
      <c r="E69" s="150">
        <v>795</v>
      </c>
      <c r="F69" s="150">
        <f>D69-E69</f>
        <v>0</v>
      </c>
      <c r="G69" s="162">
        <f t="shared" ref="G69:G93" si="5">F69/D69</f>
        <v>0</v>
      </c>
      <c r="H69" s="251"/>
    </row>
    <row r="70" spans="2:9" ht="12.95" customHeight="1" x14ac:dyDescent="0.2">
      <c r="B70" s="150">
        <v>2</v>
      </c>
      <c r="C70" s="160" t="s">
        <v>129</v>
      </c>
      <c r="D70" s="150">
        <v>300</v>
      </c>
      <c r="E70" s="150">
        <v>300</v>
      </c>
      <c r="F70" s="150">
        <f t="shared" ref="F70:F92" si="6">D70-E70</f>
        <v>0</v>
      </c>
      <c r="G70" s="162">
        <f t="shared" si="5"/>
        <v>0</v>
      </c>
      <c r="H70" s="251"/>
    </row>
    <row r="71" spans="2:9" ht="12.95" customHeight="1" x14ac:dyDescent="0.2">
      <c r="B71" s="150">
        <v>3</v>
      </c>
      <c r="C71" s="160" t="s">
        <v>130</v>
      </c>
      <c r="D71" s="150">
        <v>195</v>
      </c>
      <c r="E71" s="150">
        <v>195</v>
      </c>
      <c r="F71" s="150">
        <f t="shared" si="6"/>
        <v>0</v>
      </c>
      <c r="G71" s="162">
        <f t="shared" si="5"/>
        <v>0</v>
      </c>
      <c r="H71" s="251"/>
    </row>
    <row r="72" spans="2:9" ht="12.95" customHeight="1" x14ac:dyDescent="0.2">
      <c r="B72" s="150">
        <v>4</v>
      </c>
      <c r="C72" s="160" t="s">
        <v>131</v>
      </c>
      <c r="D72" s="150">
        <v>563</v>
      </c>
      <c r="E72" s="150">
        <v>563</v>
      </c>
      <c r="F72" s="150">
        <f t="shared" si="6"/>
        <v>0</v>
      </c>
      <c r="G72" s="162">
        <f t="shared" si="5"/>
        <v>0</v>
      </c>
      <c r="H72" s="251"/>
    </row>
    <row r="73" spans="2:9" ht="12.95" customHeight="1" x14ac:dyDescent="0.2">
      <c r="B73" s="150">
        <v>5</v>
      </c>
      <c r="C73" s="160" t="s">
        <v>132</v>
      </c>
      <c r="D73" s="150">
        <v>344</v>
      </c>
      <c r="E73" s="150">
        <v>344</v>
      </c>
      <c r="F73" s="150">
        <f t="shared" si="6"/>
        <v>0</v>
      </c>
      <c r="G73" s="162">
        <f t="shared" si="5"/>
        <v>0</v>
      </c>
      <c r="H73" s="251"/>
    </row>
    <row r="74" spans="2:9" ht="12.95" customHeight="1" x14ac:dyDescent="0.2">
      <c r="B74" s="150">
        <v>6</v>
      </c>
      <c r="C74" s="160" t="s">
        <v>133</v>
      </c>
      <c r="D74" s="150">
        <v>626</v>
      </c>
      <c r="E74" s="150">
        <v>625</v>
      </c>
      <c r="F74" s="150">
        <f t="shared" si="6"/>
        <v>1</v>
      </c>
      <c r="G74" s="162">
        <f t="shared" si="5"/>
        <v>1.5974440894568689E-3</v>
      </c>
      <c r="H74" s="251"/>
    </row>
    <row r="75" spans="2:9" ht="12.95" customHeight="1" x14ac:dyDescent="0.2">
      <c r="B75" s="150">
        <v>7</v>
      </c>
      <c r="C75" s="160" t="s">
        <v>134</v>
      </c>
      <c r="D75" s="150">
        <v>551</v>
      </c>
      <c r="E75" s="150">
        <v>551</v>
      </c>
      <c r="F75" s="150">
        <f t="shared" si="6"/>
        <v>0</v>
      </c>
      <c r="G75" s="162">
        <f t="shared" si="5"/>
        <v>0</v>
      </c>
      <c r="H75" s="251"/>
    </row>
    <row r="76" spans="2:9" ht="12.95" customHeight="1" x14ac:dyDescent="0.2">
      <c r="B76" s="150">
        <v>8</v>
      </c>
      <c r="C76" s="160" t="s">
        <v>135</v>
      </c>
      <c r="D76" s="150">
        <v>668</v>
      </c>
      <c r="E76" s="150">
        <v>668</v>
      </c>
      <c r="F76" s="150">
        <f t="shared" si="6"/>
        <v>0</v>
      </c>
      <c r="G76" s="162">
        <f t="shared" si="5"/>
        <v>0</v>
      </c>
      <c r="H76" s="251"/>
    </row>
    <row r="77" spans="2:9" ht="12.95" customHeight="1" x14ac:dyDescent="0.2">
      <c r="B77" s="150">
        <v>9</v>
      </c>
      <c r="C77" s="160" t="s">
        <v>136</v>
      </c>
      <c r="D77" s="150">
        <v>1293</v>
      </c>
      <c r="E77" s="150">
        <v>1293</v>
      </c>
      <c r="F77" s="150">
        <f t="shared" si="6"/>
        <v>0</v>
      </c>
      <c r="G77" s="162">
        <f t="shared" si="5"/>
        <v>0</v>
      </c>
      <c r="H77" s="251"/>
    </row>
    <row r="78" spans="2:9" ht="12.95" customHeight="1" x14ac:dyDescent="0.2">
      <c r="B78" s="150">
        <v>10</v>
      </c>
      <c r="C78" s="160" t="s">
        <v>137</v>
      </c>
      <c r="D78" s="150">
        <v>400</v>
      </c>
      <c r="E78" s="150">
        <v>400</v>
      </c>
      <c r="F78" s="150">
        <f t="shared" si="6"/>
        <v>0</v>
      </c>
      <c r="G78" s="162">
        <f t="shared" si="5"/>
        <v>0</v>
      </c>
      <c r="H78" s="251"/>
    </row>
    <row r="79" spans="2:9" ht="12.95" customHeight="1" x14ac:dyDescent="0.2">
      <c r="B79" s="150">
        <v>11</v>
      </c>
      <c r="C79" s="160" t="s">
        <v>138</v>
      </c>
      <c r="D79" s="150">
        <v>440</v>
      </c>
      <c r="E79" s="150">
        <v>440</v>
      </c>
      <c r="F79" s="150">
        <f t="shared" si="6"/>
        <v>0</v>
      </c>
      <c r="G79" s="162">
        <f t="shared" si="5"/>
        <v>0</v>
      </c>
      <c r="H79" s="251"/>
    </row>
    <row r="80" spans="2:9" ht="12.95" customHeight="1" x14ac:dyDescent="0.2">
      <c r="B80" s="150">
        <v>12</v>
      </c>
      <c r="C80" s="160" t="s">
        <v>139</v>
      </c>
      <c r="D80" s="150">
        <v>570</v>
      </c>
      <c r="E80" s="150">
        <v>570</v>
      </c>
      <c r="F80" s="150">
        <f t="shared" si="6"/>
        <v>0</v>
      </c>
      <c r="G80" s="162">
        <f t="shared" si="5"/>
        <v>0</v>
      </c>
      <c r="H80" s="251"/>
    </row>
    <row r="81" spans="2:9" ht="12.95" customHeight="1" x14ac:dyDescent="0.2">
      <c r="B81" s="150">
        <v>13</v>
      </c>
      <c r="C81" s="160" t="s">
        <v>140</v>
      </c>
      <c r="D81" s="150">
        <v>240</v>
      </c>
      <c r="E81" s="150">
        <v>240</v>
      </c>
      <c r="F81" s="150">
        <f t="shared" si="6"/>
        <v>0</v>
      </c>
      <c r="G81" s="162">
        <f t="shared" si="5"/>
        <v>0</v>
      </c>
      <c r="H81" s="251"/>
    </row>
    <row r="82" spans="2:9" ht="12.95" customHeight="1" x14ac:dyDescent="0.2">
      <c r="B82" s="150">
        <v>14</v>
      </c>
      <c r="C82" s="160" t="s">
        <v>141</v>
      </c>
      <c r="D82" s="150">
        <v>296</v>
      </c>
      <c r="E82" s="150">
        <v>296</v>
      </c>
      <c r="F82" s="150">
        <f t="shared" si="6"/>
        <v>0</v>
      </c>
      <c r="G82" s="162">
        <f t="shared" si="5"/>
        <v>0</v>
      </c>
      <c r="H82" s="251"/>
    </row>
    <row r="83" spans="2:9" ht="12.95" customHeight="1" x14ac:dyDescent="0.2">
      <c r="B83" s="150">
        <v>15</v>
      </c>
      <c r="C83" s="160" t="s">
        <v>142</v>
      </c>
      <c r="D83" s="150">
        <v>642</v>
      </c>
      <c r="E83" s="150">
        <v>642</v>
      </c>
      <c r="F83" s="150">
        <f t="shared" si="6"/>
        <v>0</v>
      </c>
      <c r="G83" s="162">
        <f t="shared" si="5"/>
        <v>0</v>
      </c>
      <c r="H83" s="251"/>
    </row>
    <row r="84" spans="2:9" ht="12.95" customHeight="1" x14ac:dyDescent="0.2">
      <c r="B84" s="150">
        <v>16</v>
      </c>
      <c r="C84" s="160" t="s">
        <v>143</v>
      </c>
      <c r="D84" s="150">
        <v>1234</v>
      </c>
      <c r="E84" s="150">
        <v>1234</v>
      </c>
      <c r="F84" s="150">
        <f t="shared" si="6"/>
        <v>0</v>
      </c>
      <c r="G84" s="162">
        <f t="shared" si="5"/>
        <v>0</v>
      </c>
      <c r="H84" s="251"/>
    </row>
    <row r="85" spans="2:9" ht="12.95" customHeight="1" x14ac:dyDescent="0.2">
      <c r="B85" s="150">
        <v>17</v>
      </c>
      <c r="C85" s="160" t="s">
        <v>144</v>
      </c>
      <c r="D85" s="150">
        <v>601</v>
      </c>
      <c r="E85" s="150">
        <v>601</v>
      </c>
      <c r="F85" s="150">
        <f t="shared" si="6"/>
        <v>0</v>
      </c>
      <c r="G85" s="162">
        <f t="shared" si="5"/>
        <v>0</v>
      </c>
      <c r="H85" s="251"/>
    </row>
    <row r="86" spans="2:9" ht="12.95" customHeight="1" x14ac:dyDescent="0.2">
      <c r="B86" s="150">
        <v>18</v>
      </c>
      <c r="C86" s="160" t="s">
        <v>145</v>
      </c>
      <c r="D86" s="150">
        <v>530</v>
      </c>
      <c r="E86" s="150">
        <v>530</v>
      </c>
      <c r="F86" s="150">
        <f t="shared" si="6"/>
        <v>0</v>
      </c>
      <c r="G86" s="162">
        <f t="shared" si="5"/>
        <v>0</v>
      </c>
      <c r="H86" s="251"/>
    </row>
    <row r="87" spans="2:9" ht="12.95" customHeight="1" x14ac:dyDescent="0.2">
      <c r="B87" s="150">
        <v>19</v>
      </c>
      <c r="C87" s="160" t="s">
        <v>146</v>
      </c>
      <c r="D87" s="150">
        <v>802</v>
      </c>
      <c r="E87" s="150">
        <v>802</v>
      </c>
      <c r="F87" s="150">
        <f t="shared" si="6"/>
        <v>0</v>
      </c>
      <c r="G87" s="162">
        <f t="shared" si="5"/>
        <v>0</v>
      </c>
      <c r="H87" s="251"/>
    </row>
    <row r="88" spans="2:9" ht="12.95" customHeight="1" x14ac:dyDescent="0.2">
      <c r="B88" s="150">
        <v>20</v>
      </c>
      <c r="C88" s="160" t="s">
        <v>147</v>
      </c>
      <c r="D88" s="150">
        <v>413</v>
      </c>
      <c r="E88" s="150">
        <v>413</v>
      </c>
      <c r="F88" s="150">
        <f t="shared" si="6"/>
        <v>0</v>
      </c>
      <c r="G88" s="162">
        <f t="shared" si="5"/>
        <v>0</v>
      </c>
      <c r="H88" s="251"/>
    </row>
    <row r="89" spans="2:9" ht="12.95" customHeight="1" x14ac:dyDescent="0.2">
      <c r="B89" s="150">
        <v>21</v>
      </c>
      <c r="C89" s="160" t="s">
        <v>148</v>
      </c>
      <c r="D89" s="150">
        <v>516</v>
      </c>
      <c r="E89" s="150">
        <v>516</v>
      </c>
      <c r="F89" s="150">
        <f t="shared" si="6"/>
        <v>0</v>
      </c>
      <c r="G89" s="162">
        <f t="shared" si="5"/>
        <v>0</v>
      </c>
      <c r="H89" s="251"/>
    </row>
    <row r="90" spans="2:9" ht="12.95" customHeight="1" x14ac:dyDescent="0.2">
      <c r="B90" s="150">
        <v>22</v>
      </c>
      <c r="C90" s="160" t="s">
        <v>149</v>
      </c>
      <c r="D90" s="150">
        <v>375</v>
      </c>
      <c r="E90" s="150">
        <v>375</v>
      </c>
      <c r="F90" s="150">
        <f t="shared" si="6"/>
        <v>0</v>
      </c>
      <c r="G90" s="162">
        <f t="shared" si="5"/>
        <v>0</v>
      </c>
      <c r="H90" s="251"/>
    </row>
    <row r="91" spans="2:9" ht="12.95" customHeight="1" x14ac:dyDescent="0.2">
      <c r="B91" s="150">
        <v>23</v>
      </c>
      <c r="C91" s="160" t="s">
        <v>150</v>
      </c>
      <c r="D91" s="150">
        <v>614</v>
      </c>
      <c r="E91" s="150">
        <v>614</v>
      </c>
      <c r="F91" s="150">
        <f t="shared" si="6"/>
        <v>0</v>
      </c>
      <c r="G91" s="162">
        <f t="shared" si="5"/>
        <v>0</v>
      </c>
      <c r="H91" s="251"/>
    </row>
    <row r="92" spans="2:9" ht="12.95" customHeight="1" x14ac:dyDescent="0.2">
      <c r="B92" s="150">
        <v>24</v>
      </c>
      <c r="C92" s="160" t="s">
        <v>151</v>
      </c>
      <c r="D92" s="150">
        <v>633</v>
      </c>
      <c r="E92" s="150">
        <v>633</v>
      </c>
      <c r="F92" s="150">
        <f t="shared" si="6"/>
        <v>0</v>
      </c>
      <c r="G92" s="162">
        <f t="shared" si="5"/>
        <v>0</v>
      </c>
      <c r="H92" s="251"/>
    </row>
    <row r="93" spans="2:9" ht="12.95" customHeight="1" x14ac:dyDescent="0.2">
      <c r="B93" s="173"/>
      <c r="C93" s="174" t="s">
        <v>27</v>
      </c>
      <c r="D93" s="171">
        <f>SUM(D69:D92)</f>
        <v>13641</v>
      </c>
      <c r="E93" s="171">
        <f t="shared" ref="E93:F93" si="7">SUM(E69:E92)</f>
        <v>13640</v>
      </c>
      <c r="F93" s="171">
        <f t="shared" si="7"/>
        <v>1</v>
      </c>
      <c r="G93" s="175">
        <f t="shared" si="5"/>
        <v>7.3308408474452013E-5</v>
      </c>
      <c r="H93" s="251"/>
    </row>
    <row r="94" spans="2:9" ht="12.95" customHeight="1" x14ac:dyDescent="0.2">
      <c r="B94" s="462" t="s">
        <v>261</v>
      </c>
      <c r="C94" s="462"/>
      <c r="D94" s="462"/>
      <c r="E94" s="462"/>
      <c r="F94" s="462"/>
      <c r="G94" s="462"/>
      <c r="H94" s="251"/>
    </row>
    <row r="95" spans="2:9" ht="24" customHeight="1" x14ac:dyDescent="0.2">
      <c r="B95" s="458" t="s">
        <v>199</v>
      </c>
      <c r="C95" s="458"/>
      <c r="D95" s="458"/>
      <c r="E95" s="458"/>
      <c r="F95" s="458"/>
      <c r="G95" s="458"/>
      <c r="H95" s="458"/>
      <c r="I95" s="458"/>
    </row>
    <row r="96" spans="2:9" ht="57" x14ac:dyDescent="0.2">
      <c r="B96" s="12" t="s">
        <v>20</v>
      </c>
      <c r="C96" s="12" t="s">
        <v>21</v>
      </c>
      <c r="D96" s="12" t="s">
        <v>22</v>
      </c>
      <c r="E96" s="12" t="s">
        <v>23</v>
      </c>
      <c r="F96" s="26" t="s">
        <v>24</v>
      </c>
      <c r="G96" s="12" t="s">
        <v>25</v>
      </c>
      <c r="H96" s="251"/>
    </row>
    <row r="97" spans="2:8" ht="15" customHeight="1" x14ac:dyDescent="0.2">
      <c r="B97" s="12">
        <v>1</v>
      </c>
      <c r="C97" s="12">
        <v>2</v>
      </c>
      <c r="D97" s="12">
        <v>3</v>
      </c>
      <c r="E97" s="12">
        <v>4</v>
      </c>
      <c r="F97" s="12" t="s">
        <v>26</v>
      </c>
      <c r="G97" s="12">
        <v>6</v>
      </c>
      <c r="H97" s="251"/>
    </row>
    <row r="98" spans="2:8" ht="12.95" customHeight="1" x14ac:dyDescent="0.2">
      <c r="B98" s="150">
        <v>1</v>
      </c>
      <c r="C98" s="160" t="s">
        <v>128</v>
      </c>
      <c r="D98" s="14">
        <v>50</v>
      </c>
      <c r="E98" s="14">
        <v>50</v>
      </c>
      <c r="F98" s="150">
        <f>D98-E98</f>
        <v>0</v>
      </c>
      <c r="G98" s="126">
        <f>F98/D98</f>
        <v>0</v>
      </c>
      <c r="H98" s="251"/>
    </row>
    <row r="99" spans="2:8" ht="12.95" customHeight="1" x14ac:dyDescent="0.2">
      <c r="B99" s="150">
        <v>2</v>
      </c>
      <c r="C99" s="160" t="s">
        <v>129</v>
      </c>
      <c r="D99" s="14">
        <v>19</v>
      </c>
      <c r="E99" s="14">
        <v>19</v>
      </c>
      <c r="F99" s="150">
        <f t="shared" ref="F99:F121" si="8">D99-E99</f>
        <v>0</v>
      </c>
      <c r="G99" s="126">
        <f t="shared" ref="G99:G121" si="9">F99/D99</f>
        <v>0</v>
      </c>
      <c r="H99" s="251"/>
    </row>
    <row r="100" spans="2:8" ht="12.95" customHeight="1" x14ac:dyDescent="0.2">
      <c r="B100" s="150">
        <v>3</v>
      </c>
      <c r="C100" s="160" t="s">
        <v>130</v>
      </c>
      <c r="D100" s="14">
        <v>6</v>
      </c>
      <c r="E100" s="14">
        <v>6</v>
      </c>
      <c r="F100" s="150">
        <f t="shared" si="8"/>
        <v>0</v>
      </c>
      <c r="G100" s="126">
        <f t="shared" si="9"/>
        <v>0</v>
      </c>
      <c r="H100" s="251"/>
    </row>
    <row r="101" spans="2:8" ht="12.95" customHeight="1" x14ac:dyDescent="0.2">
      <c r="B101" s="150">
        <v>4</v>
      </c>
      <c r="C101" s="160" t="s">
        <v>131</v>
      </c>
      <c r="D101" s="14">
        <v>37</v>
      </c>
      <c r="E101" s="14">
        <v>37</v>
      </c>
      <c r="F101" s="150">
        <f t="shared" si="8"/>
        <v>0</v>
      </c>
      <c r="G101" s="126">
        <f t="shared" si="9"/>
        <v>0</v>
      </c>
      <c r="H101" s="251"/>
    </row>
    <row r="102" spans="2:8" ht="12.95" customHeight="1" x14ac:dyDescent="0.2">
      <c r="B102" s="150">
        <v>5</v>
      </c>
      <c r="C102" s="160" t="s">
        <v>132</v>
      </c>
      <c r="D102" s="14">
        <v>38</v>
      </c>
      <c r="E102" s="14">
        <v>38</v>
      </c>
      <c r="F102" s="150">
        <f t="shared" si="8"/>
        <v>0</v>
      </c>
      <c r="G102" s="126">
        <f t="shared" si="9"/>
        <v>0</v>
      </c>
      <c r="H102" s="251"/>
    </row>
    <row r="103" spans="2:8" ht="12.95" customHeight="1" x14ac:dyDescent="0.2">
      <c r="B103" s="150">
        <v>6</v>
      </c>
      <c r="C103" s="160" t="s">
        <v>133</v>
      </c>
      <c r="D103" s="14">
        <v>29</v>
      </c>
      <c r="E103" s="14">
        <v>29</v>
      </c>
      <c r="F103" s="150">
        <f t="shared" si="8"/>
        <v>0</v>
      </c>
      <c r="G103" s="126">
        <f t="shared" si="9"/>
        <v>0</v>
      </c>
      <c r="H103" s="251"/>
    </row>
    <row r="104" spans="2:8" ht="12.95" customHeight="1" x14ac:dyDescent="0.2">
      <c r="B104" s="150">
        <v>7</v>
      </c>
      <c r="C104" s="160" t="s">
        <v>134</v>
      </c>
      <c r="D104" s="14">
        <v>9</v>
      </c>
      <c r="E104" s="14">
        <v>9</v>
      </c>
      <c r="F104" s="150">
        <f t="shared" si="8"/>
        <v>0</v>
      </c>
      <c r="G104" s="126">
        <f t="shared" si="9"/>
        <v>0</v>
      </c>
      <c r="H104" s="251"/>
    </row>
    <row r="105" spans="2:8" ht="12.95" customHeight="1" x14ac:dyDescent="0.2">
      <c r="B105" s="150">
        <v>8</v>
      </c>
      <c r="C105" s="160" t="s">
        <v>135</v>
      </c>
      <c r="D105" s="14">
        <v>19</v>
      </c>
      <c r="E105" s="14">
        <v>19</v>
      </c>
      <c r="F105" s="150">
        <f t="shared" si="8"/>
        <v>0</v>
      </c>
      <c r="G105" s="126">
        <f t="shared" si="9"/>
        <v>0</v>
      </c>
      <c r="H105" s="251"/>
    </row>
    <row r="106" spans="2:8" ht="12.95" customHeight="1" x14ac:dyDescent="0.2">
      <c r="B106" s="150">
        <v>9</v>
      </c>
      <c r="C106" s="160" t="s">
        <v>136</v>
      </c>
      <c r="D106" s="14">
        <v>3</v>
      </c>
      <c r="E106" s="14">
        <v>3</v>
      </c>
      <c r="F106" s="150">
        <f t="shared" si="8"/>
        <v>0</v>
      </c>
      <c r="G106" s="126">
        <f t="shared" si="9"/>
        <v>0</v>
      </c>
      <c r="H106" s="251"/>
    </row>
    <row r="107" spans="2:8" ht="12.95" customHeight="1" x14ac:dyDescent="0.2">
      <c r="B107" s="150">
        <v>10</v>
      </c>
      <c r="C107" s="160" t="s">
        <v>137</v>
      </c>
      <c r="D107" s="14">
        <v>5</v>
      </c>
      <c r="E107" s="14">
        <v>5</v>
      </c>
      <c r="F107" s="150">
        <f t="shared" si="8"/>
        <v>0</v>
      </c>
      <c r="G107" s="126">
        <f t="shared" si="9"/>
        <v>0</v>
      </c>
      <c r="H107" s="251"/>
    </row>
    <row r="108" spans="2:8" ht="12.95" customHeight="1" x14ac:dyDescent="0.2">
      <c r="B108" s="150">
        <v>11</v>
      </c>
      <c r="C108" s="160" t="s">
        <v>138</v>
      </c>
      <c r="D108" s="14">
        <v>0</v>
      </c>
      <c r="E108" s="14">
        <v>0</v>
      </c>
      <c r="F108" s="150">
        <f t="shared" si="8"/>
        <v>0</v>
      </c>
      <c r="G108" s="126">
        <v>0</v>
      </c>
      <c r="H108" s="251"/>
    </row>
    <row r="109" spans="2:8" ht="12.95" customHeight="1" x14ac:dyDescent="0.2">
      <c r="B109" s="150">
        <v>12</v>
      </c>
      <c r="C109" s="160" t="s">
        <v>139</v>
      </c>
      <c r="D109" s="14">
        <v>10</v>
      </c>
      <c r="E109" s="14">
        <v>10</v>
      </c>
      <c r="F109" s="150">
        <f t="shared" si="8"/>
        <v>0</v>
      </c>
      <c r="G109" s="126">
        <f t="shared" si="9"/>
        <v>0</v>
      </c>
      <c r="H109" s="251"/>
    </row>
    <row r="110" spans="2:8" ht="12.95" customHeight="1" x14ac:dyDescent="0.2">
      <c r="B110" s="150">
        <v>13</v>
      </c>
      <c r="C110" s="160" t="s">
        <v>140</v>
      </c>
      <c r="D110" s="14">
        <v>0</v>
      </c>
      <c r="E110" s="14">
        <v>0</v>
      </c>
      <c r="F110" s="150">
        <f t="shared" si="8"/>
        <v>0</v>
      </c>
      <c r="G110" s="126">
        <v>0</v>
      </c>
      <c r="H110" s="251"/>
    </row>
    <row r="111" spans="2:8" ht="12.95" customHeight="1" x14ac:dyDescent="0.2">
      <c r="B111" s="150">
        <v>14</v>
      </c>
      <c r="C111" s="160" t="s">
        <v>141</v>
      </c>
      <c r="D111" s="14">
        <v>0</v>
      </c>
      <c r="E111" s="14">
        <v>0</v>
      </c>
      <c r="F111" s="150">
        <f t="shared" si="8"/>
        <v>0</v>
      </c>
      <c r="G111" s="126">
        <v>0</v>
      </c>
      <c r="H111" s="251"/>
    </row>
    <row r="112" spans="2:8" ht="12.95" customHeight="1" x14ac:dyDescent="0.2">
      <c r="B112" s="150">
        <v>15</v>
      </c>
      <c r="C112" s="160" t="s">
        <v>142</v>
      </c>
      <c r="D112" s="14">
        <v>2</v>
      </c>
      <c r="E112" s="14">
        <v>2</v>
      </c>
      <c r="F112" s="150">
        <f t="shared" si="8"/>
        <v>0</v>
      </c>
      <c r="G112" s="126">
        <f t="shared" si="9"/>
        <v>0</v>
      </c>
      <c r="H112" s="251"/>
    </row>
    <row r="113" spans="2:13" ht="12.95" customHeight="1" x14ac:dyDescent="0.2">
      <c r="B113" s="150">
        <v>16</v>
      </c>
      <c r="C113" s="160" t="s">
        <v>143</v>
      </c>
      <c r="D113" s="14">
        <v>14</v>
      </c>
      <c r="E113" s="14">
        <v>14</v>
      </c>
      <c r="F113" s="150">
        <f t="shared" si="8"/>
        <v>0</v>
      </c>
      <c r="G113" s="126">
        <f t="shared" si="9"/>
        <v>0</v>
      </c>
      <c r="H113" s="251"/>
    </row>
    <row r="114" spans="2:13" ht="12.95" customHeight="1" x14ac:dyDescent="0.2">
      <c r="B114" s="150">
        <v>17</v>
      </c>
      <c r="C114" s="160" t="s">
        <v>144</v>
      </c>
      <c r="D114" s="14">
        <v>2</v>
      </c>
      <c r="E114" s="14">
        <v>2</v>
      </c>
      <c r="F114" s="150">
        <f t="shared" si="8"/>
        <v>0</v>
      </c>
      <c r="G114" s="126">
        <f t="shared" si="9"/>
        <v>0</v>
      </c>
      <c r="H114" s="251"/>
    </row>
    <row r="115" spans="2:13" ht="12.95" customHeight="1" x14ac:dyDescent="0.2">
      <c r="B115" s="150">
        <v>18</v>
      </c>
      <c r="C115" s="160" t="s">
        <v>145</v>
      </c>
      <c r="D115" s="14">
        <v>2</v>
      </c>
      <c r="E115" s="14">
        <v>2</v>
      </c>
      <c r="F115" s="150">
        <f t="shared" si="8"/>
        <v>0</v>
      </c>
      <c r="G115" s="126">
        <f t="shared" si="9"/>
        <v>0</v>
      </c>
      <c r="H115" s="251"/>
    </row>
    <row r="116" spans="2:13" ht="12.95" customHeight="1" x14ac:dyDescent="0.2">
      <c r="B116" s="150">
        <v>19</v>
      </c>
      <c r="C116" s="160" t="s">
        <v>146</v>
      </c>
      <c r="D116" s="14">
        <v>8</v>
      </c>
      <c r="E116" s="14">
        <v>8</v>
      </c>
      <c r="F116" s="150">
        <f t="shared" si="8"/>
        <v>0</v>
      </c>
      <c r="G116" s="126">
        <f t="shared" si="9"/>
        <v>0</v>
      </c>
      <c r="H116" s="251"/>
    </row>
    <row r="117" spans="2:13" ht="12.95" customHeight="1" x14ac:dyDescent="0.2">
      <c r="B117" s="150">
        <v>20</v>
      </c>
      <c r="C117" s="160" t="s">
        <v>147</v>
      </c>
      <c r="D117" s="14">
        <v>2</v>
      </c>
      <c r="E117" s="14">
        <v>2</v>
      </c>
      <c r="F117" s="150">
        <f t="shared" si="8"/>
        <v>0</v>
      </c>
      <c r="G117" s="126">
        <f t="shared" si="9"/>
        <v>0</v>
      </c>
      <c r="H117" s="251"/>
    </row>
    <row r="118" spans="2:13" ht="12.95" customHeight="1" x14ac:dyDescent="0.2">
      <c r="B118" s="150">
        <v>21</v>
      </c>
      <c r="C118" s="160" t="s">
        <v>148</v>
      </c>
      <c r="D118" s="14">
        <v>12</v>
      </c>
      <c r="E118" s="14">
        <v>12</v>
      </c>
      <c r="F118" s="150">
        <f t="shared" si="8"/>
        <v>0</v>
      </c>
      <c r="G118" s="126">
        <f t="shared" si="9"/>
        <v>0</v>
      </c>
      <c r="H118" s="251"/>
    </row>
    <row r="119" spans="2:13" ht="12.95" customHeight="1" x14ac:dyDescent="0.2">
      <c r="B119" s="150">
        <v>22</v>
      </c>
      <c r="C119" s="160" t="s">
        <v>149</v>
      </c>
      <c r="D119" s="14">
        <v>8</v>
      </c>
      <c r="E119" s="14">
        <v>8</v>
      </c>
      <c r="F119" s="150">
        <f t="shared" si="8"/>
        <v>0</v>
      </c>
      <c r="G119" s="126">
        <f t="shared" si="9"/>
        <v>0</v>
      </c>
      <c r="H119" s="251"/>
    </row>
    <row r="120" spans="2:13" ht="12.95" customHeight="1" x14ac:dyDescent="0.2">
      <c r="B120" s="150">
        <v>23</v>
      </c>
      <c r="C120" s="160" t="s">
        <v>150</v>
      </c>
      <c r="D120" s="14">
        <v>4</v>
      </c>
      <c r="E120" s="14">
        <v>4</v>
      </c>
      <c r="F120" s="150">
        <f t="shared" si="8"/>
        <v>0</v>
      </c>
      <c r="G120" s="126">
        <f t="shared" si="9"/>
        <v>0</v>
      </c>
      <c r="H120" s="251"/>
    </row>
    <row r="121" spans="2:13" ht="12.95" customHeight="1" x14ac:dyDescent="0.2">
      <c r="B121" s="150">
        <v>24</v>
      </c>
      <c r="C121" s="160" t="s">
        <v>151</v>
      </c>
      <c r="D121" s="14">
        <v>16</v>
      </c>
      <c r="E121" s="14">
        <v>16</v>
      </c>
      <c r="F121" s="150">
        <f t="shared" si="8"/>
        <v>0</v>
      </c>
      <c r="G121" s="126">
        <f t="shared" si="9"/>
        <v>0</v>
      </c>
      <c r="H121" s="251"/>
    </row>
    <row r="122" spans="2:13" ht="17.25" customHeight="1" x14ac:dyDescent="0.25">
      <c r="B122" s="30"/>
      <c r="C122" s="1" t="s">
        <v>27</v>
      </c>
      <c r="D122" s="39">
        <f>SUM(D98:D121)</f>
        <v>295</v>
      </c>
      <c r="E122" s="39">
        <f t="shared" ref="E122:F122" si="10">SUM(E98:E121)</f>
        <v>295</v>
      </c>
      <c r="F122" s="39">
        <f t="shared" si="10"/>
        <v>0</v>
      </c>
      <c r="G122" s="125">
        <f>F122/D122</f>
        <v>0</v>
      </c>
      <c r="H122" s="251"/>
    </row>
    <row r="123" spans="2:13" ht="12.95" customHeight="1" x14ac:dyDescent="0.2">
      <c r="B123" s="36"/>
      <c r="C123" s="2"/>
      <c r="D123" s="33"/>
      <c r="E123" s="33"/>
      <c r="F123" s="37"/>
      <c r="G123" s="38"/>
      <c r="H123" s="251"/>
    </row>
    <row r="124" spans="2:13" ht="12.95" customHeight="1" x14ac:dyDescent="0.2">
      <c r="B124" s="36"/>
      <c r="C124" s="2"/>
      <c r="D124" s="33"/>
      <c r="E124" s="33"/>
      <c r="F124" s="37"/>
      <c r="G124" s="38"/>
      <c r="H124" s="251"/>
    </row>
    <row r="125" spans="2:13" ht="12.95" customHeight="1" x14ac:dyDescent="0.2">
      <c r="B125" s="459" t="s">
        <v>200</v>
      </c>
      <c r="C125" s="459"/>
      <c r="D125" s="459"/>
      <c r="E125" s="459"/>
      <c r="F125" s="459"/>
      <c r="G125" s="459"/>
      <c r="H125" s="459"/>
    </row>
    <row r="126" spans="2:13" ht="57" customHeight="1" x14ac:dyDescent="0.2">
      <c r="B126" s="12" t="s">
        <v>20</v>
      </c>
      <c r="C126" s="12" t="s">
        <v>21</v>
      </c>
      <c r="D126" s="12" t="s">
        <v>204</v>
      </c>
      <c r="E126" s="115" t="s">
        <v>99</v>
      </c>
      <c r="F126" s="26" t="s">
        <v>6</v>
      </c>
      <c r="G126" s="12" t="s">
        <v>28</v>
      </c>
      <c r="H126" s="251"/>
    </row>
    <row r="127" spans="2:13" ht="12.95" customHeight="1" x14ac:dyDescent="0.2">
      <c r="B127" s="12">
        <v>1</v>
      </c>
      <c r="C127" s="12">
        <v>2</v>
      </c>
      <c r="D127" s="12">
        <v>3</v>
      </c>
      <c r="E127" s="12">
        <v>4</v>
      </c>
      <c r="F127" s="12" t="s">
        <v>29</v>
      </c>
      <c r="G127" s="12">
        <v>6</v>
      </c>
      <c r="H127" s="251"/>
      <c r="K127" s="6" t="s">
        <v>263</v>
      </c>
      <c r="L127" s="6" t="s">
        <v>262</v>
      </c>
    </row>
    <row r="128" spans="2:13" ht="12.95" customHeight="1" x14ac:dyDescent="0.2">
      <c r="B128" s="150">
        <v>1</v>
      </c>
      <c r="C128" s="160" t="s">
        <v>128</v>
      </c>
      <c r="D128" s="150">
        <v>167679</v>
      </c>
      <c r="E128" s="176">
        <v>118181</v>
      </c>
      <c r="F128" s="176">
        <f>E128-D128</f>
        <v>-49498</v>
      </c>
      <c r="G128" s="162">
        <f>F128/D128</f>
        <v>-0.29519498565711866</v>
      </c>
      <c r="H128" s="253"/>
      <c r="I128" s="235"/>
      <c r="K128" s="111">
        <v>117634.836</v>
      </c>
      <c r="L128" s="111">
        <v>546.2421875</v>
      </c>
      <c r="M128" s="111">
        <f>ROUND(SUM(K128+L128),0)</f>
        <v>118181</v>
      </c>
    </row>
    <row r="129" spans="2:13" ht="12.95" customHeight="1" x14ac:dyDescent="0.2">
      <c r="B129" s="150">
        <v>2</v>
      </c>
      <c r="C129" s="160" t="s">
        <v>129</v>
      </c>
      <c r="D129" s="150">
        <v>58222</v>
      </c>
      <c r="E129" s="176">
        <v>39615</v>
      </c>
      <c r="F129" s="176">
        <f t="shared" ref="F129:F151" si="11">E129-D129</f>
        <v>-18607</v>
      </c>
      <c r="G129" s="162">
        <f t="shared" ref="G129:G151" si="12">F129/D129</f>
        <v>-0.31958709766067811</v>
      </c>
      <c r="H129" s="253"/>
      <c r="I129" s="235"/>
      <c r="K129" s="111">
        <v>39615.184000000001</v>
      </c>
      <c r="L129" s="111">
        <v>0</v>
      </c>
      <c r="M129" s="111">
        <f t="shared" ref="M129:M151" si="13">ROUND(SUM(K129+L129),0)</f>
        <v>39615</v>
      </c>
    </row>
    <row r="130" spans="2:13" ht="12.95" customHeight="1" x14ac:dyDescent="0.2">
      <c r="B130" s="150">
        <v>3</v>
      </c>
      <c r="C130" s="160" t="s">
        <v>130</v>
      </c>
      <c r="D130" s="150">
        <v>47372</v>
      </c>
      <c r="E130" s="176">
        <v>31082</v>
      </c>
      <c r="F130" s="176">
        <f t="shared" si="11"/>
        <v>-16290</v>
      </c>
      <c r="G130" s="162">
        <f t="shared" si="12"/>
        <v>-0.34387401840749809</v>
      </c>
      <c r="H130" s="253"/>
      <c r="I130" s="235"/>
      <c r="K130" s="111">
        <v>31082.152000000002</v>
      </c>
      <c r="L130" s="111">
        <v>0</v>
      </c>
      <c r="M130" s="111">
        <f t="shared" si="13"/>
        <v>31082</v>
      </c>
    </row>
    <row r="131" spans="2:13" ht="12.95" customHeight="1" x14ac:dyDescent="0.2">
      <c r="B131" s="150">
        <v>4</v>
      </c>
      <c r="C131" s="160" t="s">
        <v>131</v>
      </c>
      <c r="D131" s="150">
        <v>115777</v>
      </c>
      <c r="E131" s="176">
        <v>91910</v>
      </c>
      <c r="F131" s="176">
        <f t="shared" si="11"/>
        <v>-23867</v>
      </c>
      <c r="G131" s="162">
        <f t="shared" si="12"/>
        <v>-0.20614629848760979</v>
      </c>
      <c r="H131" s="253"/>
      <c r="I131" s="235"/>
      <c r="K131" s="111">
        <v>91910.076000000001</v>
      </c>
      <c r="L131" s="111">
        <v>0</v>
      </c>
      <c r="M131" s="111">
        <f t="shared" si="13"/>
        <v>91910</v>
      </c>
    </row>
    <row r="132" spans="2:13" ht="12.95" customHeight="1" x14ac:dyDescent="0.2">
      <c r="B132" s="150">
        <v>5</v>
      </c>
      <c r="C132" s="160" t="s">
        <v>132</v>
      </c>
      <c r="D132" s="150">
        <v>67182</v>
      </c>
      <c r="E132" s="176">
        <v>47749</v>
      </c>
      <c r="F132" s="176">
        <f t="shared" si="11"/>
        <v>-19433</v>
      </c>
      <c r="G132" s="162">
        <f t="shared" si="12"/>
        <v>-0.28925902771575718</v>
      </c>
      <c r="H132" s="253"/>
      <c r="I132" s="235"/>
      <c r="K132" s="111">
        <v>47748.86</v>
      </c>
      <c r="L132" s="111">
        <v>0</v>
      </c>
      <c r="M132" s="111">
        <f t="shared" si="13"/>
        <v>47749</v>
      </c>
    </row>
    <row r="133" spans="2:13" ht="12.95" customHeight="1" x14ac:dyDescent="0.2">
      <c r="B133" s="150">
        <v>6</v>
      </c>
      <c r="C133" s="160" t="s">
        <v>133</v>
      </c>
      <c r="D133" s="150">
        <v>112676</v>
      </c>
      <c r="E133" s="176">
        <v>81740</v>
      </c>
      <c r="F133" s="176">
        <f t="shared" si="11"/>
        <v>-30936</v>
      </c>
      <c r="G133" s="162">
        <f t="shared" si="12"/>
        <v>-0.27455713727856862</v>
      </c>
      <c r="H133" s="253"/>
      <c r="I133" s="235"/>
      <c r="K133" s="111">
        <v>81739.671999999991</v>
      </c>
      <c r="L133" s="111">
        <v>0</v>
      </c>
      <c r="M133" s="111">
        <f t="shared" si="13"/>
        <v>81740</v>
      </c>
    </row>
    <row r="134" spans="2:13" ht="12.95" customHeight="1" x14ac:dyDescent="0.2">
      <c r="B134" s="150">
        <v>7</v>
      </c>
      <c r="C134" s="160" t="s">
        <v>134</v>
      </c>
      <c r="D134" s="150">
        <v>80872</v>
      </c>
      <c r="E134" s="176">
        <v>53301</v>
      </c>
      <c r="F134" s="176">
        <f t="shared" si="11"/>
        <v>-27571</v>
      </c>
      <c r="G134" s="162">
        <f t="shared" si="12"/>
        <v>-0.34092145612820257</v>
      </c>
      <c r="H134" s="253"/>
      <c r="I134" s="235"/>
      <c r="K134" s="111">
        <v>53301.027999999998</v>
      </c>
      <c r="L134" s="111">
        <v>0</v>
      </c>
      <c r="M134" s="111">
        <f t="shared" si="13"/>
        <v>53301</v>
      </c>
    </row>
    <row r="135" spans="2:13" ht="12.95" customHeight="1" x14ac:dyDescent="0.2">
      <c r="B135" s="150">
        <v>8</v>
      </c>
      <c r="C135" s="160" t="s">
        <v>135</v>
      </c>
      <c r="D135" s="150">
        <v>182186</v>
      </c>
      <c r="E135" s="176">
        <v>116124</v>
      </c>
      <c r="F135" s="176">
        <f t="shared" si="11"/>
        <v>-66062</v>
      </c>
      <c r="G135" s="162">
        <f t="shared" si="12"/>
        <v>-0.36260744513848486</v>
      </c>
      <c r="H135" s="253"/>
      <c r="I135" s="235"/>
      <c r="K135" s="111">
        <v>115712.648</v>
      </c>
      <c r="L135" s="111">
        <v>411.046875</v>
      </c>
      <c r="M135" s="111">
        <f t="shared" si="13"/>
        <v>116124</v>
      </c>
    </row>
    <row r="136" spans="2:13" ht="12.95" customHeight="1" x14ac:dyDescent="0.2">
      <c r="B136" s="150">
        <v>9</v>
      </c>
      <c r="C136" s="160" t="s">
        <v>136</v>
      </c>
      <c r="D136" s="150">
        <v>243355</v>
      </c>
      <c r="E136" s="176">
        <v>150940</v>
      </c>
      <c r="F136" s="176">
        <f t="shared" si="11"/>
        <v>-92415</v>
      </c>
      <c r="G136" s="162">
        <f t="shared" si="12"/>
        <v>-0.37975385753323332</v>
      </c>
      <c r="H136" s="253"/>
      <c r="I136" s="235"/>
      <c r="K136" s="111">
        <v>150940.38399999999</v>
      </c>
      <c r="L136" s="111">
        <v>0</v>
      </c>
      <c r="M136" s="111">
        <f t="shared" si="13"/>
        <v>150940</v>
      </c>
    </row>
    <row r="137" spans="2:13" ht="12.95" customHeight="1" x14ac:dyDescent="0.2">
      <c r="B137" s="150">
        <v>10</v>
      </c>
      <c r="C137" s="160" t="s">
        <v>137</v>
      </c>
      <c r="D137" s="150">
        <v>93989</v>
      </c>
      <c r="E137" s="176">
        <v>54388</v>
      </c>
      <c r="F137" s="176">
        <f t="shared" si="11"/>
        <v>-39601</v>
      </c>
      <c r="G137" s="162">
        <f t="shared" si="12"/>
        <v>-0.42133653938226812</v>
      </c>
      <c r="H137" s="253"/>
      <c r="I137" s="235"/>
      <c r="K137" s="111">
        <v>54387.976000000002</v>
      </c>
      <c r="L137" s="111">
        <v>0</v>
      </c>
      <c r="M137" s="111">
        <f t="shared" si="13"/>
        <v>54388</v>
      </c>
    </row>
    <row r="138" spans="2:13" s="152" customFormat="1" ht="12.95" customHeight="1" x14ac:dyDescent="0.2">
      <c r="B138" s="150">
        <v>11</v>
      </c>
      <c r="C138" s="160" t="s">
        <v>138</v>
      </c>
      <c r="D138" s="150">
        <v>150653</v>
      </c>
      <c r="E138" s="176">
        <v>87893</v>
      </c>
      <c r="F138" s="176">
        <f t="shared" si="11"/>
        <v>-62760</v>
      </c>
      <c r="G138" s="162">
        <f t="shared" si="12"/>
        <v>-0.416586460276264</v>
      </c>
      <c r="H138" s="253"/>
      <c r="I138" s="235"/>
      <c r="K138" s="235">
        <v>87048.923999999999</v>
      </c>
      <c r="L138" s="111">
        <v>844.3671875</v>
      </c>
      <c r="M138" s="111">
        <f t="shared" si="13"/>
        <v>87893</v>
      </c>
    </row>
    <row r="139" spans="2:13" s="152" customFormat="1" ht="12.95" customHeight="1" x14ac:dyDescent="0.2">
      <c r="B139" s="150">
        <v>12</v>
      </c>
      <c r="C139" s="160" t="s">
        <v>139</v>
      </c>
      <c r="D139" s="150">
        <v>128629</v>
      </c>
      <c r="E139" s="176">
        <v>88626</v>
      </c>
      <c r="F139" s="176">
        <f t="shared" si="11"/>
        <v>-40003</v>
      </c>
      <c r="G139" s="162">
        <f t="shared" si="12"/>
        <v>-0.31099518771039192</v>
      </c>
      <c r="H139" s="253"/>
      <c r="I139" s="235"/>
      <c r="K139" s="235">
        <v>88162.675999999992</v>
      </c>
      <c r="L139" s="235">
        <v>462.94921875</v>
      </c>
      <c r="M139" s="111">
        <f t="shared" si="13"/>
        <v>88626</v>
      </c>
    </row>
    <row r="140" spans="2:13" s="152" customFormat="1" ht="12.95" customHeight="1" x14ac:dyDescent="0.2">
      <c r="B140" s="150">
        <v>13</v>
      </c>
      <c r="C140" s="160" t="s">
        <v>140</v>
      </c>
      <c r="D140" s="150">
        <v>50581</v>
      </c>
      <c r="E140" s="176">
        <v>37476</v>
      </c>
      <c r="F140" s="176">
        <f t="shared" si="11"/>
        <v>-13105</v>
      </c>
      <c r="G140" s="162">
        <f t="shared" si="12"/>
        <v>-0.25908938138826831</v>
      </c>
      <c r="H140" s="253"/>
      <c r="I140" s="235"/>
      <c r="K140" s="235">
        <v>37475.815999999992</v>
      </c>
      <c r="L140" s="235">
        <v>0</v>
      </c>
      <c r="M140" s="111">
        <f t="shared" si="13"/>
        <v>37476</v>
      </c>
    </row>
    <row r="141" spans="2:13" s="152" customFormat="1" ht="12.95" customHeight="1" x14ac:dyDescent="0.2">
      <c r="B141" s="150">
        <v>14</v>
      </c>
      <c r="C141" s="160" t="s">
        <v>141</v>
      </c>
      <c r="D141" s="150">
        <v>61988</v>
      </c>
      <c r="E141" s="176">
        <v>40548</v>
      </c>
      <c r="F141" s="176">
        <f t="shared" si="11"/>
        <v>-21440</v>
      </c>
      <c r="G141" s="162">
        <f t="shared" si="12"/>
        <v>-0.34587339485061624</v>
      </c>
      <c r="H141" s="253"/>
      <c r="I141" s="235"/>
      <c r="K141" s="235">
        <v>40548.06</v>
      </c>
      <c r="L141" s="235">
        <v>0</v>
      </c>
      <c r="M141" s="111">
        <f t="shared" si="13"/>
        <v>40548</v>
      </c>
    </row>
    <row r="142" spans="2:13" s="152" customFormat="1" ht="12.95" customHeight="1" x14ac:dyDescent="0.2">
      <c r="B142" s="150">
        <v>15</v>
      </c>
      <c r="C142" s="160" t="s">
        <v>142</v>
      </c>
      <c r="D142" s="150">
        <v>123763</v>
      </c>
      <c r="E142" s="176">
        <v>87313</v>
      </c>
      <c r="F142" s="176">
        <f t="shared" si="11"/>
        <v>-36450</v>
      </c>
      <c r="G142" s="162">
        <f t="shared" si="12"/>
        <v>-0.29451451564684111</v>
      </c>
      <c r="H142" s="253"/>
      <c r="I142" s="235"/>
      <c r="K142" s="235">
        <v>87312.816000000006</v>
      </c>
      <c r="L142" s="235">
        <v>0</v>
      </c>
      <c r="M142" s="111">
        <f t="shared" si="13"/>
        <v>87313</v>
      </c>
    </row>
    <row r="143" spans="2:13" s="152" customFormat="1" ht="12.95" customHeight="1" x14ac:dyDescent="0.2">
      <c r="B143" s="150">
        <v>16</v>
      </c>
      <c r="C143" s="160" t="s">
        <v>143</v>
      </c>
      <c r="D143" s="150">
        <v>267897</v>
      </c>
      <c r="E143" s="176">
        <v>133355</v>
      </c>
      <c r="F143" s="176">
        <f t="shared" si="11"/>
        <v>-134542</v>
      </c>
      <c r="G143" s="162">
        <f t="shared" si="12"/>
        <v>-0.5022154036812656</v>
      </c>
      <c r="H143" s="253"/>
      <c r="I143" s="235"/>
      <c r="K143" s="235">
        <v>133354.652</v>
      </c>
      <c r="L143" s="235">
        <v>0</v>
      </c>
      <c r="M143" s="111">
        <f t="shared" si="13"/>
        <v>133355</v>
      </c>
    </row>
    <row r="144" spans="2:13" s="152" customFormat="1" ht="12.95" customHeight="1" x14ac:dyDescent="0.2">
      <c r="B144" s="150">
        <v>17</v>
      </c>
      <c r="C144" s="160" t="s">
        <v>144</v>
      </c>
      <c r="D144" s="150">
        <v>141886</v>
      </c>
      <c r="E144" s="176">
        <v>87183</v>
      </c>
      <c r="F144" s="176">
        <f t="shared" si="11"/>
        <v>-54703</v>
      </c>
      <c r="G144" s="162">
        <f t="shared" si="12"/>
        <v>-0.38554191393090226</v>
      </c>
      <c r="H144" s="253"/>
      <c r="I144" s="235"/>
      <c r="K144" s="235">
        <v>87182.576000000001</v>
      </c>
      <c r="L144" s="235">
        <v>0</v>
      </c>
      <c r="M144" s="111">
        <f t="shared" si="13"/>
        <v>87183</v>
      </c>
    </row>
    <row r="145" spans="2:13" s="152" customFormat="1" ht="12.95" customHeight="1" x14ac:dyDescent="0.2">
      <c r="B145" s="150">
        <v>18</v>
      </c>
      <c r="C145" s="160" t="s">
        <v>145</v>
      </c>
      <c r="D145" s="150">
        <v>114057</v>
      </c>
      <c r="E145" s="176">
        <v>75673</v>
      </c>
      <c r="F145" s="176">
        <f t="shared" si="11"/>
        <v>-38384</v>
      </c>
      <c r="G145" s="162">
        <f t="shared" si="12"/>
        <v>-0.33653348764214386</v>
      </c>
      <c r="H145" s="253"/>
      <c r="I145" s="235"/>
      <c r="K145" s="235">
        <v>75673.203999999998</v>
      </c>
      <c r="L145" s="235">
        <v>0</v>
      </c>
      <c r="M145" s="111">
        <f t="shared" si="13"/>
        <v>75673</v>
      </c>
    </row>
    <row r="146" spans="2:13" s="152" customFormat="1" ht="12.95" customHeight="1" x14ac:dyDescent="0.2">
      <c r="B146" s="150">
        <v>19</v>
      </c>
      <c r="C146" s="160" t="s">
        <v>146</v>
      </c>
      <c r="D146" s="150">
        <v>136392</v>
      </c>
      <c r="E146" s="176">
        <v>70296</v>
      </c>
      <c r="F146" s="176">
        <f t="shared" si="11"/>
        <v>-66096</v>
      </c>
      <c r="G146" s="162">
        <f t="shared" si="12"/>
        <v>-0.48460320253387296</v>
      </c>
      <c r="H146" s="253"/>
      <c r="I146" s="235"/>
      <c r="K146" s="235">
        <v>69863.508000000002</v>
      </c>
      <c r="L146" s="235">
        <v>432.1953125</v>
      </c>
      <c r="M146" s="111">
        <f t="shared" si="13"/>
        <v>70296</v>
      </c>
    </row>
    <row r="147" spans="2:13" s="152" customFormat="1" ht="12.95" customHeight="1" x14ac:dyDescent="0.2">
      <c r="B147" s="150">
        <v>20</v>
      </c>
      <c r="C147" s="160" t="s">
        <v>147</v>
      </c>
      <c r="D147" s="150">
        <v>76472</v>
      </c>
      <c r="E147" s="176">
        <v>50214</v>
      </c>
      <c r="F147" s="176">
        <f t="shared" si="11"/>
        <v>-26258</v>
      </c>
      <c r="G147" s="162">
        <f t="shared" si="12"/>
        <v>-0.34336750706140812</v>
      </c>
      <c r="H147" s="253"/>
      <c r="I147" s="235"/>
      <c r="K147" s="235">
        <v>50213.523999999998</v>
      </c>
      <c r="L147" s="235">
        <v>0</v>
      </c>
      <c r="M147" s="111">
        <f t="shared" si="13"/>
        <v>50214</v>
      </c>
    </row>
    <row r="148" spans="2:13" s="152" customFormat="1" ht="12.95" customHeight="1" x14ac:dyDescent="0.2">
      <c r="B148" s="150">
        <v>21</v>
      </c>
      <c r="C148" s="160" t="s">
        <v>148</v>
      </c>
      <c r="D148" s="150">
        <v>141055</v>
      </c>
      <c r="E148" s="176">
        <v>69091</v>
      </c>
      <c r="F148" s="176">
        <f t="shared" si="11"/>
        <v>-71964</v>
      </c>
      <c r="G148" s="162">
        <f t="shared" si="12"/>
        <v>-0.51018397079153521</v>
      </c>
      <c r="H148" s="253"/>
      <c r="I148" s="235"/>
      <c r="K148" s="235">
        <v>68926.531999999992</v>
      </c>
      <c r="L148" s="235">
        <v>164.32421875</v>
      </c>
      <c r="M148" s="111">
        <f t="shared" si="13"/>
        <v>69091</v>
      </c>
    </row>
    <row r="149" spans="2:13" s="152" customFormat="1" ht="12.95" customHeight="1" x14ac:dyDescent="0.2">
      <c r="B149" s="150">
        <v>22</v>
      </c>
      <c r="C149" s="160" t="s">
        <v>149</v>
      </c>
      <c r="D149" s="150">
        <v>109029</v>
      </c>
      <c r="E149" s="176">
        <v>52149</v>
      </c>
      <c r="F149" s="176">
        <f t="shared" si="11"/>
        <v>-56880</v>
      </c>
      <c r="G149" s="162">
        <f t="shared" si="12"/>
        <v>-0.52169606251547751</v>
      </c>
      <c r="H149" s="253"/>
      <c r="I149" s="235"/>
      <c r="K149" s="235">
        <v>52104.468000000001</v>
      </c>
      <c r="L149" s="235">
        <v>44.5625</v>
      </c>
      <c r="M149" s="111">
        <f t="shared" si="13"/>
        <v>52149</v>
      </c>
    </row>
    <row r="150" spans="2:13" s="152" customFormat="1" ht="12.95" customHeight="1" x14ac:dyDescent="0.2">
      <c r="B150" s="150">
        <v>23</v>
      </c>
      <c r="C150" s="160" t="s">
        <v>150</v>
      </c>
      <c r="D150" s="150">
        <v>146853</v>
      </c>
      <c r="E150" s="176">
        <v>88218</v>
      </c>
      <c r="F150" s="176">
        <f t="shared" si="11"/>
        <v>-58635</v>
      </c>
      <c r="G150" s="162">
        <f t="shared" si="12"/>
        <v>-0.39927682784825641</v>
      </c>
      <c r="H150" s="253"/>
      <c r="I150" s="235"/>
      <c r="K150" s="235">
        <v>88217.696000000011</v>
      </c>
      <c r="L150" s="235">
        <v>0</v>
      </c>
      <c r="M150" s="111">
        <f t="shared" si="13"/>
        <v>88218</v>
      </c>
    </row>
    <row r="151" spans="2:13" s="152" customFormat="1" ht="12.95" customHeight="1" x14ac:dyDescent="0.2">
      <c r="B151" s="150">
        <v>24</v>
      </c>
      <c r="C151" s="160" t="s">
        <v>151</v>
      </c>
      <c r="D151" s="150">
        <v>158269</v>
      </c>
      <c r="E151" s="176">
        <v>100474</v>
      </c>
      <c r="F151" s="176">
        <f t="shared" si="11"/>
        <v>-57795</v>
      </c>
      <c r="G151" s="162">
        <f t="shared" si="12"/>
        <v>-0.36516942673549463</v>
      </c>
      <c r="H151" s="253"/>
      <c r="I151" s="235"/>
      <c r="K151" s="235">
        <v>100474.14</v>
      </c>
      <c r="L151" s="235">
        <v>0</v>
      </c>
      <c r="M151" s="111">
        <f t="shared" si="13"/>
        <v>100474</v>
      </c>
    </row>
    <row r="152" spans="2:13" s="152" customFormat="1" ht="12.95" customHeight="1" x14ac:dyDescent="0.2">
      <c r="B152" s="173"/>
      <c r="C152" s="174" t="s">
        <v>27</v>
      </c>
      <c r="D152" s="171">
        <f>SUM(D128:D151)</f>
        <v>2976834</v>
      </c>
      <c r="E152" s="171">
        <f t="shared" ref="E152:F152" si="14">SUM(E128:E151)</f>
        <v>1853539</v>
      </c>
      <c r="F152" s="171">
        <f t="shared" si="14"/>
        <v>-1123295</v>
      </c>
      <c r="G152" s="175">
        <f>F152/D152</f>
        <v>-0.37734552884037204</v>
      </c>
      <c r="H152" s="253"/>
      <c r="I152" s="177">
        <f>E152/D152</f>
        <v>0.62265447115962802</v>
      </c>
      <c r="L152" s="235">
        <f>SUM(L128:L151)</f>
        <v>2905.6875</v>
      </c>
    </row>
    <row r="153" spans="2:13" s="152" customFormat="1" ht="12.95" customHeight="1" x14ac:dyDescent="0.2">
      <c r="B153" s="157"/>
      <c r="C153" s="183"/>
      <c r="D153" s="184"/>
      <c r="E153" s="184"/>
      <c r="F153" s="184"/>
      <c r="G153" s="185"/>
      <c r="H153" s="253"/>
    </row>
    <row r="154" spans="2:13" s="152" customFormat="1" ht="28.5" customHeight="1" x14ac:dyDescent="0.2">
      <c r="B154" s="459" t="s">
        <v>201</v>
      </c>
      <c r="C154" s="459"/>
      <c r="D154" s="459"/>
      <c r="E154" s="459"/>
      <c r="F154" s="459"/>
      <c r="G154" s="459"/>
      <c r="H154" s="253"/>
    </row>
    <row r="155" spans="2:13" s="172" customFormat="1" ht="63" customHeight="1" x14ac:dyDescent="0.2">
      <c r="B155" s="220" t="s">
        <v>20</v>
      </c>
      <c r="C155" s="220" t="s">
        <v>21</v>
      </c>
      <c r="D155" s="220" t="s">
        <v>204</v>
      </c>
      <c r="E155" s="220" t="s">
        <v>99</v>
      </c>
      <c r="F155" s="221" t="s">
        <v>6</v>
      </c>
      <c r="G155" s="220" t="s">
        <v>28</v>
      </c>
      <c r="H155" s="254"/>
    </row>
    <row r="156" spans="2:13" s="152" customFormat="1" ht="12.95" customHeight="1" x14ac:dyDescent="0.2">
      <c r="B156" s="222" t="s">
        <v>184</v>
      </c>
      <c r="C156" s="222" t="s">
        <v>185</v>
      </c>
      <c r="D156" s="222" t="s">
        <v>186</v>
      </c>
      <c r="E156" s="222" t="s">
        <v>187</v>
      </c>
      <c r="F156" s="171" t="s">
        <v>29</v>
      </c>
      <c r="G156" s="171">
        <v>6</v>
      </c>
      <c r="H156" s="253"/>
      <c r="L156" s="152" t="s">
        <v>264</v>
      </c>
      <c r="M156" s="152" t="s">
        <v>265</v>
      </c>
    </row>
    <row r="157" spans="2:13" s="152" customFormat="1" ht="12.95" customHeight="1" x14ac:dyDescent="0.2">
      <c r="B157" s="150">
        <v>1</v>
      </c>
      <c r="C157" s="160" t="s">
        <v>128</v>
      </c>
      <c r="D157" s="150">
        <v>84143</v>
      </c>
      <c r="E157" s="176">
        <v>53914.188000000002</v>
      </c>
      <c r="F157" s="176">
        <f>E157-D157</f>
        <v>-30228.811999999998</v>
      </c>
      <c r="G157" s="162">
        <f>F157/D157</f>
        <v>-0.35925522027976181</v>
      </c>
      <c r="H157" s="253"/>
      <c r="I157" s="235"/>
      <c r="K157" s="152">
        <v>54460.430187500002</v>
      </c>
      <c r="L157" s="235">
        <f>K157-L128</f>
        <v>53914.188000000002</v>
      </c>
      <c r="M157" s="235">
        <f>ROUND(L157,0)</f>
        <v>53914</v>
      </c>
    </row>
    <row r="158" spans="2:13" s="152" customFormat="1" ht="12.95" customHeight="1" x14ac:dyDescent="0.2">
      <c r="B158" s="150">
        <v>2</v>
      </c>
      <c r="C158" s="160" t="s">
        <v>129</v>
      </c>
      <c r="D158" s="150">
        <v>23177</v>
      </c>
      <c r="E158" s="176">
        <v>15004.428</v>
      </c>
      <c r="F158" s="176">
        <f t="shared" ref="F158:F180" si="15">E158-D158</f>
        <v>-8172.5720000000001</v>
      </c>
      <c r="G158" s="162">
        <f t="shared" ref="G158:G180" si="16">F158/D158</f>
        <v>-0.35261561030331795</v>
      </c>
      <c r="H158" s="253"/>
      <c r="I158" s="235"/>
      <c r="K158" s="152">
        <v>15004.428</v>
      </c>
      <c r="L158" s="235">
        <f t="shared" ref="L158:L179" si="17">K158-L129</f>
        <v>15004.428</v>
      </c>
      <c r="M158" s="235">
        <f t="shared" ref="M158:M180" si="18">ROUND(L158,0)</f>
        <v>15004</v>
      </c>
    </row>
    <row r="159" spans="2:13" s="152" customFormat="1" ht="12.95" customHeight="1" x14ac:dyDescent="0.2">
      <c r="B159" s="150">
        <v>3</v>
      </c>
      <c r="C159" s="160" t="s">
        <v>130</v>
      </c>
      <c r="D159" s="150">
        <v>22334</v>
      </c>
      <c r="E159" s="176">
        <v>13754.428</v>
      </c>
      <c r="F159" s="176">
        <f t="shared" si="15"/>
        <v>-8579.5720000000001</v>
      </c>
      <c r="G159" s="162">
        <f t="shared" si="16"/>
        <v>-0.38414847317990508</v>
      </c>
      <c r="H159" s="253"/>
      <c r="I159" s="235"/>
      <c r="K159" s="152">
        <v>13754.428</v>
      </c>
      <c r="L159" s="235">
        <f t="shared" si="17"/>
        <v>13754.428</v>
      </c>
      <c r="M159" s="235">
        <f t="shared" si="18"/>
        <v>13754</v>
      </c>
    </row>
    <row r="160" spans="2:13" s="152" customFormat="1" ht="12.95" customHeight="1" x14ac:dyDescent="0.2">
      <c r="B160" s="150">
        <v>4</v>
      </c>
      <c r="C160" s="160" t="s">
        <v>131</v>
      </c>
      <c r="D160" s="150">
        <v>45472</v>
      </c>
      <c r="E160" s="176">
        <v>35246.135999999999</v>
      </c>
      <c r="F160" s="176">
        <f t="shared" si="15"/>
        <v>-10225.864000000001</v>
      </c>
      <c r="G160" s="162">
        <f t="shared" si="16"/>
        <v>-0.22488265306122451</v>
      </c>
      <c r="H160" s="253"/>
      <c r="I160" s="235"/>
      <c r="K160" s="152">
        <v>35246.135999999999</v>
      </c>
      <c r="L160" s="235">
        <f t="shared" si="17"/>
        <v>35246.135999999999</v>
      </c>
      <c r="M160" s="235">
        <f t="shared" si="18"/>
        <v>35246</v>
      </c>
    </row>
    <row r="161" spans="2:13" s="152" customFormat="1" ht="12.95" customHeight="1" x14ac:dyDescent="0.2">
      <c r="B161" s="150">
        <v>5</v>
      </c>
      <c r="C161" s="160" t="s">
        <v>132</v>
      </c>
      <c r="D161" s="150">
        <v>29193</v>
      </c>
      <c r="E161" s="176">
        <v>19801.955999999998</v>
      </c>
      <c r="F161" s="176">
        <f t="shared" si="15"/>
        <v>-9391.0440000000017</v>
      </c>
      <c r="G161" s="162">
        <f t="shared" si="16"/>
        <v>-0.32168821292775673</v>
      </c>
      <c r="H161" s="253"/>
      <c r="I161" s="235"/>
      <c r="K161" s="152">
        <v>19801.955999999998</v>
      </c>
      <c r="L161" s="235">
        <f t="shared" si="17"/>
        <v>19801.955999999998</v>
      </c>
      <c r="M161" s="235">
        <f t="shared" si="18"/>
        <v>19802</v>
      </c>
    </row>
    <row r="162" spans="2:13" s="152" customFormat="1" ht="12.95" customHeight="1" x14ac:dyDescent="0.2">
      <c r="B162" s="150">
        <v>6</v>
      </c>
      <c r="C162" s="160" t="s">
        <v>133</v>
      </c>
      <c r="D162" s="150">
        <v>66916</v>
      </c>
      <c r="E162" s="176">
        <v>42945.719999999994</v>
      </c>
      <c r="F162" s="176">
        <f t="shared" si="15"/>
        <v>-23970.280000000006</v>
      </c>
      <c r="G162" s="162">
        <f t="shared" si="16"/>
        <v>-0.3582144778528305</v>
      </c>
      <c r="H162" s="253"/>
      <c r="I162" s="235"/>
      <c r="K162" s="152">
        <v>42945.719999999994</v>
      </c>
      <c r="L162" s="235">
        <f t="shared" si="17"/>
        <v>42945.719999999994</v>
      </c>
      <c r="M162" s="235">
        <f t="shared" si="18"/>
        <v>42946</v>
      </c>
    </row>
    <row r="163" spans="2:13" s="152" customFormat="1" ht="12.95" customHeight="1" x14ac:dyDescent="0.2">
      <c r="B163" s="150">
        <v>7</v>
      </c>
      <c r="C163" s="160" t="s">
        <v>134</v>
      </c>
      <c r="D163" s="150">
        <v>43739</v>
      </c>
      <c r="E163" s="176">
        <v>27364.412</v>
      </c>
      <c r="F163" s="176">
        <f t="shared" si="15"/>
        <v>-16374.588</v>
      </c>
      <c r="G163" s="162">
        <f t="shared" si="16"/>
        <v>-0.37437042456389036</v>
      </c>
      <c r="H163" s="253"/>
      <c r="I163" s="235"/>
      <c r="K163" s="152">
        <v>27364.412</v>
      </c>
      <c r="L163" s="235">
        <f t="shared" si="17"/>
        <v>27364.412</v>
      </c>
      <c r="M163" s="235">
        <f t="shared" si="18"/>
        <v>27364</v>
      </c>
    </row>
    <row r="164" spans="2:13" s="152" customFormat="1" ht="12.95" customHeight="1" x14ac:dyDescent="0.2">
      <c r="B164" s="150">
        <v>8</v>
      </c>
      <c r="C164" s="160" t="s">
        <v>135</v>
      </c>
      <c r="D164" s="150">
        <v>79952</v>
      </c>
      <c r="E164" s="176">
        <v>47422.736000000004</v>
      </c>
      <c r="F164" s="176">
        <f t="shared" si="15"/>
        <v>-32529.263999999996</v>
      </c>
      <c r="G164" s="162">
        <f t="shared" si="16"/>
        <v>-0.40685991594956966</v>
      </c>
      <c r="H164" s="253"/>
      <c r="I164" s="235"/>
      <c r="K164" s="152">
        <v>47833.782875000004</v>
      </c>
      <c r="L164" s="235">
        <f t="shared" si="17"/>
        <v>47422.736000000004</v>
      </c>
      <c r="M164" s="235">
        <f t="shared" si="18"/>
        <v>47423</v>
      </c>
    </row>
    <row r="165" spans="2:13" s="152" customFormat="1" ht="12.95" customHeight="1" x14ac:dyDescent="0.2">
      <c r="B165" s="150">
        <v>9</v>
      </c>
      <c r="C165" s="160" t="s">
        <v>136</v>
      </c>
      <c r="D165" s="150">
        <v>115668</v>
      </c>
      <c r="E165" s="176">
        <v>72844.676000000007</v>
      </c>
      <c r="F165" s="176">
        <f t="shared" si="15"/>
        <v>-42823.323999999993</v>
      </c>
      <c r="G165" s="162">
        <f t="shared" si="16"/>
        <v>-0.37022619912162391</v>
      </c>
      <c r="H165" s="253"/>
      <c r="I165" s="235"/>
      <c r="K165" s="152">
        <v>72844.676000000007</v>
      </c>
      <c r="L165" s="235">
        <f t="shared" si="17"/>
        <v>72844.676000000007</v>
      </c>
      <c r="M165" s="235">
        <f t="shared" si="18"/>
        <v>72845</v>
      </c>
    </row>
    <row r="166" spans="2:13" s="152" customFormat="1" ht="12.95" customHeight="1" x14ac:dyDescent="0.2">
      <c r="B166" s="150">
        <v>10</v>
      </c>
      <c r="C166" s="160" t="s">
        <v>137</v>
      </c>
      <c r="D166" s="150">
        <v>43286</v>
      </c>
      <c r="E166" s="176">
        <v>23187.824000000001</v>
      </c>
      <c r="F166" s="176">
        <f t="shared" si="15"/>
        <v>-20098.175999999999</v>
      </c>
      <c r="G166" s="162">
        <f t="shared" si="16"/>
        <v>-0.46431123226909393</v>
      </c>
      <c r="H166" s="253"/>
      <c r="I166" s="235"/>
      <c r="K166" s="152">
        <v>23187.824000000001</v>
      </c>
      <c r="L166" s="235">
        <f t="shared" si="17"/>
        <v>23187.824000000001</v>
      </c>
      <c r="M166" s="235">
        <f t="shared" si="18"/>
        <v>23188</v>
      </c>
    </row>
    <row r="167" spans="2:13" s="152" customFormat="1" ht="12.95" customHeight="1" x14ac:dyDescent="0.2">
      <c r="B167" s="150">
        <v>11</v>
      </c>
      <c r="C167" s="160" t="s">
        <v>138</v>
      </c>
      <c r="D167" s="150">
        <v>75395</v>
      </c>
      <c r="E167" s="176">
        <v>38701.864000000001</v>
      </c>
      <c r="F167" s="176">
        <f t="shared" si="15"/>
        <v>-36693.135999999999</v>
      </c>
      <c r="G167" s="162">
        <f t="shared" si="16"/>
        <v>-0.48667863916705351</v>
      </c>
      <c r="H167" s="253"/>
      <c r="I167" s="235"/>
      <c r="K167" s="152">
        <v>39546.231187500001</v>
      </c>
      <c r="L167" s="235">
        <f t="shared" si="17"/>
        <v>38701.864000000001</v>
      </c>
      <c r="M167" s="235">
        <f t="shared" si="18"/>
        <v>38702</v>
      </c>
    </row>
    <row r="168" spans="2:13" s="152" customFormat="1" ht="12.95" customHeight="1" x14ac:dyDescent="0.2">
      <c r="B168" s="150">
        <v>12</v>
      </c>
      <c r="C168" s="160" t="s">
        <v>139</v>
      </c>
      <c r="D168" s="150">
        <v>65049</v>
      </c>
      <c r="E168" s="176">
        <v>43282.431999999993</v>
      </c>
      <c r="F168" s="176">
        <f t="shared" si="15"/>
        <v>-21766.568000000007</v>
      </c>
      <c r="G168" s="162">
        <f t="shared" si="16"/>
        <v>-0.33461802641085958</v>
      </c>
      <c r="H168" s="253"/>
      <c r="I168" s="235"/>
      <c r="K168" s="152">
        <v>43745.381218749993</v>
      </c>
      <c r="L168" s="235">
        <f t="shared" si="17"/>
        <v>43282.431999999993</v>
      </c>
      <c r="M168" s="235">
        <f t="shared" si="18"/>
        <v>43282</v>
      </c>
    </row>
    <row r="169" spans="2:13" s="152" customFormat="1" ht="12.95" customHeight="1" x14ac:dyDescent="0.2">
      <c r="B169" s="150">
        <v>13</v>
      </c>
      <c r="C169" s="160" t="s">
        <v>140</v>
      </c>
      <c r="D169" s="150">
        <v>30571</v>
      </c>
      <c r="E169" s="176">
        <v>20913.836000000003</v>
      </c>
      <c r="F169" s="176">
        <f t="shared" si="15"/>
        <v>-9657.163999999997</v>
      </c>
      <c r="G169" s="162">
        <f t="shared" si="16"/>
        <v>-0.31589297046220266</v>
      </c>
      <c r="H169" s="253"/>
      <c r="I169" s="235"/>
      <c r="K169" s="152">
        <v>20913.836000000003</v>
      </c>
      <c r="L169" s="235">
        <f t="shared" si="17"/>
        <v>20913.836000000003</v>
      </c>
      <c r="M169" s="235">
        <f t="shared" si="18"/>
        <v>20914</v>
      </c>
    </row>
    <row r="170" spans="2:13" s="152" customFormat="1" ht="12.95" customHeight="1" x14ac:dyDescent="0.2">
      <c r="B170" s="150">
        <v>14</v>
      </c>
      <c r="C170" s="160" t="s">
        <v>141</v>
      </c>
      <c r="D170" s="150">
        <v>32739</v>
      </c>
      <c r="E170" s="176">
        <v>20916.044000000002</v>
      </c>
      <c r="F170" s="176">
        <f t="shared" si="15"/>
        <v>-11822.955999999998</v>
      </c>
      <c r="G170" s="162">
        <f t="shared" si="16"/>
        <v>-0.36112758483765534</v>
      </c>
      <c r="H170" s="253"/>
      <c r="I170" s="235"/>
      <c r="K170" s="152">
        <v>20916.044000000002</v>
      </c>
      <c r="L170" s="235">
        <f t="shared" si="17"/>
        <v>20916.044000000002</v>
      </c>
      <c r="M170" s="235">
        <f t="shared" si="18"/>
        <v>20916</v>
      </c>
    </row>
    <row r="171" spans="2:13" s="152" customFormat="1" ht="12.95" customHeight="1" x14ac:dyDescent="0.2">
      <c r="B171" s="150">
        <v>15</v>
      </c>
      <c r="C171" s="160" t="s">
        <v>142</v>
      </c>
      <c r="D171" s="150">
        <v>62091</v>
      </c>
      <c r="E171" s="176">
        <v>46634.376000000004</v>
      </c>
      <c r="F171" s="176">
        <f t="shared" si="15"/>
        <v>-15456.623999999996</v>
      </c>
      <c r="G171" s="162">
        <f t="shared" si="16"/>
        <v>-0.24893501473643517</v>
      </c>
      <c r="H171" s="253"/>
      <c r="I171" s="235"/>
      <c r="K171" s="152">
        <v>46634.376000000004</v>
      </c>
      <c r="L171" s="235">
        <f t="shared" si="17"/>
        <v>46634.376000000004</v>
      </c>
      <c r="M171" s="235">
        <f t="shared" si="18"/>
        <v>46634</v>
      </c>
    </row>
    <row r="172" spans="2:13" s="152" customFormat="1" ht="12.95" customHeight="1" x14ac:dyDescent="0.2">
      <c r="B172" s="150">
        <v>16</v>
      </c>
      <c r="C172" s="160" t="s">
        <v>143</v>
      </c>
      <c r="D172" s="150">
        <v>115218</v>
      </c>
      <c r="E172" s="176">
        <v>53210.847999999998</v>
      </c>
      <c r="F172" s="176">
        <f t="shared" si="15"/>
        <v>-62007.152000000002</v>
      </c>
      <c r="G172" s="162">
        <f t="shared" si="16"/>
        <v>-0.53817243833428807</v>
      </c>
      <c r="H172" s="253"/>
      <c r="I172" s="235"/>
      <c r="K172" s="152">
        <v>53210.847999999998</v>
      </c>
      <c r="L172" s="235">
        <f t="shared" si="17"/>
        <v>53210.847999999998</v>
      </c>
      <c r="M172" s="235">
        <f t="shared" si="18"/>
        <v>53211</v>
      </c>
    </row>
    <row r="173" spans="2:13" s="152" customFormat="1" ht="12.95" customHeight="1" x14ac:dyDescent="0.2">
      <c r="B173" s="150">
        <v>17</v>
      </c>
      <c r="C173" s="160" t="s">
        <v>144</v>
      </c>
      <c r="D173" s="150">
        <v>84460</v>
      </c>
      <c r="E173" s="176">
        <v>48781.951999999997</v>
      </c>
      <c r="F173" s="176">
        <f t="shared" si="15"/>
        <v>-35678.048000000003</v>
      </c>
      <c r="G173" s="162">
        <f t="shared" si="16"/>
        <v>-0.42242538479753733</v>
      </c>
      <c r="H173" s="253"/>
      <c r="I173" s="235"/>
      <c r="K173" s="152">
        <v>48781.951999999997</v>
      </c>
      <c r="L173" s="235">
        <f t="shared" si="17"/>
        <v>48781.951999999997</v>
      </c>
      <c r="M173" s="235">
        <f t="shared" si="18"/>
        <v>48782</v>
      </c>
    </row>
    <row r="174" spans="2:13" s="152" customFormat="1" ht="12.95" customHeight="1" x14ac:dyDescent="0.2">
      <c r="B174" s="150">
        <v>18</v>
      </c>
      <c r="C174" s="160" t="s">
        <v>145</v>
      </c>
      <c r="D174" s="150">
        <v>66273</v>
      </c>
      <c r="E174" s="176">
        <v>40909.303999999996</v>
      </c>
      <c r="F174" s="176">
        <f t="shared" si="15"/>
        <v>-25363.696000000004</v>
      </c>
      <c r="G174" s="162">
        <f t="shared" si="16"/>
        <v>-0.3827153742851539</v>
      </c>
      <c r="H174" s="253"/>
      <c r="I174" s="235"/>
      <c r="K174" s="152">
        <v>40909.304000000004</v>
      </c>
      <c r="L174" s="235">
        <f t="shared" si="17"/>
        <v>40909.304000000004</v>
      </c>
      <c r="M174" s="235">
        <f t="shared" si="18"/>
        <v>40909</v>
      </c>
    </row>
    <row r="175" spans="2:13" s="152" customFormat="1" ht="12.95" customHeight="1" x14ac:dyDescent="0.2">
      <c r="B175" s="150">
        <v>19</v>
      </c>
      <c r="C175" s="160" t="s">
        <v>146</v>
      </c>
      <c r="D175" s="150">
        <v>64299</v>
      </c>
      <c r="E175" s="176">
        <v>30580.964</v>
      </c>
      <c r="F175" s="176">
        <f t="shared" si="15"/>
        <v>-33718.036</v>
      </c>
      <c r="G175" s="162">
        <f t="shared" si="16"/>
        <v>-0.52439440737803078</v>
      </c>
      <c r="H175" s="253"/>
      <c r="I175" s="235"/>
      <c r="K175" s="152">
        <v>31013.1593125</v>
      </c>
      <c r="L175" s="235">
        <f t="shared" si="17"/>
        <v>30580.964</v>
      </c>
      <c r="M175" s="235">
        <f t="shared" si="18"/>
        <v>30581</v>
      </c>
    </row>
    <row r="176" spans="2:13" s="152" customFormat="1" ht="12.95" customHeight="1" x14ac:dyDescent="0.2">
      <c r="B176" s="150">
        <v>20</v>
      </c>
      <c r="C176" s="160" t="s">
        <v>147</v>
      </c>
      <c r="D176" s="150">
        <v>38206</v>
      </c>
      <c r="E176" s="176">
        <v>21273.488000000001</v>
      </c>
      <c r="F176" s="176">
        <f t="shared" si="15"/>
        <v>-16932.511999999999</v>
      </c>
      <c r="G176" s="162">
        <f t="shared" si="16"/>
        <v>-0.44318986546615713</v>
      </c>
      <c r="H176" s="253"/>
      <c r="I176" s="235"/>
      <c r="K176" s="152">
        <v>21273.488000000001</v>
      </c>
      <c r="L176" s="235">
        <f t="shared" si="17"/>
        <v>21273.488000000001</v>
      </c>
      <c r="M176" s="235">
        <f t="shared" si="18"/>
        <v>21273</v>
      </c>
    </row>
    <row r="177" spans="2:17" s="152" customFormat="1" ht="12.95" customHeight="1" x14ac:dyDescent="0.2">
      <c r="B177" s="150">
        <v>21</v>
      </c>
      <c r="C177" s="160" t="s">
        <v>148</v>
      </c>
      <c r="D177" s="150">
        <v>54039</v>
      </c>
      <c r="E177" s="176">
        <v>27312.956000000002</v>
      </c>
      <c r="F177" s="176">
        <f t="shared" si="15"/>
        <v>-26726.043999999998</v>
      </c>
      <c r="G177" s="162">
        <f t="shared" si="16"/>
        <v>-0.49456955162012617</v>
      </c>
      <c r="H177" s="253"/>
      <c r="I177" s="235"/>
      <c r="K177" s="152">
        <v>27477.280218750002</v>
      </c>
      <c r="L177" s="235">
        <f t="shared" si="17"/>
        <v>27312.956000000002</v>
      </c>
      <c r="M177" s="235">
        <f t="shared" si="18"/>
        <v>27313</v>
      </c>
    </row>
    <row r="178" spans="2:17" s="152" customFormat="1" ht="12.95" customHeight="1" x14ac:dyDescent="0.2">
      <c r="B178" s="150">
        <v>22</v>
      </c>
      <c r="C178" s="160" t="s">
        <v>149</v>
      </c>
      <c r="D178" s="150">
        <v>34603</v>
      </c>
      <c r="E178" s="176">
        <v>14981.968000000001</v>
      </c>
      <c r="F178" s="176">
        <f t="shared" si="15"/>
        <v>-19621.031999999999</v>
      </c>
      <c r="G178" s="162">
        <f t="shared" si="16"/>
        <v>-0.56703268502730975</v>
      </c>
      <c r="H178" s="253"/>
      <c r="I178" s="235"/>
      <c r="K178" s="152">
        <v>15026.530500000001</v>
      </c>
      <c r="L178" s="235">
        <f t="shared" si="17"/>
        <v>14981.968000000001</v>
      </c>
      <c r="M178" s="235">
        <f t="shared" si="18"/>
        <v>14982</v>
      </c>
    </row>
    <row r="179" spans="2:17" s="152" customFormat="1" ht="12.95" customHeight="1" x14ac:dyDescent="0.2">
      <c r="B179" s="150">
        <v>23</v>
      </c>
      <c r="C179" s="160" t="s">
        <v>150</v>
      </c>
      <c r="D179" s="150">
        <v>59116</v>
      </c>
      <c r="E179" s="176">
        <v>33608.22</v>
      </c>
      <c r="F179" s="176">
        <f t="shared" si="15"/>
        <v>-25507.78</v>
      </c>
      <c r="G179" s="162">
        <f t="shared" si="16"/>
        <v>-0.43148690709790916</v>
      </c>
      <c r="H179" s="253"/>
      <c r="I179" s="235"/>
      <c r="K179" s="152">
        <v>33608.22</v>
      </c>
      <c r="L179" s="235">
        <f t="shared" si="17"/>
        <v>33608.22</v>
      </c>
      <c r="M179" s="235">
        <f t="shared" si="18"/>
        <v>33608</v>
      </c>
    </row>
    <row r="180" spans="2:17" s="152" customFormat="1" ht="12.95" customHeight="1" x14ac:dyDescent="0.2">
      <c r="B180" s="150">
        <v>24</v>
      </c>
      <c r="C180" s="160" t="s">
        <v>151</v>
      </c>
      <c r="D180" s="150">
        <v>90024</v>
      </c>
      <c r="E180" s="176">
        <v>59584.216</v>
      </c>
      <c r="F180" s="176">
        <f t="shared" si="15"/>
        <v>-30439.784</v>
      </c>
      <c r="G180" s="162">
        <f t="shared" si="16"/>
        <v>-0.33812965431440506</v>
      </c>
      <c r="H180" s="253"/>
      <c r="I180" s="235"/>
      <c r="K180" s="152">
        <v>59584.216</v>
      </c>
      <c r="L180" s="235">
        <f>K180-L151</f>
        <v>59584.216</v>
      </c>
      <c r="M180" s="235">
        <f t="shared" si="18"/>
        <v>59584</v>
      </c>
    </row>
    <row r="181" spans="2:17" s="152" customFormat="1" ht="12.95" customHeight="1" x14ac:dyDescent="0.2">
      <c r="B181" s="173"/>
      <c r="C181" s="174" t="s">
        <v>27</v>
      </c>
      <c r="D181" s="171">
        <f>SUM(D157:D180)</f>
        <v>1425963</v>
      </c>
      <c r="E181" s="182">
        <f t="shared" ref="E181:F181" si="19">SUM(E157:E180)</f>
        <v>852178.97200000018</v>
      </c>
      <c r="F181" s="182">
        <f t="shared" si="19"/>
        <v>-573784.02800000005</v>
      </c>
      <c r="G181" s="175">
        <f>F181/D181</f>
        <v>-0.40238353169051372</v>
      </c>
      <c r="H181" s="253"/>
      <c r="I181" s="177"/>
    </row>
    <row r="182" spans="2:17" s="152" customFormat="1" ht="12.95" customHeight="1" x14ac:dyDescent="0.25">
      <c r="B182" s="186"/>
      <c r="C182" s="187"/>
      <c r="D182" s="188"/>
      <c r="E182" s="189"/>
      <c r="F182" s="190"/>
      <c r="G182" s="185"/>
      <c r="H182" s="253"/>
    </row>
    <row r="183" spans="2:17" s="152" customFormat="1" ht="12.95" customHeight="1" x14ac:dyDescent="0.2">
      <c r="B183" s="459" t="s">
        <v>202</v>
      </c>
      <c r="C183" s="459"/>
      <c r="D183" s="459"/>
      <c r="E183" s="459"/>
      <c r="F183" s="459"/>
      <c r="G183" s="459"/>
      <c r="H183" s="459"/>
    </row>
    <row r="184" spans="2:17" s="152" customFormat="1" ht="68.25" customHeight="1" x14ac:dyDescent="0.2">
      <c r="B184" s="171" t="s">
        <v>20</v>
      </c>
      <c r="C184" s="171" t="s">
        <v>21</v>
      </c>
      <c r="D184" s="171" t="s">
        <v>206</v>
      </c>
      <c r="E184" s="171" t="s">
        <v>99</v>
      </c>
      <c r="F184" s="175" t="s">
        <v>6</v>
      </c>
      <c r="G184" s="171" t="s">
        <v>28</v>
      </c>
      <c r="H184" s="253"/>
    </row>
    <row r="185" spans="2:17" s="152" customFormat="1" ht="12.95" customHeight="1" x14ac:dyDescent="0.2">
      <c r="B185" s="171">
        <v>1</v>
      </c>
      <c r="C185" s="171">
        <v>2</v>
      </c>
      <c r="D185" s="171">
        <v>3</v>
      </c>
      <c r="E185" s="171">
        <v>4</v>
      </c>
      <c r="F185" s="171" t="s">
        <v>29</v>
      </c>
      <c r="G185" s="171">
        <v>6</v>
      </c>
      <c r="H185" s="253"/>
      <c r="K185" s="152" t="s">
        <v>266</v>
      </c>
      <c r="L185" s="152" t="s">
        <v>262</v>
      </c>
      <c r="M185" s="152" t="s">
        <v>10</v>
      </c>
      <c r="O185" s="152" t="s">
        <v>267</v>
      </c>
      <c r="Q185" s="152" t="s">
        <v>10</v>
      </c>
    </row>
    <row r="186" spans="2:17" s="152" customFormat="1" ht="12.95" customHeight="1" x14ac:dyDescent="0.2">
      <c r="B186" s="150">
        <v>1</v>
      </c>
      <c r="C186" s="160" t="s">
        <v>128</v>
      </c>
      <c r="D186" s="176">
        <v>130836</v>
      </c>
      <c r="E186" s="176">
        <f t="shared" ref="E186:E209" si="20">E128</f>
        <v>118181</v>
      </c>
      <c r="F186" s="176">
        <f>E186-D186</f>
        <v>-12655</v>
      </c>
      <c r="G186" s="162">
        <f>F186/D186</f>
        <v>-9.6724143202176774E-2</v>
      </c>
      <c r="H186" s="253"/>
      <c r="J186" s="152">
        <v>118181.0781875</v>
      </c>
      <c r="K186" s="152">
        <v>130168</v>
      </c>
      <c r="L186" s="152">
        <v>668</v>
      </c>
      <c r="M186" s="152">
        <f>K186+L186</f>
        <v>130836</v>
      </c>
      <c r="O186" s="152">
        <f>K186*254</f>
        <v>33062672</v>
      </c>
      <c r="P186" s="152">
        <f>L186*312</f>
        <v>208416</v>
      </c>
      <c r="Q186" s="152">
        <f>P186+O186</f>
        <v>33271088</v>
      </c>
    </row>
    <row r="187" spans="2:17" s="152" customFormat="1" ht="12.95" customHeight="1" x14ac:dyDescent="0.2">
      <c r="B187" s="150">
        <v>2</v>
      </c>
      <c r="C187" s="160" t="s">
        <v>129</v>
      </c>
      <c r="D187" s="176">
        <v>50513</v>
      </c>
      <c r="E187" s="176">
        <f t="shared" si="20"/>
        <v>39615</v>
      </c>
      <c r="F187" s="176">
        <f t="shared" ref="F187:F209" si="21">E187-D187</f>
        <v>-10898</v>
      </c>
      <c r="G187" s="162">
        <f t="shared" ref="G187:G209" si="22">F187/D187</f>
        <v>-0.2157464415101063</v>
      </c>
      <c r="H187" s="253"/>
      <c r="J187" s="152">
        <v>39615.184000000001</v>
      </c>
      <c r="K187" s="152">
        <v>50513</v>
      </c>
      <c r="L187" s="152">
        <v>0</v>
      </c>
      <c r="M187" s="152">
        <f t="shared" ref="M187:M209" si="23">K187+L187</f>
        <v>50513</v>
      </c>
      <c r="O187" s="152">
        <f t="shared" ref="O187:O209" si="24">K187*254</f>
        <v>12830302</v>
      </c>
      <c r="P187" s="152">
        <f t="shared" ref="P187:P209" si="25">L187*312</f>
        <v>0</v>
      </c>
      <c r="Q187" s="152">
        <f t="shared" ref="Q187:Q209" si="26">P187+O187</f>
        <v>12830302</v>
      </c>
    </row>
    <row r="188" spans="2:17" s="152" customFormat="1" ht="12.95" customHeight="1" x14ac:dyDescent="0.2">
      <c r="B188" s="150">
        <v>3</v>
      </c>
      <c r="C188" s="160" t="s">
        <v>130</v>
      </c>
      <c r="D188" s="176">
        <v>36832</v>
      </c>
      <c r="E188" s="176">
        <f t="shared" si="20"/>
        <v>31082</v>
      </c>
      <c r="F188" s="176">
        <f t="shared" si="21"/>
        <v>-5750</v>
      </c>
      <c r="G188" s="162">
        <f t="shared" si="22"/>
        <v>-0.15611424847958297</v>
      </c>
      <c r="H188" s="253"/>
      <c r="J188" s="152">
        <v>31082.151999999998</v>
      </c>
      <c r="K188" s="152">
        <v>36832</v>
      </c>
      <c r="L188" s="152">
        <v>0</v>
      </c>
      <c r="M188" s="152">
        <f t="shared" si="23"/>
        <v>36832</v>
      </c>
      <c r="O188" s="152">
        <f t="shared" si="24"/>
        <v>9355328</v>
      </c>
      <c r="P188" s="152">
        <f t="shared" si="25"/>
        <v>0</v>
      </c>
      <c r="Q188" s="152">
        <f t="shared" si="26"/>
        <v>9355328</v>
      </c>
    </row>
    <row r="189" spans="2:17" s="152" customFormat="1" ht="12.95" customHeight="1" x14ac:dyDescent="0.2">
      <c r="B189" s="150">
        <v>4</v>
      </c>
      <c r="C189" s="160" t="s">
        <v>131</v>
      </c>
      <c r="D189" s="176">
        <v>102249</v>
      </c>
      <c r="E189" s="176">
        <f t="shared" si="20"/>
        <v>91910</v>
      </c>
      <c r="F189" s="176">
        <f t="shared" si="21"/>
        <v>-10339</v>
      </c>
      <c r="G189" s="162">
        <f t="shared" si="22"/>
        <v>-0.10111590333401793</v>
      </c>
      <c r="H189" s="253"/>
      <c r="J189" s="152">
        <v>91910.076000000001</v>
      </c>
      <c r="K189" s="152">
        <v>102249</v>
      </c>
      <c r="L189" s="152">
        <v>0</v>
      </c>
      <c r="M189" s="152">
        <f t="shared" si="23"/>
        <v>102249</v>
      </c>
      <c r="O189" s="152">
        <f t="shared" si="24"/>
        <v>25971246</v>
      </c>
      <c r="P189" s="152">
        <f t="shared" si="25"/>
        <v>0</v>
      </c>
      <c r="Q189" s="152">
        <f t="shared" si="26"/>
        <v>25971246</v>
      </c>
    </row>
    <row r="190" spans="2:17" s="152" customFormat="1" ht="12.95" customHeight="1" x14ac:dyDescent="0.2">
      <c r="B190" s="150">
        <v>5</v>
      </c>
      <c r="C190" s="160" t="s">
        <v>132</v>
      </c>
      <c r="D190" s="176">
        <v>54201</v>
      </c>
      <c r="E190" s="176">
        <f t="shared" si="20"/>
        <v>47749</v>
      </c>
      <c r="F190" s="176">
        <f t="shared" si="21"/>
        <v>-6452</v>
      </c>
      <c r="G190" s="162">
        <f t="shared" si="22"/>
        <v>-0.11903839412556964</v>
      </c>
      <c r="H190" s="253"/>
      <c r="J190" s="152">
        <v>47748.86</v>
      </c>
      <c r="K190" s="152">
        <v>54201</v>
      </c>
      <c r="L190" s="152">
        <v>0</v>
      </c>
      <c r="M190" s="152">
        <f t="shared" si="23"/>
        <v>54201</v>
      </c>
      <c r="O190" s="152">
        <f t="shared" si="24"/>
        <v>13767054</v>
      </c>
      <c r="P190" s="152">
        <f t="shared" si="25"/>
        <v>0</v>
      </c>
      <c r="Q190" s="152">
        <f t="shared" si="26"/>
        <v>13767054</v>
      </c>
    </row>
    <row r="191" spans="2:17" s="152" customFormat="1" ht="12.95" customHeight="1" x14ac:dyDescent="0.2">
      <c r="B191" s="150">
        <v>6</v>
      </c>
      <c r="C191" s="160" t="s">
        <v>133</v>
      </c>
      <c r="D191" s="176">
        <v>86047</v>
      </c>
      <c r="E191" s="176">
        <f t="shared" si="20"/>
        <v>81740</v>
      </c>
      <c r="F191" s="176">
        <f t="shared" si="21"/>
        <v>-4307</v>
      </c>
      <c r="G191" s="162">
        <f t="shared" si="22"/>
        <v>-5.0054040233825703E-2</v>
      </c>
      <c r="H191" s="253"/>
      <c r="J191" s="152">
        <v>81739.672000000006</v>
      </c>
      <c r="K191" s="152">
        <v>86047</v>
      </c>
      <c r="L191" s="152">
        <v>0</v>
      </c>
      <c r="M191" s="152">
        <f t="shared" si="23"/>
        <v>86047</v>
      </c>
      <c r="O191" s="152">
        <f t="shared" si="24"/>
        <v>21855938</v>
      </c>
      <c r="P191" s="152">
        <f t="shared" si="25"/>
        <v>0</v>
      </c>
      <c r="Q191" s="152">
        <f t="shared" si="26"/>
        <v>21855938</v>
      </c>
    </row>
    <row r="192" spans="2:17" s="152" customFormat="1" ht="12.95" customHeight="1" x14ac:dyDescent="0.2">
      <c r="B192" s="150">
        <v>7</v>
      </c>
      <c r="C192" s="160" t="s">
        <v>134</v>
      </c>
      <c r="D192" s="176">
        <v>63735</v>
      </c>
      <c r="E192" s="176">
        <f t="shared" si="20"/>
        <v>53301</v>
      </c>
      <c r="F192" s="176">
        <f t="shared" si="21"/>
        <v>-10434</v>
      </c>
      <c r="G192" s="162">
        <f t="shared" si="22"/>
        <v>-0.16370910802541774</v>
      </c>
      <c r="H192" s="253"/>
      <c r="J192" s="152">
        <v>53301.027999999998</v>
      </c>
      <c r="K192" s="152">
        <v>63735</v>
      </c>
      <c r="L192" s="152">
        <v>0</v>
      </c>
      <c r="M192" s="152">
        <f t="shared" si="23"/>
        <v>63735</v>
      </c>
      <c r="O192" s="152">
        <f t="shared" si="24"/>
        <v>16188690</v>
      </c>
      <c r="P192" s="152">
        <f t="shared" si="25"/>
        <v>0</v>
      </c>
      <c r="Q192" s="152">
        <f t="shared" si="26"/>
        <v>16188690</v>
      </c>
    </row>
    <row r="193" spans="2:17" s="152" customFormat="1" ht="12.95" customHeight="1" x14ac:dyDescent="0.2">
      <c r="B193" s="150">
        <v>8</v>
      </c>
      <c r="C193" s="160" t="s">
        <v>135</v>
      </c>
      <c r="D193" s="176">
        <v>135992</v>
      </c>
      <c r="E193" s="176">
        <f t="shared" si="20"/>
        <v>116124</v>
      </c>
      <c r="F193" s="176">
        <f t="shared" si="21"/>
        <v>-19868</v>
      </c>
      <c r="G193" s="162">
        <f t="shared" si="22"/>
        <v>-0.14609682922524855</v>
      </c>
      <c r="H193" s="253"/>
      <c r="J193" s="152">
        <v>116123.694875</v>
      </c>
      <c r="K193" s="152">
        <v>135093</v>
      </c>
      <c r="L193" s="152">
        <v>899</v>
      </c>
      <c r="M193" s="152">
        <f t="shared" si="23"/>
        <v>135992</v>
      </c>
      <c r="O193" s="152">
        <f t="shared" si="24"/>
        <v>34313622</v>
      </c>
      <c r="P193" s="152">
        <f t="shared" si="25"/>
        <v>280488</v>
      </c>
      <c r="Q193" s="152">
        <f t="shared" si="26"/>
        <v>34594110</v>
      </c>
    </row>
    <row r="194" spans="2:17" s="152" customFormat="1" ht="12.95" customHeight="1" x14ac:dyDescent="0.2">
      <c r="B194" s="150">
        <v>9</v>
      </c>
      <c r="C194" s="160" t="s">
        <v>136</v>
      </c>
      <c r="D194" s="176">
        <v>187976</v>
      </c>
      <c r="E194" s="176">
        <f t="shared" si="20"/>
        <v>150940</v>
      </c>
      <c r="F194" s="176">
        <f t="shared" si="21"/>
        <v>-37036</v>
      </c>
      <c r="G194" s="162">
        <f t="shared" si="22"/>
        <v>-0.19702515214708261</v>
      </c>
      <c r="H194" s="253"/>
      <c r="J194" s="152">
        <v>150940.38399999999</v>
      </c>
      <c r="K194" s="152">
        <v>187976</v>
      </c>
      <c r="L194" s="152">
        <v>0</v>
      </c>
      <c r="M194" s="152">
        <f t="shared" si="23"/>
        <v>187976</v>
      </c>
      <c r="O194" s="152">
        <f t="shared" si="24"/>
        <v>47745904</v>
      </c>
      <c r="P194" s="152">
        <f t="shared" si="25"/>
        <v>0</v>
      </c>
      <c r="Q194" s="152">
        <f t="shared" si="26"/>
        <v>47745904</v>
      </c>
    </row>
    <row r="195" spans="2:17" s="152" customFormat="1" ht="12.95" customHeight="1" x14ac:dyDescent="0.2">
      <c r="B195" s="150">
        <v>10</v>
      </c>
      <c r="C195" s="160" t="s">
        <v>137</v>
      </c>
      <c r="D195" s="176">
        <v>66077</v>
      </c>
      <c r="E195" s="176">
        <f t="shared" si="20"/>
        <v>54388</v>
      </c>
      <c r="F195" s="176">
        <f t="shared" si="21"/>
        <v>-11689</v>
      </c>
      <c r="G195" s="162">
        <f t="shared" si="22"/>
        <v>-0.17689967764880365</v>
      </c>
      <c r="H195" s="253"/>
      <c r="J195" s="152">
        <v>54387.976000000002</v>
      </c>
      <c r="K195" s="152">
        <v>66077</v>
      </c>
      <c r="L195" s="152">
        <v>0</v>
      </c>
      <c r="M195" s="152">
        <f t="shared" si="23"/>
        <v>66077</v>
      </c>
      <c r="O195" s="152">
        <f t="shared" si="24"/>
        <v>16783558</v>
      </c>
      <c r="P195" s="152">
        <f t="shared" si="25"/>
        <v>0</v>
      </c>
      <c r="Q195" s="152">
        <f t="shared" si="26"/>
        <v>16783558</v>
      </c>
    </row>
    <row r="196" spans="2:17" s="152" customFormat="1" ht="12.95" customHeight="1" x14ac:dyDescent="0.2">
      <c r="B196" s="150">
        <v>11</v>
      </c>
      <c r="C196" s="160" t="s">
        <v>138</v>
      </c>
      <c r="D196" s="176">
        <v>111417</v>
      </c>
      <c r="E196" s="176">
        <f t="shared" si="20"/>
        <v>87893</v>
      </c>
      <c r="F196" s="176">
        <f t="shared" si="21"/>
        <v>-23524</v>
      </c>
      <c r="G196" s="162">
        <f t="shared" si="22"/>
        <v>-0.21113474604414048</v>
      </c>
      <c r="H196" s="253"/>
      <c r="J196" s="152">
        <v>87893.291187499999</v>
      </c>
      <c r="K196" s="152">
        <v>110395</v>
      </c>
      <c r="L196" s="152">
        <v>1022</v>
      </c>
      <c r="M196" s="152">
        <f t="shared" si="23"/>
        <v>111417</v>
      </c>
      <c r="O196" s="152">
        <f t="shared" si="24"/>
        <v>28040330</v>
      </c>
      <c r="P196" s="152">
        <f t="shared" si="25"/>
        <v>318864</v>
      </c>
      <c r="Q196" s="152">
        <f t="shared" si="26"/>
        <v>28359194</v>
      </c>
    </row>
    <row r="197" spans="2:17" s="152" customFormat="1" ht="12.95" customHeight="1" x14ac:dyDescent="0.2">
      <c r="B197" s="150">
        <v>12</v>
      </c>
      <c r="C197" s="160" t="s">
        <v>139</v>
      </c>
      <c r="D197" s="176">
        <v>103775</v>
      </c>
      <c r="E197" s="176">
        <f t="shared" si="20"/>
        <v>88626</v>
      </c>
      <c r="F197" s="176">
        <f t="shared" si="21"/>
        <v>-15149</v>
      </c>
      <c r="G197" s="162">
        <f t="shared" si="22"/>
        <v>-0.14597928210069863</v>
      </c>
      <c r="H197" s="253"/>
      <c r="J197" s="152">
        <v>88625.625218750007</v>
      </c>
      <c r="K197" s="152">
        <v>103236</v>
      </c>
      <c r="L197" s="152">
        <v>539</v>
      </c>
      <c r="M197" s="152">
        <f t="shared" si="23"/>
        <v>103775</v>
      </c>
      <c r="O197" s="152">
        <f t="shared" si="24"/>
        <v>26221944</v>
      </c>
      <c r="P197" s="152">
        <f t="shared" si="25"/>
        <v>168168</v>
      </c>
      <c r="Q197" s="152">
        <f t="shared" si="26"/>
        <v>26390112</v>
      </c>
    </row>
    <row r="198" spans="2:17" s="152" customFormat="1" ht="12.95" customHeight="1" x14ac:dyDescent="0.2">
      <c r="B198" s="150">
        <v>13</v>
      </c>
      <c r="C198" s="160" t="s">
        <v>140</v>
      </c>
      <c r="D198" s="176">
        <v>43451</v>
      </c>
      <c r="E198" s="176">
        <f t="shared" si="20"/>
        <v>37476</v>
      </c>
      <c r="F198" s="176">
        <f t="shared" si="21"/>
        <v>-5975</v>
      </c>
      <c r="G198" s="162">
        <f t="shared" si="22"/>
        <v>-0.13751121953464823</v>
      </c>
      <c r="H198" s="253"/>
      <c r="J198" s="152">
        <v>37475.815999999999</v>
      </c>
      <c r="K198" s="152">
        <v>43451</v>
      </c>
      <c r="L198" s="152">
        <v>0</v>
      </c>
      <c r="M198" s="152">
        <f t="shared" si="23"/>
        <v>43451</v>
      </c>
      <c r="O198" s="152">
        <f t="shared" si="24"/>
        <v>11036554</v>
      </c>
      <c r="P198" s="152">
        <f t="shared" si="25"/>
        <v>0</v>
      </c>
      <c r="Q198" s="152">
        <f t="shared" si="26"/>
        <v>11036554</v>
      </c>
    </row>
    <row r="199" spans="2:17" s="152" customFormat="1" ht="12.95" customHeight="1" x14ac:dyDescent="0.2">
      <c r="B199" s="150">
        <v>14</v>
      </c>
      <c r="C199" s="160" t="s">
        <v>141</v>
      </c>
      <c r="D199" s="176">
        <v>65240</v>
      </c>
      <c r="E199" s="176">
        <f t="shared" si="20"/>
        <v>40548</v>
      </c>
      <c r="F199" s="176">
        <f t="shared" si="21"/>
        <v>-24692</v>
      </c>
      <c r="G199" s="162">
        <f t="shared" si="22"/>
        <v>-0.37847946045370939</v>
      </c>
      <c r="H199" s="253"/>
      <c r="J199" s="152">
        <v>40548.06</v>
      </c>
      <c r="K199" s="152">
        <v>65240</v>
      </c>
      <c r="L199" s="152">
        <v>0</v>
      </c>
      <c r="M199" s="152">
        <f t="shared" si="23"/>
        <v>65240</v>
      </c>
      <c r="O199" s="152">
        <f t="shared" si="24"/>
        <v>16570960</v>
      </c>
      <c r="P199" s="152">
        <f t="shared" si="25"/>
        <v>0</v>
      </c>
      <c r="Q199" s="152">
        <f t="shared" si="26"/>
        <v>16570960</v>
      </c>
    </row>
    <row r="200" spans="2:17" s="152" customFormat="1" ht="12.95" customHeight="1" x14ac:dyDescent="0.2">
      <c r="B200" s="150">
        <v>15</v>
      </c>
      <c r="C200" s="160" t="s">
        <v>142</v>
      </c>
      <c r="D200" s="176">
        <v>106633</v>
      </c>
      <c r="E200" s="176">
        <f t="shared" si="20"/>
        <v>87313</v>
      </c>
      <c r="F200" s="176">
        <f t="shared" si="21"/>
        <v>-19320</v>
      </c>
      <c r="G200" s="162">
        <f t="shared" si="22"/>
        <v>-0.18118218562733862</v>
      </c>
      <c r="H200" s="253"/>
      <c r="J200" s="152">
        <v>87312.816000000006</v>
      </c>
      <c r="K200" s="152">
        <v>106633</v>
      </c>
      <c r="L200" s="152">
        <v>0</v>
      </c>
      <c r="M200" s="152">
        <f t="shared" si="23"/>
        <v>106633</v>
      </c>
      <c r="O200" s="152">
        <f t="shared" si="24"/>
        <v>27084782</v>
      </c>
      <c r="P200" s="152">
        <f t="shared" si="25"/>
        <v>0</v>
      </c>
      <c r="Q200" s="152">
        <f t="shared" si="26"/>
        <v>27084782</v>
      </c>
    </row>
    <row r="201" spans="2:17" s="152" customFormat="1" ht="12.95" customHeight="1" x14ac:dyDescent="0.2">
      <c r="B201" s="150">
        <v>16</v>
      </c>
      <c r="C201" s="160" t="s">
        <v>143</v>
      </c>
      <c r="D201" s="176">
        <v>174411</v>
      </c>
      <c r="E201" s="176">
        <f t="shared" si="20"/>
        <v>133355</v>
      </c>
      <c r="F201" s="176">
        <f t="shared" si="21"/>
        <v>-41056</v>
      </c>
      <c r="G201" s="162">
        <f t="shared" si="22"/>
        <v>-0.23539799668598885</v>
      </c>
      <c r="H201" s="253"/>
      <c r="J201" s="152">
        <v>133354.652</v>
      </c>
      <c r="K201" s="152">
        <v>174411</v>
      </c>
      <c r="L201" s="152">
        <v>0</v>
      </c>
      <c r="M201" s="152">
        <f t="shared" si="23"/>
        <v>174411</v>
      </c>
      <c r="O201" s="152">
        <f t="shared" si="24"/>
        <v>44300394</v>
      </c>
      <c r="P201" s="152">
        <f t="shared" si="25"/>
        <v>0</v>
      </c>
      <c r="Q201" s="152">
        <f t="shared" si="26"/>
        <v>44300394</v>
      </c>
    </row>
    <row r="202" spans="2:17" s="152" customFormat="1" ht="12.95" customHeight="1" x14ac:dyDescent="0.2">
      <c r="B202" s="150">
        <v>17</v>
      </c>
      <c r="C202" s="160" t="s">
        <v>144</v>
      </c>
      <c r="D202" s="176">
        <v>119951</v>
      </c>
      <c r="E202" s="176">
        <f t="shared" si="20"/>
        <v>87183</v>
      </c>
      <c r="F202" s="176">
        <f t="shared" si="21"/>
        <v>-32768</v>
      </c>
      <c r="G202" s="162">
        <f t="shared" si="22"/>
        <v>-0.27317821443756202</v>
      </c>
      <c r="H202" s="253"/>
      <c r="J202" s="152">
        <v>87182.576000000001</v>
      </c>
      <c r="K202" s="152">
        <v>119951</v>
      </c>
      <c r="L202" s="152">
        <v>0</v>
      </c>
      <c r="M202" s="152">
        <f t="shared" si="23"/>
        <v>119951</v>
      </c>
      <c r="O202" s="152">
        <f t="shared" si="24"/>
        <v>30467554</v>
      </c>
      <c r="P202" s="152">
        <f t="shared" si="25"/>
        <v>0</v>
      </c>
      <c r="Q202" s="152">
        <f t="shared" si="26"/>
        <v>30467554</v>
      </c>
    </row>
    <row r="203" spans="2:17" s="152" customFormat="1" ht="12.95" customHeight="1" x14ac:dyDescent="0.2">
      <c r="B203" s="150">
        <v>18</v>
      </c>
      <c r="C203" s="160" t="s">
        <v>145</v>
      </c>
      <c r="D203" s="176">
        <v>91627</v>
      </c>
      <c r="E203" s="176">
        <f t="shared" si="20"/>
        <v>75673</v>
      </c>
      <c r="F203" s="176">
        <f t="shared" si="21"/>
        <v>-15954</v>
      </c>
      <c r="G203" s="162">
        <f t="shared" si="22"/>
        <v>-0.17411898239601864</v>
      </c>
      <c r="H203" s="253"/>
      <c r="J203" s="152">
        <v>75673.203999999998</v>
      </c>
      <c r="K203" s="152">
        <v>91627</v>
      </c>
      <c r="L203" s="152">
        <v>0</v>
      </c>
      <c r="M203" s="152">
        <f t="shared" si="23"/>
        <v>91627</v>
      </c>
      <c r="O203" s="152">
        <f t="shared" si="24"/>
        <v>23273258</v>
      </c>
      <c r="P203" s="152">
        <f t="shared" si="25"/>
        <v>0</v>
      </c>
      <c r="Q203" s="152">
        <f t="shared" si="26"/>
        <v>23273258</v>
      </c>
    </row>
    <row r="204" spans="2:17" s="152" customFormat="1" ht="12.95" customHeight="1" x14ac:dyDescent="0.2">
      <c r="B204" s="150">
        <v>19</v>
      </c>
      <c r="C204" s="160" t="s">
        <v>146</v>
      </c>
      <c r="D204" s="176">
        <v>95057</v>
      </c>
      <c r="E204" s="176">
        <f t="shared" si="20"/>
        <v>70296</v>
      </c>
      <c r="F204" s="176">
        <f t="shared" si="21"/>
        <v>-24761</v>
      </c>
      <c r="G204" s="162">
        <f t="shared" si="22"/>
        <v>-0.26048581377489294</v>
      </c>
      <c r="H204" s="253"/>
      <c r="J204" s="152">
        <v>70295.703312500002</v>
      </c>
      <c r="K204" s="152">
        <v>94253</v>
      </c>
      <c r="L204" s="152">
        <v>804</v>
      </c>
      <c r="M204" s="152">
        <f t="shared" si="23"/>
        <v>95057</v>
      </c>
      <c r="O204" s="152">
        <f t="shared" si="24"/>
        <v>23940262</v>
      </c>
      <c r="P204" s="152">
        <f t="shared" si="25"/>
        <v>250848</v>
      </c>
      <c r="Q204" s="152">
        <f t="shared" si="26"/>
        <v>24191110</v>
      </c>
    </row>
    <row r="205" spans="2:17" s="152" customFormat="1" ht="12.95" customHeight="1" x14ac:dyDescent="0.2">
      <c r="B205" s="150">
        <v>20</v>
      </c>
      <c r="C205" s="160" t="s">
        <v>147</v>
      </c>
      <c r="D205" s="176">
        <v>58062</v>
      </c>
      <c r="E205" s="176">
        <f t="shared" si="20"/>
        <v>50214</v>
      </c>
      <c r="F205" s="176">
        <f t="shared" si="21"/>
        <v>-7848</v>
      </c>
      <c r="G205" s="162">
        <f t="shared" si="22"/>
        <v>-0.13516585718714477</v>
      </c>
      <c r="H205" s="253"/>
      <c r="J205" s="152">
        <v>50213.523999999998</v>
      </c>
      <c r="K205" s="152">
        <v>58062</v>
      </c>
      <c r="L205" s="152">
        <v>0</v>
      </c>
      <c r="M205" s="152">
        <f t="shared" si="23"/>
        <v>58062</v>
      </c>
      <c r="O205" s="152">
        <f t="shared" si="24"/>
        <v>14747748</v>
      </c>
      <c r="P205" s="152">
        <f t="shared" si="25"/>
        <v>0</v>
      </c>
      <c r="Q205" s="152">
        <f t="shared" si="26"/>
        <v>14747748</v>
      </c>
    </row>
    <row r="206" spans="2:17" s="152" customFormat="1" ht="12.95" customHeight="1" x14ac:dyDescent="0.2">
      <c r="B206" s="150">
        <v>21</v>
      </c>
      <c r="C206" s="160" t="s">
        <v>148</v>
      </c>
      <c r="D206" s="176">
        <v>94682</v>
      </c>
      <c r="E206" s="176">
        <f t="shared" si="20"/>
        <v>69091</v>
      </c>
      <c r="F206" s="176">
        <f t="shared" si="21"/>
        <v>-25591</v>
      </c>
      <c r="G206" s="162">
        <f t="shared" si="22"/>
        <v>-0.27028368644515327</v>
      </c>
      <c r="H206" s="253"/>
      <c r="J206" s="152">
        <v>69090.856218750007</v>
      </c>
      <c r="K206" s="152">
        <v>94332</v>
      </c>
      <c r="L206" s="152">
        <v>350</v>
      </c>
      <c r="M206" s="152">
        <f t="shared" si="23"/>
        <v>94682</v>
      </c>
      <c r="O206" s="152">
        <f t="shared" si="24"/>
        <v>23960328</v>
      </c>
      <c r="P206" s="152">
        <f t="shared" si="25"/>
        <v>109200</v>
      </c>
      <c r="Q206" s="152">
        <f t="shared" si="26"/>
        <v>24069528</v>
      </c>
    </row>
    <row r="207" spans="2:17" s="152" customFormat="1" ht="12.95" customHeight="1" x14ac:dyDescent="0.2">
      <c r="B207" s="150">
        <v>22</v>
      </c>
      <c r="C207" s="160" t="s">
        <v>149</v>
      </c>
      <c r="D207" s="176">
        <v>72947</v>
      </c>
      <c r="E207" s="176">
        <f t="shared" si="20"/>
        <v>52149</v>
      </c>
      <c r="F207" s="176">
        <f t="shared" si="21"/>
        <v>-20798</v>
      </c>
      <c r="G207" s="162">
        <f t="shared" si="22"/>
        <v>-0.28511110806475937</v>
      </c>
      <c r="H207" s="253"/>
      <c r="J207" s="152">
        <v>52149.030500000001</v>
      </c>
      <c r="K207" s="152">
        <v>72535</v>
      </c>
      <c r="L207" s="152">
        <v>412</v>
      </c>
      <c r="M207" s="152">
        <f t="shared" si="23"/>
        <v>72947</v>
      </c>
      <c r="O207" s="152">
        <f t="shared" si="24"/>
        <v>18423890</v>
      </c>
      <c r="P207" s="152">
        <f t="shared" si="25"/>
        <v>128544</v>
      </c>
      <c r="Q207" s="152">
        <f t="shared" si="26"/>
        <v>18552434</v>
      </c>
    </row>
    <row r="208" spans="2:17" s="152" customFormat="1" ht="12.95" customHeight="1" x14ac:dyDescent="0.2">
      <c r="B208" s="150">
        <v>23</v>
      </c>
      <c r="C208" s="160" t="s">
        <v>150</v>
      </c>
      <c r="D208" s="176">
        <v>105698</v>
      </c>
      <c r="E208" s="176">
        <f t="shared" si="20"/>
        <v>88218</v>
      </c>
      <c r="F208" s="176">
        <f t="shared" si="21"/>
        <v>-17480</v>
      </c>
      <c r="G208" s="162">
        <f t="shared" si="22"/>
        <v>-0.16537682832220099</v>
      </c>
      <c r="H208" s="253"/>
      <c r="J208" s="152">
        <v>88217.695999999996</v>
      </c>
      <c r="K208" s="152">
        <v>105698</v>
      </c>
      <c r="L208" s="152">
        <v>0</v>
      </c>
      <c r="M208" s="152">
        <f t="shared" si="23"/>
        <v>105698</v>
      </c>
      <c r="O208" s="152">
        <f t="shared" si="24"/>
        <v>26847292</v>
      </c>
      <c r="P208" s="152">
        <f t="shared" si="25"/>
        <v>0</v>
      </c>
      <c r="Q208" s="152">
        <f t="shared" si="26"/>
        <v>26847292</v>
      </c>
    </row>
    <row r="209" spans="2:17" s="152" customFormat="1" ht="12.95" customHeight="1" x14ac:dyDescent="0.2">
      <c r="B209" s="150">
        <v>24</v>
      </c>
      <c r="C209" s="160" t="s">
        <v>151</v>
      </c>
      <c r="D209" s="176">
        <v>98398</v>
      </c>
      <c r="E209" s="176">
        <f t="shared" si="20"/>
        <v>100474</v>
      </c>
      <c r="F209" s="176">
        <f t="shared" si="21"/>
        <v>2076</v>
      </c>
      <c r="G209" s="162">
        <f t="shared" si="22"/>
        <v>2.1097989796540581E-2</v>
      </c>
      <c r="H209" s="253"/>
      <c r="J209" s="152">
        <v>100474.14</v>
      </c>
      <c r="K209" s="152">
        <v>98398</v>
      </c>
      <c r="L209" s="152">
        <v>0</v>
      </c>
      <c r="M209" s="152">
        <f t="shared" si="23"/>
        <v>98398</v>
      </c>
      <c r="O209" s="152">
        <f t="shared" si="24"/>
        <v>24993092</v>
      </c>
      <c r="P209" s="152">
        <f t="shared" si="25"/>
        <v>0</v>
      </c>
      <c r="Q209" s="152">
        <f t="shared" si="26"/>
        <v>24993092</v>
      </c>
    </row>
    <row r="210" spans="2:17" s="152" customFormat="1" ht="12.95" customHeight="1" x14ac:dyDescent="0.2">
      <c r="B210" s="173"/>
      <c r="C210" s="174" t="s">
        <v>27</v>
      </c>
      <c r="D210" s="182">
        <f>SUM(D186:D209)</f>
        <v>2255807</v>
      </c>
      <c r="E210" s="182">
        <f t="shared" ref="E210:F210" si="27">SUM(E186:E209)</f>
        <v>1853539</v>
      </c>
      <c r="F210" s="182">
        <f t="shared" si="27"/>
        <v>-402268</v>
      </c>
      <c r="G210" s="175">
        <f>F210/D210</f>
        <v>-0.17832553937460074</v>
      </c>
      <c r="H210" s="253"/>
      <c r="J210" s="379">
        <f>SUM(J186:J209)</f>
        <v>1853537.0954999998</v>
      </c>
      <c r="K210" s="152">
        <f>SUM(K186:K209)</f>
        <v>2251113</v>
      </c>
      <c r="L210" s="152">
        <f>SUM(L186:L209)</f>
        <v>4694</v>
      </c>
      <c r="Q210" s="152">
        <f>SUM(Q186:Q209)</f>
        <v>573247230</v>
      </c>
    </row>
    <row r="211" spans="2:17" s="152" customFormat="1" ht="12.95" customHeight="1" x14ac:dyDescent="0.2">
      <c r="B211" s="157"/>
      <c r="C211" s="183"/>
      <c r="D211" s="184"/>
      <c r="E211" s="184"/>
      <c r="F211" s="184"/>
      <c r="G211" s="185"/>
      <c r="H211" s="253"/>
    </row>
    <row r="212" spans="2:17" s="152" customFormat="1" ht="12.95" customHeight="1" x14ac:dyDescent="0.2">
      <c r="B212" s="459" t="s">
        <v>203</v>
      </c>
      <c r="C212" s="459"/>
      <c r="D212" s="459"/>
      <c r="E212" s="459"/>
      <c r="F212" s="459"/>
      <c r="G212" s="459"/>
      <c r="H212" s="253"/>
      <c r="N212" s="378">
        <f>SUM(N188:N211)</f>
        <v>0</v>
      </c>
      <c r="O212" s="378">
        <v>1853537.0954999998</v>
      </c>
    </row>
    <row r="213" spans="2:17" s="152" customFormat="1" ht="73.5" customHeight="1" x14ac:dyDescent="0.2">
      <c r="B213" s="171" t="s">
        <v>20</v>
      </c>
      <c r="C213" s="171" t="s">
        <v>21</v>
      </c>
      <c r="D213" s="171" t="s">
        <v>206</v>
      </c>
      <c r="E213" s="171" t="s">
        <v>99</v>
      </c>
      <c r="F213" s="175" t="s">
        <v>6</v>
      </c>
      <c r="G213" s="171" t="s">
        <v>28</v>
      </c>
      <c r="H213" s="253"/>
    </row>
    <row r="214" spans="2:17" s="152" customFormat="1" ht="12.95" customHeight="1" x14ac:dyDescent="0.2">
      <c r="B214" s="171">
        <v>1</v>
      </c>
      <c r="C214" s="171">
        <v>2</v>
      </c>
      <c r="D214" s="171">
        <v>3</v>
      </c>
      <c r="E214" s="171">
        <v>4</v>
      </c>
      <c r="F214" s="171" t="s">
        <v>29</v>
      </c>
      <c r="G214" s="171">
        <v>6</v>
      </c>
      <c r="H214" s="253"/>
      <c r="N214" s="152" t="s">
        <v>268</v>
      </c>
    </row>
    <row r="215" spans="2:17" s="152" customFormat="1" ht="12.95" customHeight="1" x14ac:dyDescent="0.2">
      <c r="B215" s="150">
        <v>1</v>
      </c>
      <c r="C215" s="160" t="s">
        <v>128</v>
      </c>
      <c r="D215" s="150">
        <v>58441</v>
      </c>
      <c r="E215" s="176">
        <f t="shared" ref="E215:E238" si="28">E157</f>
        <v>53914.188000000002</v>
      </c>
      <c r="F215" s="176">
        <f>E215-D215</f>
        <v>-4526.8119999999981</v>
      </c>
      <c r="G215" s="162">
        <f>F215/D215</f>
        <v>-7.7459523279889086E-2</v>
      </c>
      <c r="H215" s="253"/>
      <c r="K215" s="152">
        <v>59109</v>
      </c>
      <c r="N215" s="152">
        <f>K215*254</f>
        <v>15013686</v>
      </c>
    </row>
    <row r="216" spans="2:17" s="152" customFormat="1" ht="12.95" customHeight="1" x14ac:dyDescent="0.2">
      <c r="B216" s="150">
        <v>2</v>
      </c>
      <c r="C216" s="160" t="s">
        <v>129</v>
      </c>
      <c r="D216" s="150">
        <v>18246</v>
      </c>
      <c r="E216" s="176">
        <f t="shared" si="28"/>
        <v>15004.428</v>
      </c>
      <c r="F216" s="176">
        <f t="shared" ref="F216:F238" si="29">E216-D216</f>
        <v>-3241.5720000000001</v>
      </c>
      <c r="G216" s="162">
        <f t="shared" ref="G216:G240" si="30">F216/D216</f>
        <v>-0.17765932259125289</v>
      </c>
      <c r="H216" s="253"/>
      <c r="K216" s="152">
        <v>18246</v>
      </c>
      <c r="N216" s="152">
        <f t="shared" ref="N216:N238" si="31">K216*254</f>
        <v>4634484</v>
      </c>
    </row>
    <row r="217" spans="2:17" s="152" customFormat="1" ht="12.95" customHeight="1" x14ac:dyDescent="0.2">
      <c r="B217" s="150">
        <v>3</v>
      </c>
      <c r="C217" s="160" t="s">
        <v>130</v>
      </c>
      <c r="D217" s="150">
        <v>14974</v>
      </c>
      <c r="E217" s="176">
        <f t="shared" si="28"/>
        <v>13754.428</v>
      </c>
      <c r="F217" s="176">
        <f t="shared" si="29"/>
        <v>-1219.5720000000001</v>
      </c>
      <c r="G217" s="162">
        <f t="shared" si="30"/>
        <v>-8.1445973019901169E-2</v>
      </c>
      <c r="H217" s="253"/>
      <c r="K217" s="152">
        <v>14974</v>
      </c>
      <c r="N217" s="152">
        <f t="shared" si="31"/>
        <v>3803396</v>
      </c>
    </row>
    <row r="218" spans="2:17" s="152" customFormat="1" ht="12.95" customHeight="1" x14ac:dyDescent="0.2">
      <c r="B218" s="150">
        <v>4</v>
      </c>
      <c r="C218" s="160" t="s">
        <v>131</v>
      </c>
      <c r="D218" s="150">
        <v>38995</v>
      </c>
      <c r="E218" s="176">
        <f t="shared" si="28"/>
        <v>35246.135999999999</v>
      </c>
      <c r="F218" s="176">
        <f t="shared" si="29"/>
        <v>-3748.8640000000014</v>
      </c>
      <c r="G218" s="162">
        <f t="shared" si="30"/>
        <v>-9.6137043210668072E-2</v>
      </c>
      <c r="H218" s="253"/>
      <c r="K218" s="152">
        <v>38995</v>
      </c>
      <c r="N218" s="152">
        <f t="shared" si="31"/>
        <v>9904730</v>
      </c>
    </row>
    <row r="219" spans="2:17" s="152" customFormat="1" ht="12.95" customHeight="1" x14ac:dyDescent="0.2">
      <c r="B219" s="150">
        <v>5</v>
      </c>
      <c r="C219" s="160" t="s">
        <v>132</v>
      </c>
      <c r="D219" s="150">
        <v>21213</v>
      </c>
      <c r="E219" s="176">
        <f t="shared" si="28"/>
        <v>19801.955999999998</v>
      </c>
      <c r="F219" s="176">
        <f t="shared" si="29"/>
        <v>-1411.0440000000017</v>
      </c>
      <c r="G219" s="162">
        <f t="shared" si="30"/>
        <v>-6.6517889973129768E-2</v>
      </c>
      <c r="H219" s="253"/>
      <c r="K219" s="152">
        <v>21213</v>
      </c>
      <c r="N219" s="152">
        <f t="shared" si="31"/>
        <v>5388102</v>
      </c>
    </row>
    <row r="220" spans="2:17" s="152" customFormat="1" ht="12.95" customHeight="1" x14ac:dyDescent="0.2">
      <c r="B220" s="150">
        <v>6</v>
      </c>
      <c r="C220" s="160" t="s">
        <v>133</v>
      </c>
      <c r="D220" s="150">
        <v>42441</v>
      </c>
      <c r="E220" s="176">
        <f t="shared" si="28"/>
        <v>42945.719999999994</v>
      </c>
      <c r="F220" s="176">
        <f t="shared" si="29"/>
        <v>504.71999999999389</v>
      </c>
      <c r="G220" s="162">
        <f t="shared" si="30"/>
        <v>1.1892273980349047E-2</v>
      </c>
      <c r="H220" s="253"/>
      <c r="K220" s="152">
        <v>42441</v>
      </c>
      <c r="N220" s="152">
        <f t="shared" si="31"/>
        <v>10780014</v>
      </c>
    </row>
    <row r="221" spans="2:17" s="152" customFormat="1" ht="12.95" customHeight="1" x14ac:dyDescent="0.2">
      <c r="B221" s="150">
        <v>7</v>
      </c>
      <c r="C221" s="160" t="s">
        <v>134</v>
      </c>
      <c r="D221" s="150">
        <v>40076</v>
      </c>
      <c r="E221" s="176">
        <f t="shared" si="28"/>
        <v>27364.412</v>
      </c>
      <c r="F221" s="176">
        <f t="shared" si="29"/>
        <v>-12711.588</v>
      </c>
      <c r="G221" s="162">
        <f t="shared" si="30"/>
        <v>-0.31718704461523106</v>
      </c>
      <c r="H221" s="253"/>
      <c r="K221" s="152">
        <v>40076</v>
      </c>
      <c r="N221" s="152">
        <f t="shared" si="31"/>
        <v>10179304</v>
      </c>
    </row>
    <row r="222" spans="2:17" s="152" customFormat="1" ht="12.95" customHeight="1" x14ac:dyDescent="0.2">
      <c r="B222" s="150">
        <v>8</v>
      </c>
      <c r="C222" s="160" t="s">
        <v>135</v>
      </c>
      <c r="D222" s="150">
        <v>49250</v>
      </c>
      <c r="E222" s="176">
        <f t="shared" si="28"/>
        <v>47422.736000000004</v>
      </c>
      <c r="F222" s="176">
        <f t="shared" si="29"/>
        <v>-1827.2639999999956</v>
      </c>
      <c r="G222" s="162">
        <f t="shared" si="30"/>
        <v>-3.7101807106598897E-2</v>
      </c>
      <c r="H222" s="253"/>
      <c r="K222" s="152">
        <v>50149</v>
      </c>
      <c r="N222" s="152">
        <f t="shared" si="31"/>
        <v>12737846</v>
      </c>
    </row>
    <row r="223" spans="2:17" s="152" customFormat="1" ht="12.95" customHeight="1" x14ac:dyDescent="0.2">
      <c r="B223" s="150">
        <v>9</v>
      </c>
      <c r="C223" s="160" t="s">
        <v>136</v>
      </c>
      <c r="D223" s="150">
        <v>84228</v>
      </c>
      <c r="E223" s="176">
        <f t="shared" si="28"/>
        <v>72844.676000000007</v>
      </c>
      <c r="F223" s="176">
        <f t="shared" si="29"/>
        <v>-11383.323999999993</v>
      </c>
      <c r="G223" s="162">
        <f t="shared" si="30"/>
        <v>-0.13514892909721224</v>
      </c>
      <c r="H223" s="253"/>
      <c r="K223" s="152">
        <v>84228</v>
      </c>
      <c r="N223" s="152">
        <f t="shared" si="31"/>
        <v>21393912</v>
      </c>
    </row>
    <row r="224" spans="2:17" s="152" customFormat="1" ht="12.95" customHeight="1" x14ac:dyDescent="0.2">
      <c r="B224" s="150">
        <v>10</v>
      </c>
      <c r="C224" s="160" t="s">
        <v>137</v>
      </c>
      <c r="D224" s="150">
        <v>24287</v>
      </c>
      <c r="E224" s="176">
        <f t="shared" si="28"/>
        <v>23187.824000000001</v>
      </c>
      <c r="F224" s="176">
        <f t="shared" si="29"/>
        <v>-1099.1759999999995</v>
      </c>
      <c r="G224" s="162">
        <f t="shared" si="30"/>
        <v>-4.5257792234528742E-2</v>
      </c>
      <c r="H224" s="253"/>
      <c r="K224" s="152">
        <v>24287</v>
      </c>
      <c r="N224" s="152">
        <f t="shared" si="31"/>
        <v>6168898</v>
      </c>
    </row>
    <row r="225" spans="2:14" s="152" customFormat="1" ht="12.95" customHeight="1" x14ac:dyDescent="0.2">
      <c r="B225" s="150">
        <v>11</v>
      </c>
      <c r="C225" s="160" t="s">
        <v>138</v>
      </c>
      <c r="D225" s="150">
        <v>46549</v>
      </c>
      <c r="E225" s="176">
        <f t="shared" si="28"/>
        <v>38701.864000000001</v>
      </c>
      <c r="F225" s="176">
        <f t="shared" si="29"/>
        <v>-7847.1359999999986</v>
      </c>
      <c r="G225" s="162">
        <f t="shared" si="30"/>
        <v>-0.16857797159981952</v>
      </c>
      <c r="H225" s="253"/>
      <c r="K225" s="152">
        <v>47571</v>
      </c>
      <c r="N225" s="152">
        <f t="shared" si="31"/>
        <v>12083034</v>
      </c>
    </row>
    <row r="226" spans="2:14" s="152" customFormat="1" ht="12.95" customHeight="1" x14ac:dyDescent="0.2">
      <c r="B226" s="150">
        <v>12</v>
      </c>
      <c r="C226" s="160" t="s">
        <v>139</v>
      </c>
      <c r="D226" s="150">
        <v>48286</v>
      </c>
      <c r="E226" s="176">
        <f t="shared" si="28"/>
        <v>43282.431999999993</v>
      </c>
      <c r="F226" s="176">
        <f t="shared" si="29"/>
        <v>-5003.5680000000066</v>
      </c>
      <c r="G226" s="162">
        <f t="shared" si="30"/>
        <v>-0.10362357619185698</v>
      </c>
      <c r="H226" s="253"/>
      <c r="K226" s="152">
        <v>48825</v>
      </c>
      <c r="N226" s="152">
        <f t="shared" si="31"/>
        <v>12401550</v>
      </c>
    </row>
    <row r="227" spans="2:14" s="152" customFormat="1" ht="12.95" customHeight="1" x14ac:dyDescent="0.2">
      <c r="B227" s="150">
        <v>13</v>
      </c>
      <c r="C227" s="160" t="s">
        <v>140</v>
      </c>
      <c r="D227" s="150">
        <v>23024</v>
      </c>
      <c r="E227" s="176">
        <f t="shared" si="28"/>
        <v>20913.836000000003</v>
      </c>
      <c r="F227" s="176">
        <f t="shared" si="29"/>
        <v>-2110.163999999997</v>
      </c>
      <c r="G227" s="162">
        <f t="shared" si="30"/>
        <v>-9.1650625434329266E-2</v>
      </c>
      <c r="H227" s="253"/>
      <c r="K227" s="152">
        <v>23024</v>
      </c>
      <c r="N227" s="152">
        <f t="shared" si="31"/>
        <v>5848096</v>
      </c>
    </row>
    <row r="228" spans="2:14" s="152" customFormat="1" ht="12.95" customHeight="1" x14ac:dyDescent="0.2">
      <c r="B228" s="150">
        <v>14</v>
      </c>
      <c r="C228" s="160" t="s">
        <v>141</v>
      </c>
      <c r="D228" s="150">
        <v>31174</v>
      </c>
      <c r="E228" s="176">
        <f t="shared" si="28"/>
        <v>20916.044000000002</v>
      </c>
      <c r="F228" s="176">
        <f t="shared" si="29"/>
        <v>-10257.955999999998</v>
      </c>
      <c r="G228" s="162">
        <f t="shared" si="30"/>
        <v>-0.32905485340347718</v>
      </c>
      <c r="H228" s="253"/>
      <c r="K228" s="152">
        <v>31174</v>
      </c>
      <c r="N228" s="152">
        <f t="shared" si="31"/>
        <v>7918196</v>
      </c>
    </row>
    <row r="229" spans="2:14" s="152" customFormat="1" ht="12.95" customHeight="1" x14ac:dyDescent="0.2">
      <c r="B229" s="150">
        <v>15</v>
      </c>
      <c r="C229" s="160" t="s">
        <v>142</v>
      </c>
      <c r="D229" s="150">
        <v>47036</v>
      </c>
      <c r="E229" s="176">
        <f t="shared" si="28"/>
        <v>46634.376000000004</v>
      </c>
      <c r="F229" s="176">
        <f t="shared" si="29"/>
        <v>-401.62399999999616</v>
      </c>
      <c r="G229" s="162">
        <f t="shared" si="30"/>
        <v>-8.5386512458541577E-3</v>
      </c>
      <c r="H229" s="253"/>
      <c r="K229" s="152">
        <v>47036</v>
      </c>
      <c r="N229" s="152">
        <f t="shared" si="31"/>
        <v>11947144</v>
      </c>
    </row>
    <row r="230" spans="2:14" s="152" customFormat="1" ht="12.95" customHeight="1" x14ac:dyDescent="0.2">
      <c r="B230" s="150">
        <v>16</v>
      </c>
      <c r="C230" s="160" t="s">
        <v>143</v>
      </c>
      <c r="D230" s="150">
        <v>66491</v>
      </c>
      <c r="E230" s="176">
        <f t="shared" si="28"/>
        <v>53210.847999999998</v>
      </c>
      <c r="F230" s="176">
        <f t="shared" si="29"/>
        <v>-13280.152000000002</v>
      </c>
      <c r="G230" s="162">
        <f t="shared" si="30"/>
        <v>-0.19972856476816414</v>
      </c>
      <c r="H230" s="253"/>
      <c r="K230" s="152">
        <v>66491</v>
      </c>
      <c r="N230" s="152">
        <f t="shared" si="31"/>
        <v>16888714</v>
      </c>
    </row>
    <row r="231" spans="2:14" s="152" customFormat="1" ht="12.95" customHeight="1" x14ac:dyDescent="0.2">
      <c r="B231" s="150">
        <v>17</v>
      </c>
      <c r="C231" s="160" t="s">
        <v>144</v>
      </c>
      <c r="D231" s="150">
        <v>50541</v>
      </c>
      <c r="E231" s="176">
        <f t="shared" si="28"/>
        <v>48781.951999999997</v>
      </c>
      <c r="F231" s="176">
        <f t="shared" si="29"/>
        <v>-1759.0480000000025</v>
      </c>
      <c r="G231" s="162">
        <f t="shared" si="30"/>
        <v>-3.480437664470435E-2</v>
      </c>
      <c r="H231" s="253"/>
      <c r="K231" s="152">
        <v>50541</v>
      </c>
      <c r="N231" s="152">
        <f t="shared" si="31"/>
        <v>12837414</v>
      </c>
    </row>
    <row r="232" spans="2:14" s="152" customFormat="1" ht="12.95" customHeight="1" x14ac:dyDescent="0.2">
      <c r="B232" s="150">
        <v>18</v>
      </c>
      <c r="C232" s="160" t="s">
        <v>145</v>
      </c>
      <c r="D232" s="150">
        <v>47087</v>
      </c>
      <c r="E232" s="176">
        <f t="shared" si="28"/>
        <v>40909.303999999996</v>
      </c>
      <c r="F232" s="176">
        <f t="shared" si="29"/>
        <v>-6177.6960000000036</v>
      </c>
      <c r="G232" s="162">
        <f t="shared" si="30"/>
        <v>-0.13119748550555363</v>
      </c>
      <c r="H232" s="253"/>
      <c r="K232" s="152">
        <v>47087</v>
      </c>
      <c r="N232" s="152">
        <f t="shared" si="31"/>
        <v>11960098</v>
      </c>
    </row>
    <row r="233" spans="2:14" s="152" customFormat="1" ht="12.95" customHeight="1" x14ac:dyDescent="0.2">
      <c r="B233" s="150">
        <v>19</v>
      </c>
      <c r="C233" s="160" t="s">
        <v>146</v>
      </c>
      <c r="D233" s="150">
        <v>33793</v>
      </c>
      <c r="E233" s="176">
        <f t="shared" si="28"/>
        <v>30580.964</v>
      </c>
      <c r="F233" s="176">
        <f t="shared" si="29"/>
        <v>-3212.0360000000001</v>
      </c>
      <c r="G233" s="162">
        <f t="shared" si="30"/>
        <v>-9.5050335868375108E-2</v>
      </c>
      <c r="H233" s="253"/>
      <c r="K233" s="152">
        <v>34597</v>
      </c>
      <c r="N233" s="152">
        <f t="shared" si="31"/>
        <v>8787638</v>
      </c>
    </row>
    <row r="234" spans="2:14" s="152" customFormat="1" ht="12.95" customHeight="1" x14ac:dyDescent="0.2">
      <c r="B234" s="150">
        <v>20</v>
      </c>
      <c r="C234" s="160" t="s">
        <v>147</v>
      </c>
      <c r="D234" s="150">
        <v>24048</v>
      </c>
      <c r="E234" s="176">
        <f t="shared" si="28"/>
        <v>21273.488000000001</v>
      </c>
      <c r="F234" s="176">
        <f t="shared" si="29"/>
        <v>-2774.5119999999988</v>
      </c>
      <c r="G234" s="162">
        <f t="shared" si="30"/>
        <v>-0.1153739188290086</v>
      </c>
      <c r="H234" s="253"/>
      <c r="K234" s="152">
        <v>24048</v>
      </c>
      <c r="N234" s="152">
        <f t="shared" si="31"/>
        <v>6108192</v>
      </c>
    </row>
    <row r="235" spans="2:14" s="152" customFormat="1" ht="12.95" customHeight="1" x14ac:dyDescent="0.2">
      <c r="B235" s="150">
        <v>21</v>
      </c>
      <c r="C235" s="160" t="s">
        <v>148</v>
      </c>
      <c r="D235" s="150">
        <v>27441</v>
      </c>
      <c r="E235" s="176">
        <f t="shared" si="28"/>
        <v>27312.956000000002</v>
      </c>
      <c r="F235" s="176">
        <f t="shared" si="29"/>
        <v>-128.04399999999805</v>
      </c>
      <c r="G235" s="162">
        <f t="shared" si="30"/>
        <v>-4.6661564811777282E-3</v>
      </c>
      <c r="H235" s="253"/>
      <c r="K235" s="152">
        <v>27791</v>
      </c>
      <c r="N235" s="152">
        <f t="shared" si="31"/>
        <v>7058914</v>
      </c>
    </row>
    <row r="236" spans="2:14" s="152" customFormat="1" ht="12.95" customHeight="1" x14ac:dyDescent="0.2">
      <c r="B236" s="150">
        <v>22</v>
      </c>
      <c r="C236" s="160" t="s">
        <v>149</v>
      </c>
      <c r="D236" s="150">
        <v>23326</v>
      </c>
      <c r="E236" s="176">
        <f t="shared" si="28"/>
        <v>14981.968000000001</v>
      </c>
      <c r="F236" s="176">
        <f t="shared" si="29"/>
        <v>-8344.0319999999992</v>
      </c>
      <c r="G236" s="162">
        <f t="shared" si="30"/>
        <v>-0.35771379576438306</v>
      </c>
      <c r="H236" s="253"/>
      <c r="K236" s="152">
        <v>23738</v>
      </c>
      <c r="N236" s="152">
        <f t="shared" si="31"/>
        <v>6029452</v>
      </c>
    </row>
    <row r="237" spans="2:14" s="152" customFormat="1" ht="12.95" customHeight="1" x14ac:dyDescent="0.2">
      <c r="B237" s="150">
        <v>23</v>
      </c>
      <c r="C237" s="160" t="s">
        <v>150</v>
      </c>
      <c r="D237" s="150">
        <v>40338</v>
      </c>
      <c r="E237" s="176">
        <f t="shared" si="28"/>
        <v>33608.22</v>
      </c>
      <c r="F237" s="176">
        <f t="shared" si="29"/>
        <v>-6729.7799999999988</v>
      </c>
      <c r="G237" s="162">
        <f t="shared" si="30"/>
        <v>-0.16683474639297929</v>
      </c>
      <c r="H237" s="253"/>
      <c r="K237" s="152">
        <v>40338</v>
      </c>
      <c r="N237" s="152">
        <f t="shared" si="31"/>
        <v>10245852</v>
      </c>
    </row>
    <row r="238" spans="2:14" s="152" customFormat="1" ht="12.95" customHeight="1" x14ac:dyDescent="0.2">
      <c r="B238" s="150">
        <v>24</v>
      </c>
      <c r="C238" s="160" t="s">
        <v>151</v>
      </c>
      <c r="D238" s="150">
        <v>48173</v>
      </c>
      <c r="E238" s="176">
        <f t="shared" si="28"/>
        <v>59584.216</v>
      </c>
      <c r="F238" s="176">
        <f t="shared" si="29"/>
        <v>11411.216</v>
      </c>
      <c r="G238" s="162">
        <f t="shared" si="30"/>
        <v>0.23687991198389141</v>
      </c>
      <c r="H238" s="253"/>
      <c r="I238" s="177"/>
      <c r="K238" s="152">
        <v>48173</v>
      </c>
      <c r="N238" s="152">
        <f t="shared" si="31"/>
        <v>12235942</v>
      </c>
    </row>
    <row r="239" spans="2:14" ht="12.95" hidden="1" customHeight="1" x14ac:dyDescent="0.2">
      <c r="B239" s="30"/>
      <c r="C239" s="1" t="s">
        <v>27</v>
      </c>
      <c r="D239" s="12">
        <f>SUM(D215:D238)</f>
        <v>949458</v>
      </c>
      <c r="E239" s="12">
        <f t="shared" ref="E239:F239" si="32">SUM(E215:E238)</f>
        <v>852178.97200000018</v>
      </c>
      <c r="F239" s="12">
        <f t="shared" si="32"/>
        <v>-97279.027999999977</v>
      </c>
      <c r="G239" s="162">
        <f t="shared" si="30"/>
        <v>-0.10245743150302591</v>
      </c>
      <c r="H239" s="251"/>
      <c r="I239" s="177">
        <f>E239/D239</f>
        <v>0.89754256849697422</v>
      </c>
      <c r="N239" s="6">
        <f>SUM(N215:N238)</f>
        <v>242354608</v>
      </c>
    </row>
    <row r="240" spans="2:14" ht="12.95" customHeight="1" x14ac:dyDescent="0.2">
      <c r="B240" s="30"/>
      <c r="C240" s="1" t="s">
        <v>10</v>
      </c>
      <c r="D240" s="202">
        <f>SUM(D215:D238)</f>
        <v>949458</v>
      </c>
      <c r="E240" s="127">
        <f>SUM(E215:E238)</f>
        <v>852178.97200000018</v>
      </c>
      <c r="F240" s="127">
        <f>SUM(F215:F238)</f>
        <v>-97279.027999999977</v>
      </c>
      <c r="G240" s="162">
        <f t="shared" si="30"/>
        <v>-0.10245743150302591</v>
      </c>
      <c r="H240" s="251"/>
      <c r="I240" s="177">
        <f>E240/D240</f>
        <v>0.89754256849697422</v>
      </c>
      <c r="N240" s="6">
        <f>SUM(N239)</f>
        <v>242354608</v>
      </c>
    </row>
    <row r="241" spans="2:20" ht="12.95" customHeight="1" x14ac:dyDescent="0.2">
      <c r="B241" s="36"/>
      <c r="C241" s="2"/>
      <c r="D241" s="128"/>
      <c r="E241" s="128"/>
      <c r="F241" s="128"/>
      <c r="G241" s="357"/>
      <c r="H241" s="251"/>
      <c r="I241" s="177"/>
    </row>
    <row r="242" spans="2:20" ht="36" customHeight="1" x14ac:dyDescent="0.2">
      <c r="B242" s="463" t="s">
        <v>207</v>
      </c>
      <c r="C242" s="463"/>
      <c r="D242" s="463"/>
      <c r="E242" s="463"/>
      <c r="F242" s="463"/>
      <c r="G242" s="463"/>
      <c r="H242" s="463"/>
      <c r="I242" s="463"/>
    </row>
    <row r="243" spans="2:20" ht="71.25" customHeight="1" x14ac:dyDescent="0.2">
      <c r="B243" s="193" t="s">
        <v>30</v>
      </c>
      <c r="C243" s="193" t="s">
        <v>31</v>
      </c>
      <c r="D243" s="223" t="s">
        <v>208</v>
      </c>
      <c r="E243" s="223" t="s">
        <v>209</v>
      </c>
      <c r="F243" s="193" t="s">
        <v>32</v>
      </c>
      <c r="G243" s="44"/>
    </row>
    <row r="244" spans="2:20" ht="13.5" customHeight="1" x14ac:dyDescent="0.2">
      <c r="B244" s="42">
        <v>1</v>
      </c>
      <c r="C244" s="42">
        <v>2</v>
      </c>
      <c r="D244" s="43">
        <v>3</v>
      </c>
      <c r="E244" s="43">
        <v>4</v>
      </c>
      <c r="F244" s="42">
        <v>5</v>
      </c>
      <c r="G244" s="44"/>
      <c r="L244" s="234" t="s">
        <v>269</v>
      </c>
      <c r="M244" s="234" t="s">
        <v>262</v>
      </c>
      <c r="N244" s="6" t="s">
        <v>270</v>
      </c>
      <c r="T244" s="6" t="s">
        <v>10</v>
      </c>
    </row>
    <row r="245" spans="2:20" ht="12.95" customHeight="1" x14ac:dyDescent="0.2">
      <c r="B245" s="150">
        <v>1</v>
      </c>
      <c r="C245" s="160" t="s">
        <v>128</v>
      </c>
      <c r="D245" s="176">
        <f t="shared" ref="D245:D268" si="33">Q186+N215</f>
        <v>48284774</v>
      </c>
      <c r="E245" s="176">
        <v>43027094</v>
      </c>
      <c r="F245" s="162">
        <f t="shared" ref="F245:F269" si="34">E245/D245</f>
        <v>0.89111101565889073</v>
      </c>
      <c r="G245" s="128"/>
      <c r="H245" s="255"/>
      <c r="J245" s="152">
        <v>48284774</v>
      </c>
      <c r="L245" s="6">
        <v>29408709</v>
      </c>
      <c r="M245" s="6">
        <f t="shared" ref="M245:M268" si="35">L128*256</f>
        <v>139838</v>
      </c>
      <c r="N245" s="6">
        <v>13478547</v>
      </c>
      <c r="O245" s="6">
        <f>SUM(L245:N245)</f>
        <v>43027094</v>
      </c>
      <c r="Q245" s="110">
        <f>L245*0.0001</f>
        <v>2940.8709000000003</v>
      </c>
      <c r="R245" s="110">
        <f>M245*0.00015</f>
        <v>20.9757</v>
      </c>
      <c r="S245" s="6">
        <f>N245*0.00015</f>
        <v>2021.7820499999998</v>
      </c>
      <c r="T245" s="110">
        <f>Q245+R245+S245</f>
        <v>4983.6286500000006</v>
      </c>
    </row>
    <row r="246" spans="2:20" ht="12.95" customHeight="1" x14ac:dyDescent="0.2">
      <c r="B246" s="150">
        <v>2</v>
      </c>
      <c r="C246" s="160" t="s">
        <v>129</v>
      </c>
      <c r="D246" s="176">
        <f t="shared" si="33"/>
        <v>17464786</v>
      </c>
      <c r="E246" s="176">
        <v>13654903</v>
      </c>
      <c r="F246" s="162">
        <f t="shared" si="34"/>
        <v>0.78185343925771544</v>
      </c>
      <c r="G246" s="128"/>
      <c r="H246" s="255"/>
      <c r="J246" s="152">
        <v>17464786</v>
      </c>
      <c r="L246" s="6">
        <v>9903796</v>
      </c>
      <c r="M246" s="6">
        <f t="shared" si="35"/>
        <v>0</v>
      </c>
      <c r="N246" s="6">
        <v>3751107</v>
      </c>
      <c r="O246" s="6">
        <f t="shared" ref="O246:O268" si="36">SUM(L246:N246)</f>
        <v>13654903</v>
      </c>
      <c r="Q246" s="110">
        <f t="shared" ref="Q246:Q268" si="37">L246*0.0001</f>
        <v>990.3796000000001</v>
      </c>
      <c r="R246" s="110">
        <f t="shared" ref="R246:R268" si="38">M246*0.00015</f>
        <v>0</v>
      </c>
      <c r="S246" s="6">
        <f t="shared" ref="S246:S268" si="39">N246*0.00015</f>
        <v>562.66604999999993</v>
      </c>
      <c r="T246" s="110">
        <f t="shared" ref="T246:T268" si="40">Q246+R246+S246</f>
        <v>1553.04565</v>
      </c>
    </row>
    <row r="247" spans="2:20" ht="12.95" customHeight="1" x14ac:dyDescent="0.2">
      <c r="B247" s="150">
        <v>3</v>
      </c>
      <c r="C247" s="160" t="s">
        <v>130</v>
      </c>
      <c r="D247" s="176">
        <f t="shared" si="33"/>
        <v>13158724</v>
      </c>
      <c r="E247" s="176">
        <v>11209145</v>
      </c>
      <c r="F247" s="162">
        <f t="shared" si="34"/>
        <v>0.85184133355179426</v>
      </c>
      <c r="G247" s="128"/>
      <c r="H247" s="255"/>
      <c r="J247" s="152">
        <v>13158724</v>
      </c>
      <c r="L247" s="6">
        <v>7770538</v>
      </c>
      <c r="M247" s="6">
        <f t="shared" si="35"/>
        <v>0</v>
      </c>
      <c r="N247" s="6">
        <v>3438607</v>
      </c>
      <c r="O247" s="6">
        <f t="shared" si="36"/>
        <v>11209145</v>
      </c>
      <c r="Q247" s="110">
        <f t="shared" si="37"/>
        <v>777.05380000000002</v>
      </c>
      <c r="R247" s="110">
        <f t="shared" si="38"/>
        <v>0</v>
      </c>
      <c r="S247" s="6">
        <f t="shared" si="39"/>
        <v>515.79104999999993</v>
      </c>
      <c r="T247" s="110">
        <f t="shared" si="40"/>
        <v>1292.84485</v>
      </c>
    </row>
    <row r="248" spans="2:20" ht="12.95" customHeight="1" x14ac:dyDescent="0.2">
      <c r="B248" s="150">
        <v>4</v>
      </c>
      <c r="C248" s="160" t="s">
        <v>131</v>
      </c>
      <c r="D248" s="176">
        <f t="shared" si="33"/>
        <v>35875976</v>
      </c>
      <c r="E248" s="176">
        <v>31789053</v>
      </c>
      <c r="F248" s="162">
        <f t="shared" si="34"/>
        <v>0.88608190060111536</v>
      </c>
      <c r="G248" s="128"/>
      <c r="H248" s="255"/>
      <c r="J248" s="152">
        <v>35875976</v>
      </c>
      <c r="L248" s="6">
        <v>22977519</v>
      </c>
      <c r="M248" s="6">
        <f t="shared" si="35"/>
        <v>0</v>
      </c>
      <c r="N248" s="6">
        <v>8811534</v>
      </c>
      <c r="O248" s="6">
        <f t="shared" si="36"/>
        <v>31789053</v>
      </c>
      <c r="Q248" s="110">
        <f t="shared" si="37"/>
        <v>2297.7519000000002</v>
      </c>
      <c r="R248" s="110">
        <f t="shared" si="38"/>
        <v>0</v>
      </c>
      <c r="S248" s="6">
        <f t="shared" si="39"/>
        <v>1321.7301</v>
      </c>
      <c r="T248" s="110">
        <f t="shared" si="40"/>
        <v>3619.482</v>
      </c>
    </row>
    <row r="249" spans="2:20" ht="12.95" customHeight="1" x14ac:dyDescent="0.2">
      <c r="B249" s="150">
        <v>5</v>
      </c>
      <c r="C249" s="160" t="s">
        <v>132</v>
      </c>
      <c r="D249" s="176">
        <f t="shared" si="33"/>
        <v>19155156</v>
      </c>
      <c r="E249" s="176">
        <v>16887704</v>
      </c>
      <c r="F249" s="162">
        <f t="shared" si="34"/>
        <v>0.88162706688475934</v>
      </c>
      <c r="G249" s="128"/>
      <c r="H249" s="255"/>
      <c r="J249" s="152">
        <v>19155156</v>
      </c>
      <c r="L249" s="6">
        <v>11937215</v>
      </c>
      <c r="M249" s="6">
        <f t="shared" si="35"/>
        <v>0</v>
      </c>
      <c r="N249" s="6">
        <v>4950489</v>
      </c>
      <c r="O249" s="6">
        <f t="shared" si="36"/>
        <v>16887704</v>
      </c>
      <c r="Q249" s="110">
        <f t="shared" si="37"/>
        <v>1193.7215000000001</v>
      </c>
      <c r="R249" s="110">
        <f t="shared" si="38"/>
        <v>0</v>
      </c>
      <c r="S249" s="6">
        <f t="shared" si="39"/>
        <v>742.57334999999989</v>
      </c>
      <c r="T249" s="110">
        <f t="shared" si="40"/>
        <v>1936.29485</v>
      </c>
    </row>
    <row r="250" spans="2:20" ht="12.95" customHeight="1" x14ac:dyDescent="0.2">
      <c r="B250" s="150">
        <v>6</v>
      </c>
      <c r="C250" s="160" t="s">
        <v>133</v>
      </c>
      <c r="D250" s="176">
        <f t="shared" si="33"/>
        <v>32635952</v>
      </c>
      <c r="E250" s="176">
        <v>31171348</v>
      </c>
      <c r="F250" s="162">
        <f t="shared" si="34"/>
        <v>0.95512298829217546</v>
      </c>
      <c r="G250" s="128"/>
      <c r="H250" s="255"/>
      <c r="J250" s="152">
        <v>32635952</v>
      </c>
      <c r="L250" s="6">
        <v>20434918</v>
      </c>
      <c r="M250" s="6">
        <f t="shared" si="35"/>
        <v>0</v>
      </c>
      <c r="N250" s="6">
        <v>10736430</v>
      </c>
      <c r="O250" s="6">
        <f t="shared" si="36"/>
        <v>31171348</v>
      </c>
      <c r="Q250" s="110">
        <f t="shared" si="37"/>
        <v>2043.4918</v>
      </c>
      <c r="R250" s="110">
        <f t="shared" si="38"/>
        <v>0</v>
      </c>
      <c r="S250" s="6">
        <f t="shared" si="39"/>
        <v>1610.4644999999998</v>
      </c>
      <c r="T250" s="110">
        <f t="shared" si="40"/>
        <v>3653.9562999999998</v>
      </c>
    </row>
    <row r="251" spans="2:20" ht="12.95" customHeight="1" x14ac:dyDescent="0.2">
      <c r="B251" s="150">
        <v>7</v>
      </c>
      <c r="C251" s="160" t="s">
        <v>134</v>
      </c>
      <c r="D251" s="176">
        <f t="shared" si="33"/>
        <v>26367994</v>
      </c>
      <c r="E251" s="176">
        <v>20166360</v>
      </c>
      <c r="F251" s="162">
        <f t="shared" si="34"/>
        <v>0.76480448228257336</v>
      </c>
      <c r="G251" s="128"/>
      <c r="H251" s="255"/>
      <c r="J251" s="152">
        <v>26367994</v>
      </c>
      <c r="L251" s="6">
        <v>13325257</v>
      </c>
      <c r="M251" s="6">
        <f t="shared" si="35"/>
        <v>0</v>
      </c>
      <c r="N251" s="6">
        <v>6841103</v>
      </c>
      <c r="O251" s="6">
        <f t="shared" si="36"/>
        <v>20166360</v>
      </c>
      <c r="Q251" s="110">
        <f t="shared" si="37"/>
        <v>1332.5257000000001</v>
      </c>
      <c r="R251" s="110">
        <f t="shared" si="38"/>
        <v>0</v>
      </c>
      <c r="S251" s="6">
        <f t="shared" si="39"/>
        <v>1026.16545</v>
      </c>
      <c r="T251" s="110">
        <f t="shared" si="40"/>
        <v>2358.6911500000001</v>
      </c>
    </row>
    <row r="252" spans="2:20" ht="12.95" customHeight="1" x14ac:dyDescent="0.2">
      <c r="B252" s="150">
        <v>8</v>
      </c>
      <c r="C252" s="160" t="s">
        <v>135</v>
      </c>
      <c r="D252" s="176">
        <f t="shared" si="33"/>
        <v>47331956</v>
      </c>
      <c r="E252" s="176">
        <v>40889074</v>
      </c>
      <c r="F252" s="162">
        <f t="shared" si="34"/>
        <v>0.86387881371308639</v>
      </c>
      <c r="G252" s="128"/>
      <c r="H252" s="255"/>
      <c r="J252" s="152">
        <v>47331956</v>
      </c>
      <c r="L252" s="6">
        <v>28928162</v>
      </c>
      <c r="M252" s="6">
        <f t="shared" si="35"/>
        <v>105228</v>
      </c>
      <c r="N252" s="6">
        <v>11855684</v>
      </c>
      <c r="O252" s="6">
        <f t="shared" si="36"/>
        <v>40889074</v>
      </c>
      <c r="Q252" s="110">
        <f t="shared" si="37"/>
        <v>2892.8162000000002</v>
      </c>
      <c r="R252" s="110">
        <f t="shared" si="38"/>
        <v>15.784199999999998</v>
      </c>
      <c r="S252" s="6">
        <f t="shared" si="39"/>
        <v>1778.3525999999999</v>
      </c>
      <c r="T252" s="110">
        <f t="shared" si="40"/>
        <v>4686.9530000000004</v>
      </c>
    </row>
    <row r="253" spans="2:20" ht="12.95" customHeight="1" x14ac:dyDescent="0.2">
      <c r="B253" s="150">
        <v>9</v>
      </c>
      <c r="C253" s="160" t="s">
        <v>136</v>
      </c>
      <c r="D253" s="176">
        <f t="shared" si="33"/>
        <v>69139816</v>
      </c>
      <c r="E253" s="176">
        <v>55946265</v>
      </c>
      <c r="F253" s="162">
        <f t="shared" si="34"/>
        <v>0.80917578664079759</v>
      </c>
      <c r="G253" s="128"/>
      <c r="H253" s="255"/>
      <c r="J253" s="152">
        <v>69139816</v>
      </c>
      <c r="L253" s="6">
        <v>37735096</v>
      </c>
      <c r="M253" s="6">
        <f t="shared" si="35"/>
        <v>0</v>
      </c>
      <c r="N253" s="6">
        <v>18211169</v>
      </c>
      <c r="O253" s="6">
        <f t="shared" si="36"/>
        <v>55946265</v>
      </c>
      <c r="Q253" s="110">
        <f t="shared" si="37"/>
        <v>3773.5096000000003</v>
      </c>
      <c r="R253" s="110">
        <f t="shared" si="38"/>
        <v>0</v>
      </c>
      <c r="S253" s="6">
        <f t="shared" si="39"/>
        <v>2731.67535</v>
      </c>
      <c r="T253" s="110">
        <f t="shared" si="40"/>
        <v>6505.1849500000008</v>
      </c>
    </row>
    <row r="254" spans="2:20" ht="12.95" customHeight="1" x14ac:dyDescent="0.2">
      <c r="B254" s="150">
        <v>10</v>
      </c>
      <c r="C254" s="160" t="s">
        <v>137</v>
      </c>
      <c r="D254" s="176">
        <f t="shared" si="33"/>
        <v>22952456</v>
      </c>
      <c r="E254" s="176">
        <v>19393950</v>
      </c>
      <c r="F254" s="162">
        <f t="shared" si="34"/>
        <v>0.84496186377614668</v>
      </c>
      <c r="G254" s="128"/>
      <c r="H254" s="255"/>
      <c r="J254" s="152">
        <v>22952456</v>
      </c>
      <c r="L254" s="6">
        <v>13596994</v>
      </c>
      <c r="M254" s="6">
        <f t="shared" si="35"/>
        <v>0</v>
      </c>
      <c r="N254" s="6">
        <v>5796956</v>
      </c>
      <c r="O254" s="6">
        <f t="shared" si="36"/>
        <v>19393950</v>
      </c>
      <c r="Q254" s="110">
        <f t="shared" si="37"/>
        <v>1359.6994</v>
      </c>
      <c r="R254" s="110">
        <f t="shared" si="38"/>
        <v>0</v>
      </c>
      <c r="S254" s="6">
        <f t="shared" si="39"/>
        <v>869.54339999999991</v>
      </c>
      <c r="T254" s="110">
        <f t="shared" si="40"/>
        <v>2229.2428</v>
      </c>
    </row>
    <row r="255" spans="2:20" ht="12.95" customHeight="1" x14ac:dyDescent="0.2">
      <c r="B255" s="150">
        <v>11</v>
      </c>
      <c r="C255" s="160" t="s">
        <v>138</v>
      </c>
      <c r="D255" s="176">
        <f t="shared" si="33"/>
        <v>40442228</v>
      </c>
      <c r="E255" s="176">
        <v>31653855</v>
      </c>
      <c r="F255" s="162">
        <f t="shared" si="34"/>
        <v>0.78269315429407105</v>
      </c>
      <c r="G255" s="128"/>
      <c r="H255" s="255"/>
      <c r="J255" s="152">
        <v>40442228</v>
      </c>
      <c r="L255" s="6">
        <v>21762231</v>
      </c>
      <c r="M255" s="6">
        <f t="shared" si="35"/>
        <v>216158</v>
      </c>
      <c r="N255" s="6">
        <v>9675466</v>
      </c>
      <c r="O255" s="6">
        <f t="shared" si="36"/>
        <v>31653855</v>
      </c>
      <c r="Q255" s="110">
        <f t="shared" si="37"/>
        <v>2176.2231000000002</v>
      </c>
      <c r="R255" s="110">
        <f t="shared" si="38"/>
        <v>32.423699999999997</v>
      </c>
      <c r="S255" s="6">
        <f t="shared" si="39"/>
        <v>1451.3199</v>
      </c>
      <c r="T255" s="110">
        <f t="shared" si="40"/>
        <v>3659.9666999999999</v>
      </c>
    </row>
    <row r="256" spans="2:20" ht="12.95" customHeight="1" x14ac:dyDescent="0.2">
      <c r="B256" s="150">
        <v>12</v>
      </c>
      <c r="C256" s="160" t="s">
        <v>139</v>
      </c>
      <c r="D256" s="176">
        <f t="shared" si="33"/>
        <v>38791662</v>
      </c>
      <c r="E256" s="176">
        <v>32979792</v>
      </c>
      <c r="F256" s="162">
        <f t="shared" si="34"/>
        <v>0.8501773396561354</v>
      </c>
      <c r="G256" s="128"/>
      <c r="H256" s="255"/>
      <c r="J256" s="152">
        <v>38791662</v>
      </c>
      <c r="L256" s="6">
        <v>22040669</v>
      </c>
      <c r="M256" s="6">
        <f t="shared" si="35"/>
        <v>118515</v>
      </c>
      <c r="N256" s="6">
        <v>10820608</v>
      </c>
      <c r="O256" s="6">
        <f t="shared" si="36"/>
        <v>32979792</v>
      </c>
      <c r="Q256" s="110">
        <f t="shared" si="37"/>
        <v>2204.0669000000003</v>
      </c>
      <c r="R256" s="110">
        <f t="shared" si="38"/>
        <v>17.777249999999999</v>
      </c>
      <c r="S256" s="6">
        <f t="shared" si="39"/>
        <v>1623.0911999999998</v>
      </c>
      <c r="T256" s="110">
        <f t="shared" si="40"/>
        <v>3844.9353500000002</v>
      </c>
    </row>
    <row r="257" spans="2:20" ht="12.95" customHeight="1" x14ac:dyDescent="0.2">
      <c r="B257" s="150">
        <v>13</v>
      </c>
      <c r="C257" s="160" t="s">
        <v>140</v>
      </c>
      <c r="D257" s="176">
        <f t="shared" si="33"/>
        <v>16884650</v>
      </c>
      <c r="E257" s="176">
        <v>14597413</v>
      </c>
      <c r="F257" s="162">
        <f t="shared" si="34"/>
        <v>0.86453749411447678</v>
      </c>
      <c r="G257" s="128"/>
      <c r="H257" s="255"/>
      <c r="J257" s="152">
        <v>16884650</v>
      </c>
      <c r="L257" s="6">
        <v>9368954</v>
      </c>
      <c r="M257" s="6">
        <f t="shared" si="35"/>
        <v>0</v>
      </c>
      <c r="N257" s="6">
        <v>5228459</v>
      </c>
      <c r="O257" s="6">
        <f t="shared" si="36"/>
        <v>14597413</v>
      </c>
      <c r="Q257" s="110">
        <f t="shared" si="37"/>
        <v>936.8954</v>
      </c>
      <c r="R257" s="110">
        <f t="shared" si="38"/>
        <v>0</v>
      </c>
      <c r="S257" s="6">
        <f t="shared" si="39"/>
        <v>784.26884999999993</v>
      </c>
      <c r="T257" s="110">
        <f t="shared" si="40"/>
        <v>1721.1642499999998</v>
      </c>
    </row>
    <row r="258" spans="2:20" ht="12.95" customHeight="1" x14ac:dyDescent="0.2">
      <c r="B258" s="150">
        <v>14</v>
      </c>
      <c r="C258" s="160" t="s">
        <v>141</v>
      </c>
      <c r="D258" s="176">
        <f t="shared" si="33"/>
        <v>24489156</v>
      </c>
      <c r="E258" s="176">
        <v>15366026</v>
      </c>
      <c r="F258" s="162">
        <f t="shared" si="34"/>
        <v>0.62746245726067484</v>
      </c>
      <c r="G258" s="128"/>
      <c r="H258" s="255"/>
      <c r="J258" s="152">
        <v>24489156</v>
      </c>
      <c r="L258" s="6">
        <v>10137015</v>
      </c>
      <c r="M258" s="6">
        <f t="shared" si="35"/>
        <v>0</v>
      </c>
      <c r="N258" s="6">
        <v>5229011</v>
      </c>
      <c r="O258" s="6">
        <f t="shared" si="36"/>
        <v>15366026</v>
      </c>
      <c r="Q258" s="110">
        <f t="shared" si="37"/>
        <v>1013.7015</v>
      </c>
      <c r="R258" s="110">
        <f t="shared" si="38"/>
        <v>0</v>
      </c>
      <c r="S258" s="6">
        <f t="shared" si="39"/>
        <v>784.35164999999995</v>
      </c>
      <c r="T258" s="110">
        <f t="shared" si="40"/>
        <v>1798.05315</v>
      </c>
    </row>
    <row r="259" spans="2:20" ht="12.95" customHeight="1" x14ac:dyDescent="0.2">
      <c r="B259" s="150">
        <v>15</v>
      </c>
      <c r="C259" s="160" t="s">
        <v>142</v>
      </c>
      <c r="D259" s="176">
        <f t="shared" si="33"/>
        <v>39031926</v>
      </c>
      <c r="E259" s="176">
        <v>33486798</v>
      </c>
      <c r="F259" s="162">
        <f t="shared" si="34"/>
        <v>0.85793352856838268</v>
      </c>
      <c r="G259" s="128"/>
      <c r="H259" s="255"/>
      <c r="J259" s="152">
        <v>39031926</v>
      </c>
      <c r="L259" s="6">
        <v>21828204</v>
      </c>
      <c r="M259" s="6">
        <f t="shared" si="35"/>
        <v>0</v>
      </c>
      <c r="N259" s="6">
        <v>11658594</v>
      </c>
      <c r="O259" s="6">
        <f t="shared" si="36"/>
        <v>33486798</v>
      </c>
      <c r="Q259" s="110">
        <f t="shared" si="37"/>
        <v>2182.8204000000001</v>
      </c>
      <c r="R259" s="110">
        <f t="shared" si="38"/>
        <v>0</v>
      </c>
      <c r="S259" s="6">
        <f t="shared" si="39"/>
        <v>1748.7890999999997</v>
      </c>
      <c r="T259" s="110">
        <f t="shared" si="40"/>
        <v>3931.6094999999996</v>
      </c>
    </row>
    <row r="260" spans="2:20" ht="12.95" customHeight="1" x14ac:dyDescent="0.2">
      <c r="B260" s="150">
        <v>16</v>
      </c>
      <c r="C260" s="160" t="s">
        <v>143</v>
      </c>
      <c r="D260" s="176">
        <f t="shared" si="33"/>
        <v>61189108</v>
      </c>
      <c r="E260" s="176">
        <v>46641375</v>
      </c>
      <c r="F260" s="162">
        <f t="shared" si="34"/>
        <v>0.76224963109447519</v>
      </c>
      <c r="G260" s="128"/>
      <c r="H260" s="255"/>
      <c r="J260" s="152">
        <v>61189108</v>
      </c>
      <c r="L260" s="6">
        <v>33338663</v>
      </c>
      <c r="M260" s="6">
        <f t="shared" si="35"/>
        <v>0</v>
      </c>
      <c r="N260" s="6">
        <v>13302712</v>
      </c>
      <c r="O260" s="6">
        <f t="shared" si="36"/>
        <v>46641375</v>
      </c>
      <c r="Q260" s="110">
        <f t="shared" si="37"/>
        <v>3333.8663000000001</v>
      </c>
      <c r="R260" s="110">
        <f t="shared" si="38"/>
        <v>0</v>
      </c>
      <c r="S260" s="6">
        <f t="shared" si="39"/>
        <v>1995.4067999999997</v>
      </c>
      <c r="T260" s="110">
        <f t="shared" si="40"/>
        <v>5329.2731000000003</v>
      </c>
    </row>
    <row r="261" spans="2:20" ht="12.95" customHeight="1" x14ac:dyDescent="0.2">
      <c r="B261" s="150">
        <v>17</v>
      </c>
      <c r="C261" s="160" t="s">
        <v>144</v>
      </c>
      <c r="D261" s="176">
        <f t="shared" si="33"/>
        <v>43304968</v>
      </c>
      <c r="E261" s="176">
        <v>33991132</v>
      </c>
      <c r="F261" s="162">
        <f t="shared" si="34"/>
        <v>0.7849245379883435</v>
      </c>
      <c r="G261" s="128"/>
      <c r="H261" s="255"/>
      <c r="J261" s="152">
        <v>43304968</v>
      </c>
      <c r="L261" s="6">
        <v>21795644</v>
      </c>
      <c r="M261" s="6">
        <f t="shared" si="35"/>
        <v>0</v>
      </c>
      <c r="N261" s="6">
        <v>12195488</v>
      </c>
      <c r="O261" s="6">
        <f t="shared" si="36"/>
        <v>33991132</v>
      </c>
      <c r="Q261" s="110">
        <f t="shared" si="37"/>
        <v>2179.5644000000002</v>
      </c>
      <c r="R261" s="110">
        <f t="shared" si="38"/>
        <v>0</v>
      </c>
      <c r="S261" s="6">
        <f t="shared" si="39"/>
        <v>1829.3231999999998</v>
      </c>
      <c r="T261" s="110">
        <f t="shared" si="40"/>
        <v>4008.8876</v>
      </c>
    </row>
    <row r="262" spans="2:20" ht="12.95" customHeight="1" x14ac:dyDescent="0.2">
      <c r="B262" s="150">
        <v>18</v>
      </c>
      <c r="C262" s="160" t="s">
        <v>145</v>
      </c>
      <c r="D262" s="176">
        <f t="shared" si="33"/>
        <v>35233356</v>
      </c>
      <c r="E262" s="176">
        <v>29145627</v>
      </c>
      <c r="F262" s="162">
        <f t="shared" si="34"/>
        <v>0.82721688504495572</v>
      </c>
      <c r="G262" s="128"/>
      <c r="H262" s="255"/>
      <c r="J262" s="152">
        <v>35233356</v>
      </c>
      <c r="L262" s="6">
        <v>18918301</v>
      </c>
      <c r="M262" s="6">
        <f t="shared" si="35"/>
        <v>0</v>
      </c>
      <c r="N262" s="6">
        <v>10227326</v>
      </c>
      <c r="O262" s="6">
        <f t="shared" si="36"/>
        <v>29145627</v>
      </c>
      <c r="Q262" s="110">
        <f t="shared" si="37"/>
        <v>1891.8301000000001</v>
      </c>
      <c r="R262" s="110">
        <f t="shared" si="38"/>
        <v>0</v>
      </c>
      <c r="S262" s="6">
        <f t="shared" si="39"/>
        <v>1534.0989</v>
      </c>
      <c r="T262" s="110">
        <f t="shared" si="40"/>
        <v>3425.9290000000001</v>
      </c>
    </row>
    <row r="263" spans="2:20" ht="12.95" customHeight="1" x14ac:dyDescent="0.2">
      <c r="B263" s="150">
        <v>19</v>
      </c>
      <c r="C263" s="160" t="s">
        <v>146</v>
      </c>
      <c r="D263" s="176">
        <f t="shared" si="33"/>
        <v>32978748</v>
      </c>
      <c r="E263" s="176">
        <v>25221760</v>
      </c>
      <c r="F263" s="162">
        <f t="shared" si="34"/>
        <v>0.76478828122886899</v>
      </c>
      <c r="G263" s="128"/>
      <c r="H263" s="255"/>
      <c r="J263" s="152">
        <v>32978748</v>
      </c>
      <c r="L263" s="6">
        <v>17465877</v>
      </c>
      <c r="M263" s="6">
        <f t="shared" si="35"/>
        <v>110642</v>
      </c>
      <c r="N263" s="6">
        <v>7645241</v>
      </c>
      <c r="O263" s="6">
        <f t="shared" si="36"/>
        <v>25221760</v>
      </c>
      <c r="Q263" s="110">
        <f t="shared" si="37"/>
        <v>1746.5877</v>
      </c>
      <c r="R263" s="110">
        <f t="shared" si="38"/>
        <v>16.596299999999999</v>
      </c>
      <c r="S263" s="6">
        <f t="shared" si="39"/>
        <v>1146.7861499999999</v>
      </c>
      <c r="T263" s="110">
        <f t="shared" si="40"/>
        <v>2909.9701500000001</v>
      </c>
    </row>
    <row r="264" spans="2:20" ht="12.95" customHeight="1" x14ac:dyDescent="0.2">
      <c r="B264" s="150">
        <v>20</v>
      </c>
      <c r="C264" s="160" t="s">
        <v>147</v>
      </c>
      <c r="D264" s="176">
        <f t="shared" si="33"/>
        <v>20855940</v>
      </c>
      <c r="E264" s="176">
        <v>17871753</v>
      </c>
      <c r="F264" s="162">
        <f t="shared" si="34"/>
        <v>0.85691428916653956</v>
      </c>
      <c r="G264" s="128"/>
      <c r="H264" s="255"/>
      <c r="J264" s="152">
        <v>20855940</v>
      </c>
      <c r="L264" s="6">
        <v>12553381</v>
      </c>
      <c r="M264" s="6">
        <f t="shared" si="35"/>
        <v>0</v>
      </c>
      <c r="N264" s="6">
        <v>5318372</v>
      </c>
      <c r="O264" s="6">
        <f t="shared" si="36"/>
        <v>17871753</v>
      </c>
      <c r="Q264" s="110">
        <f t="shared" si="37"/>
        <v>1255.3381000000002</v>
      </c>
      <c r="R264" s="110">
        <f t="shared" si="38"/>
        <v>0</v>
      </c>
      <c r="S264" s="6">
        <f t="shared" si="39"/>
        <v>797.75579999999991</v>
      </c>
      <c r="T264" s="110">
        <f t="shared" si="40"/>
        <v>2053.0938999999998</v>
      </c>
    </row>
    <row r="265" spans="2:20" ht="12.95" customHeight="1" x14ac:dyDescent="0.2">
      <c r="B265" s="150">
        <v>21</v>
      </c>
      <c r="C265" s="160" t="s">
        <v>148</v>
      </c>
      <c r="D265" s="176">
        <f t="shared" si="33"/>
        <v>31128442</v>
      </c>
      <c r="E265" s="176">
        <v>24101939</v>
      </c>
      <c r="F265" s="162">
        <f t="shared" si="34"/>
        <v>0.77427386182707125</v>
      </c>
      <c r="G265" s="128"/>
      <c r="H265" s="255"/>
      <c r="J265" s="152">
        <v>31128442</v>
      </c>
      <c r="L265" s="6">
        <v>17231633</v>
      </c>
      <c r="M265" s="6">
        <f t="shared" si="35"/>
        <v>42067</v>
      </c>
      <c r="N265" s="6">
        <v>6828239</v>
      </c>
      <c r="O265" s="6">
        <f t="shared" si="36"/>
        <v>24101939</v>
      </c>
      <c r="Q265" s="110">
        <f t="shared" si="37"/>
        <v>1723.1633000000002</v>
      </c>
      <c r="R265" s="110">
        <f t="shared" si="38"/>
        <v>6.3100499999999995</v>
      </c>
      <c r="S265" s="6">
        <f t="shared" si="39"/>
        <v>1024.2358499999998</v>
      </c>
      <c r="T265" s="110">
        <f t="shared" si="40"/>
        <v>2753.7092000000002</v>
      </c>
    </row>
    <row r="266" spans="2:20" ht="12.95" customHeight="1" x14ac:dyDescent="0.2">
      <c r="B266" s="150">
        <v>22</v>
      </c>
      <c r="C266" s="160" t="s">
        <v>149</v>
      </c>
      <c r="D266" s="176">
        <f t="shared" si="33"/>
        <v>24581886</v>
      </c>
      <c r="E266" s="176">
        <v>16783017</v>
      </c>
      <c r="F266" s="162">
        <f t="shared" si="34"/>
        <v>0.68273919259083704</v>
      </c>
      <c r="G266" s="128"/>
      <c r="H266" s="255"/>
      <c r="J266" s="152">
        <v>24581886</v>
      </c>
      <c r="L266" s="6">
        <v>13026117</v>
      </c>
      <c r="M266" s="6">
        <f t="shared" si="35"/>
        <v>11408</v>
      </c>
      <c r="N266" s="6">
        <v>3745492</v>
      </c>
      <c r="O266" s="6">
        <f t="shared" si="36"/>
        <v>16783017</v>
      </c>
      <c r="Q266" s="110">
        <f t="shared" si="37"/>
        <v>1302.6117000000002</v>
      </c>
      <c r="R266" s="110">
        <f t="shared" si="38"/>
        <v>1.7111999999999998</v>
      </c>
      <c r="S266" s="6">
        <f t="shared" si="39"/>
        <v>561.82380000000001</v>
      </c>
      <c r="T266" s="110">
        <f t="shared" si="40"/>
        <v>1866.1467000000002</v>
      </c>
    </row>
    <row r="267" spans="2:20" ht="12.95" customHeight="1" x14ac:dyDescent="0.2">
      <c r="B267" s="150">
        <v>23</v>
      </c>
      <c r="C267" s="160" t="s">
        <v>150</v>
      </c>
      <c r="D267" s="176">
        <f t="shared" si="33"/>
        <v>37093144</v>
      </c>
      <c r="E267" s="176">
        <v>30456479</v>
      </c>
      <c r="F267" s="162">
        <f t="shared" si="34"/>
        <v>0.82108108711410388</v>
      </c>
      <c r="G267" s="128"/>
      <c r="H267" s="255"/>
      <c r="J267" s="152">
        <v>37093144</v>
      </c>
      <c r="L267" s="6">
        <v>22054424</v>
      </c>
      <c r="M267" s="6">
        <f t="shared" si="35"/>
        <v>0</v>
      </c>
      <c r="N267" s="6">
        <v>8402055</v>
      </c>
      <c r="O267" s="6">
        <f t="shared" si="36"/>
        <v>30456479</v>
      </c>
      <c r="Q267" s="110">
        <f t="shared" si="37"/>
        <v>2205.4423999999999</v>
      </c>
      <c r="R267" s="110">
        <f t="shared" si="38"/>
        <v>0</v>
      </c>
      <c r="S267" s="6">
        <f t="shared" si="39"/>
        <v>1260.3082499999998</v>
      </c>
      <c r="T267" s="110">
        <f t="shared" si="40"/>
        <v>3465.75065</v>
      </c>
    </row>
    <row r="268" spans="2:20" ht="12.95" customHeight="1" x14ac:dyDescent="0.2">
      <c r="B268" s="150">
        <v>24</v>
      </c>
      <c r="C268" s="160" t="s">
        <v>151</v>
      </c>
      <c r="D268" s="176">
        <f t="shared" si="33"/>
        <v>37229034</v>
      </c>
      <c r="E268" s="176">
        <v>40014589</v>
      </c>
      <c r="F268" s="162">
        <f t="shared" si="34"/>
        <v>1.0748221133000657</v>
      </c>
      <c r="G268" s="128"/>
      <c r="H268" s="255"/>
      <c r="J268" s="152">
        <v>37229034</v>
      </c>
      <c r="L268" s="6">
        <v>25118535</v>
      </c>
      <c r="M268" s="6">
        <f t="shared" si="35"/>
        <v>0</v>
      </c>
      <c r="N268" s="6">
        <v>14896054</v>
      </c>
      <c r="O268" s="6">
        <f t="shared" si="36"/>
        <v>40014589</v>
      </c>
      <c r="Q268" s="110">
        <f t="shared" si="37"/>
        <v>2511.8535000000002</v>
      </c>
      <c r="R268" s="110">
        <f t="shared" si="38"/>
        <v>0</v>
      </c>
      <c r="S268" s="6">
        <f t="shared" si="39"/>
        <v>2234.4080999999996</v>
      </c>
      <c r="T268" s="110">
        <f t="shared" si="40"/>
        <v>4746.2615999999998</v>
      </c>
    </row>
    <row r="269" spans="2:20" ht="16.5" customHeight="1" x14ac:dyDescent="0.2">
      <c r="B269" s="30"/>
      <c r="C269" s="1" t="s">
        <v>27</v>
      </c>
      <c r="D269" s="127">
        <f>SUM(D245:D268)</f>
        <v>815601838</v>
      </c>
      <c r="E269" s="127">
        <f>SUM(E245:E268)</f>
        <v>676446451</v>
      </c>
      <c r="F269" s="125">
        <f t="shared" si="34"/>
        <v>0.82938318611292783</v>
      </c>
      <c r="G269" s="38"/>
      <c r="H269" s="255"/>
      <c r="J269" s="152">
        <v>815601838</v>
      </c>
      <c r="L269" s="6">
        <f>SUM(L245:L268)</f>
        <v>462657852</v>
      </c>
      <c r="M269" s="6">
        <f t="shared" ref="M269:N269" si="41">SUM(M245:M268)</f>
        <v>743856</v>
      </c>
      <c r="N269" s="6">
        <f t="shared" si="41"/>
        <v>213044743</v>
      </c>
      <c r="O269" s="6">
        <f>SUM(O245:O268)</f>
        <v>676446451</v>
      </c>
    </row>
    <row r="270" spans="2:20" ht="16.5" customHeight="1" x14ac:dyDescent="0.2">
      <c r="B270" s="36"/>
      <c r="C270" s="2"/>
      <c r="D270" s="128"/>
      <c r="E270" s="128"/>
      <c r="F270" s="129"/>
      <c r="G270" s="38"/>
      <c r="H270" s="251"/>
    </row>
    <row r="271" spans="2:20" ht="15.75" customHeight="1" x14ac:dyDescent="0.2">
      <c r="B271" s="406" t="s">
        <v>97</v>
      </c>
      <c r="C271" s="406"/>
      <c r="D271" s="406"/>
      <c r="E271" s="406"/>
      <c r="F271" s="406"/>
      <c r="G271" s="406"/>
      <c r="H271" s="406"/>
      <c r="I271" s="406"/>
    </row>
    <row r="272" spans="2:20" x14ac:dyDescent="0.2">
      <c r="B272" s="5"/>
    </row>
    <row r="273" spans="2:13" ht="19.5" customHeight="1" x14ac:dyDescent="0.2">
      <c r="B273" s="5" t="s">
        <v>33</v>
      </c>
      <c r="G273" s="6" t="s">
        <v>65</v>
      </c>
    </row>
    <row r="274" spans="2:13" ht="42.75" x14ac:dyDescent="0.2">
      <c r="B274" s="171" t="s">
        <v>20</v>
      </c>
      <c r="C274" s="171"/>
      <c r="D274" s="224" t="s">
        <v>34</v>
      </c>
      <c r="E274" s="224" t="s">
        <v>35</v>
      </c>
      <c r="F274" s="224" t="s">
        <v>6</v>
      </c>
      <c r="G274" s="224" t="s">
        <v>28</v>
      </c>
      <c r="H274" s="256"/>
    </row>
    <row r="275" spans="2:13" ht="16.5" customHeight="1" x14ac:dyDescent="0.2">
      <c r="B275" s="150">
        <v>1</v>
      </c>
      <c r="C275" s="150">
        <v>2</v>
      </c>
      <c r="D275" s="151">
        <v>3</v>
      </c>
      <c r="E275" s="151">
        <v>4</v>
      </c>
      <c r="F275" s="151" t="s">
        <v>36</v>
      </c>
      <c r="G275" s="151">
        <v>6</v>
      </c>
      <c r="H275" s="256"/>
    </row>
    <row r="276" spans="2:13" ht="27" customHeight="1" x14ac:dyDescent="0.2">
      <c r="B276" s="153">
        <v>1</v>
      </c>
      <c r="C276" s="154" t="s">
        <v>210</v>
      </c>
      <c r="D276" s="196">
        <v>1901.87</v>
      </c>
      <c r="E276" s="196">
        <v>1237.57</v>
      </c>
      <c r="F276" s="197">
        <f>D276-E276</f>
        <v>664.3</v>
      </c>
      <c r="G276" s="198">
        <f>F276/D276</f>
        <v>0.34928780621178102</v>
      </c>
      <c r="H276" s="256"/>
    </row>
    <row r="277" spans="2:13" ht="28.5" x14ac:dyDescent="0.2">
      <c r="B277" s="153">
        <v>2</v>
      </c>
      <c r="C277" s="154" t="s">
        <v>211</v>
      </c>
      <c r="D277" s="196">
        <f>57178.27+36353.19+219.68</f>
        <v>93751.139999999985</v>
      </c>
      <c r="E277" s="196">
        <f>57178.27+36353.19+219.68</f>
        <v>93751.139999999985</v>
      </c>
      <c r="F277" s="197">
        <f>E278-D278</f>
        <v>0</v>
      </c>
      <c r="G277" s="198">
        <f>F277/D277</f>
        <v>0</v>
      </c>
      <c r="H277" s="256" t="s">
        <v>12</v>
      </c>
    </row>
    <row r="278" spans="2:13" ht="28.5" x14ac:dyDescent="0.2">
      <c r="B278" s="153">
        <v>3</v>
      </c>
      <c r="C278" s="154" t="s">
        <v>212</v>
      </c>
      <c r="D278" s="196">
        <v>91849.27</v>
      </c>
      <c r="E278" s="196">
        <v>91849.27</v>
      </c>
      <c r="F278" s="197">
        <f>E278-D278</f>
        <v>0</v>
      </c>
      <c r="G278" s="199">
        <f>F278/D278</f>
        <v>0</v>
      </c>
      <c r="H278" s="256" t="s">
        <v>12</v>
      </c>
    </row>
    <row r="279" spans="2:13" x14ac:dyDescent="0.2">
      <c r="B279" s="46"/>
    </row>
    <row r="280" spans="2:13" x14ac:dyDescent="0.2">
      <c r="B280" s="406" t="s">
        <v>213</v>
      </c>
      <c r="C280" s="406"/>
      <c r="D280" s="406"/>
      <c r="E280" s="406"/>
      <c r="F280" s="406"/>
      <c r="G280" s="406"/>
      <c r="H280" s="406"/>
      <c r="I280" s="406"/>
    </row>
    <row r="281" spans="2:13" x14ac:dyDescent="0.2">
      <c r="B281" s="41"/>
      <c r="C281" s="41"/>
      <c r="D281" s="41"/>
      <c r="E281" s="41"/>
      <c r="F281" s="51" t="s">
        <v>98</v>
      </c>
    </row>
    <row r="282" spans="2:13" ht="43.5" customHeight="1" x14ac:dyDescent="0.2">
      <c r="B282" s="52" t="s">
        <v>37</v>
      </c>
      <c r="C282" s="52" t="s">
        <v>38</v>
      </c>
      <c r="D282" s="53" t="s">
        <v>177</v>
      </c>
      <c r="E282" s="54" t="s">
        <v>214</v>
      </c>
      <c r="F282" s="53" t="s">
        <v>215</v>
      </c>
      <c r="G282" s="179"/>
      <c r="H282" s="179"/>
      <c r="I282" s="152"/>
    </row>
    <row r="283" spans="2:13" ht="15.75" customHeight="1" x14ac:dyDescent="0.2">
      <c r="B283" s="52">
        <v>1</v>
      </c>
      <c r="C283" s="52">
        <v>2</v>
      </c>
      <c r="D283" s="53">
        <v>3</v>
      </c>
      <c r="E283" s="54">
        <v>4</v>
      </c>
      <c r="F283" s="53">
        <v>5</v>
      </c>
      <c r="G283" s="179"/>
      <c r="H283" s="179"/>
      <c r="I283" s="152"/>
    </row>
    <row r="284" spans="2:13" ht="12.95" customHeight="1" x14ac:dyDescent="0.2">
      <c r="B284" s="150">
        <v>1</v>
      </c>
      <c r="C284" s="160" t="s">
        <v>128</v>
      </c>
      <c r="D284" s="237">
        <v>4807.0882309999997</v>
      </c>
      <c r="E284" s="237">
        <v>782.49409299999979</v>
      </c>
      <c r="F284" s="131">
        <f t="shared" ref="F284:F308" si="42">E284/D284</f>
        <v>0.16277922422015137</v>
      </c>
      <c r="G284" s="180"/>
      <c r="H284" s="257"/>
      <c r="I284" s="164"/>
      <c r="J284" s="164"/>
      <c r="K284" s="110"/>
      <c r="L284" s="110">
        <v>782.49409299999979</v>
      </c>
      <c r="M284" s="28">
        <f>L284/D284</f>
        <v>0.16277922422015137</v>
      </c>
    </row>
    <row r="285" spans="2:13" ht="12.95" customHeight="1" x14ac:dyDescent="0.2">
      <c r="B285" s="150">
        <v>2</v>
      </c>
      <c r="C285" s="160" t="s">
        <v>129</v>
      </c>
      <c r="D285" s="237">
        <v>1931.6449000000002</v>
      </c>
      <c r="E285" s="237">
        <v>46.55624999999975</v>
      </c>
      <c r="F285" s="131">
        <f t="shared" si="42"/>
        <v>2.410186779153857E-2</v>
      </c>
      <c r="G285" s="180"/>
      <c r="H285" s="257"/>
      <c r="I285" s="164"/>
      <c r="J285" s="164"/>
      <c r="K285" s="110"/>
      <c r="L285" s="110">
        <v>55.570949999999925</v>
      </c>
      <c r="M285" s="28">
        <f t="shared" ref="M285:M308" si="43">L285/D285</f>
        <v>2.8768719343808959E-2</v>
      </c>
    </row>
    <row r="286" spans="2:13" ht="12.95" customHeight="1" x14ac:dyDescent="0.2">
      <c r="B286" s="150">
        <v>3</v>
      </c>
      <c r="C286" s="160" t="s">
        <v>130</v>
      </c>
      <c r="D286" s="237">
        <v>1336.2694000000001</v>
      </c>
      <c r="E286" s="237">
        <v>169.78749999999991</v>
      </c>
      <c r="F286" s="131">
        <f t="shared" si="42"/>
        <v>0.12706083069776192</v>
      </c>
      <c r="G286" s="180"/>
      <c r="H286" s="257"/>
      <c r="I286" s="164"/>
      <c r="J286" s="164"/>
      <c r="K286" s="110"/>
      <c r="L286" s="110">
        <v>169.78749999999991</v>
      </c>
      <c r="M286" s="28">
        <f t="shared" si="43"/>
        <v>0.12706083069776192</v>
      </c>
    </row>
    <row r="287" spans="2:13" ht="12.95" customHeight="1" x14ac:dyDescent="0.2">
      <c r="B287" s="150">
        <v>4</v>
      </c>
      <c r="C287" s="160" t="s">
        <v>131</v>
      </c>
      <c r="D287" s="237">
        <v>3911.2869000000001</v>
      </c>
      <c r="E287" s="237">
        <v>171.5450000000003</v>
      </c>
      <c r="F287" s="131">
        <f t="shared" si="42"/>
        <v>4.3858966213907828E-2</v>
      </c>
      <c r="G287" s="180"/>
      <c r="H287" s="257"/>
      <c r="I287" s="164"/>
      <c r="J287" s="164"/>
      <c r="K287" s="110"/>
      <c r="L287" s="110">
        <v>177.17730000000006</v>
      </c>
      <c r="M287" s="28">
        <f t="shared" si="43"/>
        <v>4.5298978195641965E-2</v>
      </c>
    </row>
    <row r="288" spans="2:13" ht="12.95" customHeight="1" x14ac:dyDescent="0.2">
      <c r="B288" s="150">
        <v>5</v>
      </c>
      <c r="C288" s="160" t="s">
        <v>132</v>
      </c>
      <c r="D288" s="237">
        <v>2248.9087999999997</v>
      </c>
      <c r="E288" s="237">
        <v>-63.986149999999611</v>
      </c>
      <c r="F288" s="131">
        <f t="shared" si="42"/>
        <v>-2.8452087519066856E-2</v>
      </c>
      <c r="G288" s="180"/>
      <c r="H288" s="257"/>
      <c r="I288" s="164"/>
      <c r="J288" s="164"/>
      <c r="K288" s="110"/>
      <c r="L288" s="110">
        <v>0</v>
      </c>
      <c r="M288" s="28">
        <f t="shared" si="43"/>
        <v>0</v>
      </c>
    </row>
    <row r="289" spans="2:13" ht="12.95" customHeight="1" x14ac:dyDescent="0.2">
      <c r="B289" s="150">
        <v>6</v>
      </c>
      <c r="C289" s="160" t="s">
        <v>133</v>
      </c>
      <c r="D289" s="237">
        <v>3892.1573000000008</v>
      </c>
      <c r="E289" s="237">
        <v>-89.557650000000194</v>
      </c>
      <c r="F289" s="131">
        <f t="shared" si="42"/>
        <v>-2.3009771470438818E-2</v>
      </c>
      <c r="G289" s="180"/>
      <c r="H289" s="257"/>
      <c r="I289" s="164"/>
      <c r="J289" s="164"/>
      <c r="K289" s="110"/>
      <c r="L289" s="110">
        <v>39.475850000000719</v>
      </c>
      <c r="M289" s="28">
        <f t="shared" si="43"/>
        <v>1.0142408684253514E-2</v>
      </c>
    </row>
    <row r="290" spans="2:13" ht="12.95" customHeight="1" x14ac:dyDescent="0.2">
      <c r="B290" s="150">
        <v>7</v>
      </c>
      <c r="C290" s="160" t="s">
        <v>134</v>
      </c>
      <c r="D290" s="237">
        <v>3266.0892000000003</v>
      </c>
      <c r="E290" s="237">
        <v>-120.32850000000008</v>
      </c>
      <c r="F290" s="131">
        <f t="shared" si="42"/>
        <v>-3.6841767824344805E-2</v>
      </c>
      <c r="G290" s="180"/>
      <c r="H290" s="257"/>
      <c r="I290" s="164"/>
      <c r="J290" s="164"/>
      <c r="K290" s="110"/>
      <c r="L290" s="110">
        <v>0</v>
      </c>
      <c r="M290" s="28">
        <f t="shared" si="43"/>
        <v>0</v>
      </c>
    </row>
    <row r="291" spans="2:13" ht="12.95" customHeight="1" x14ac:dyDescent="0.2">
      <c r="B291" s="150">
        <v>8</v>
      </c>
      <c r="C291" s="160" t="s">
        <v>135</v>
      </c>
      <c r="D291" s="237">
        <v>5036.9360999999999</v>
      </c>
      <c r="E291" s="237">
        <v>347.17885000000069</v>
      </c>
      <c r="F291" s="131">
        <f t="shared" si="42"/>
        <v>6.8926594085638823E-2</v>
      </c>
      <c r="G291" s="180"/>
      <c r="H291" s="257"/>
      <c r="I291" s="164"/>
      <c r="J291" s="164"/>
      <c r="K291" s="110"/>
      <c r="L291" s="110">
        <v>347.17885000000069</v>
      </c>
      <c r="M291" s="28">
        <f t="shared" si="43"/>
        <v>6.8926594085638823E-2</v>
      </c>
    </row>
    <row r="292" spans="2:13" ht="12.95" customHeight="1" x14ac:dyDescent="0.2">
      <c r="B292" s="150">
        <v>9</v>
      </c>
      <c r="C292" s="160" t="s">
        <v>136</v>
      </c>
      <c r="D292" s="237">
        <v>8953.8804</v>
      </c>
      <c r="E292" s="237">
        <v>-1634.5074000000004</v>
      </c>
      <c r="F292" s="131">
        <f t="shared" si="42"/>
        <v>-0.18254737912291083</v>
      </c>
      <c r="G292" s="180"/>
      <c r="H292" s="257"/>
      <c r="I292" s="164"/>
      <c r="J292" s="164"/>
      <c r="K292" s="110"/>
      <c r="L292" s="110">
        <v>0</v>
      </c>
      <c r="M292" s="28">
        <f t="shared" si="43"/>
        <v>0</v>
      </c>
    </row>
    <row r="293" spans="2:13" ht="12.95" customHeight="1" x14ac:dyDescent="0.2">
      <c r="B293" s="150">
        <v>10</v>
      </c>
      <c r="C293" s="160" t="s">
        <v>137</v>
      </c>
      <c r="D293" s="237">
        <v>2150.5934999999999</v>
      </c>
      <c r="E293" s="237">
        <v>452.6825</v>
      </c>
      <c r="F293" s="131">
        <f t="shared" si="42"/>
        <v>0.21049189444681202</v>
      </c>
      <c r="G293" s="180"/>
      <c r="H293" s="257"/>
      <c r="I293" s="164"/>
      <c r="J293" s="164"/>
      <c r="K293" s="110"/>
      <c r="L293" s="110">
        <v>452.6825</v>
      </c>
      <c r="M293" s="28">
        <f t="shared" si="43"/>
        <v>0.21049189444681202</v>
      </c>
    </row>
    <row r="294" spans="2:13" ht="12.95" customHeight="1" x14ac:dyDescent="0.2">
      <c r="B294" s="150">
        <v>11</v>
      </c>
      <c r="C294" s="160" t="s">
        <v>138</v>
      </c>
      <c r="D294" s="237">
        <v>4566.1306999999997</v>
      </c>
      <c r="E294" s="237">
        <v>639.27395000000024</v>
      </c>
      <c r="F294" s="131">
        <f t="shared" si="42"/>
        <v>0.14000342784756475</v>
      </c>
      <c r="G294" s="180"/>
      <c r="H294" s="257" t="s">
        <v>12</v>
      </c>
      <c r="I294" s="164"/>
      <c r="J294" s="164"/>
      <c r="K294" s="110"/>
      <c r="L294" s="110">
        <v>639.27395000000024</v>
      </c>
      <c r="M294" s="28">
        <f t="shared" si="43"/>
        <v>0.14000342784756475</v>
      </c>
    </row>
    <row r="295" spans="2:13" ht="12.95" customHeight="1" x14ac:dyDescent="0.2">
      <c r="B295" s="150">
        <v>12</v>
      </c>
      <c r="C295" s="160" t="s">
        <v>139</v>
      </c>
      <c r="D295" s="237">
        <v>3703.5351000000001</v>
      </c>
      <c r="E295" s="237">
        <v>804.12200000000053</v>
      </c>
      <c r="F295" s="131">
        <f t="shared" si="42"/>
        <v>0.21712282408232084</v>
      </c>
      <c r="G295" s="180"/>
      <c r="H295" s="257"/>
      <c r="I295" s="164"/>
      <c r="J295" s="164"/>
      <c r="K295" s="110"/>
      <c r="L295" s="110">
        <v>804.12200000000053</v>
      </c>
      <c r="M295" s="28">
        <f t="shared" si="43"/>
        <v>0.21712282408232084</v>
      </c>
    </row>
    <row r="296" spans="2:13" ht="12.95" customHeight="1" x14ac:dyDescent="0.2">
      <c r="B296" s="150">
        <v>13</v>
      </c>
      <c r="C296" s="160" t="s">
        <v>140</v>
      </c>
      <c r="D296" s="237">
        <v>1854.9012000000002</v>
      </c>
      <c r="E296" s="237">
        <v>361.39474999999948</v>
      </c>
      <c r="F296" s="131">
        <f t="shared" si="42"/>
        <v>0.1948323447092489</v>
      </c>
      <c r="G296" s="180"/>
      <c r="H296" s="257"/>
      <c r="I296" s="164"/>
      <c r="J296" s="164"/>
      <c r="K296" s="110"/>
      <c r="L296" s="110">
        <v>361.39474999999948</v>
      </c>
      <c r="M296" s="28">
        <f t="shared" si="43"/>
        <v>0.1948323447092489</v>
      </c>
    </row>
    <row r="297" spans="2:13" ht="12.95" customHeight="1" x14ac:dyDescent="0.2">
      <c r="B297" s="150">
        <v>14</v>
      </c>
      <c r="C297" s="160" t="s">
        <v>141</v>
      </c>
      <c r="D297" s="237">
        <v>2652.8465999999999</v>
      </c>
      <c r="E297" s="237">
        <v>384.31790000000001</v>
      </c>
      <c r="F297" s="131">
        <f t="shared" si="42"/>
        <v>0.14487000492225974</v>
      </c>
      <c r="G297" s="180"/>
      <c r="H297" s="257"/>
      <c r="I297" s="164"/>
      <c r="J297" s="164"/>
      <c r="K297" s="110"/>
      <c r="L297" s="110">
        <v>384.31790000000001</v>
      </c>
      <c r="M297" s="28">
        <f t="shared" si="43"/>
        <v>0.14487000492225974</v>
      </c>
    </row>
    <row r="298" spans="2:13" ht="12.95" customHeight="1" x14ac:dyDescent="0.2">
      <c r="B298" s="150">
        <v>15</v>
      </c>
      <c r="C298" s="160" t="s">
        <v>142</v>
      </c>
      <c r="D298" s="237">
        <v>4165.8944999999985</v>
      </c>
      <c r="E298" s="237">
        <v>334.65550000000144</v>
      </c>
      <c r="F298" s="131">
        <f t="shared" si="42"/>
        <v>8.033220716463213E-2</v>
      </c>
      <c r="G298" s="180"/>
      <c r="H298" s="257"/>
      <c r="I298" s="164"/>
      <c r="J298" s="164"/>
      <c r="K298" s="110"/>
      <c r="L298" s="110">
        <v>453.70370000000094</v>
      </c>
      <c r="M298" s="28">
        <f t="shared" si="43"/>
        <v>0.10890907102904336</v>
      </c>
    </row>
    <row r="299" spans="2:13" ht="12.95" customHeight="1" x14ac:dyDescent="0.2">
      <c r="B299" s="150">
        <v>16</v>
      </c>
      <c r="C299" s="160" t="s">
        <v>143</v>
      </c>
      <c r="D299" s="237">
        <v>6927.9365000000007</v>
      </c>
      <c r="E299" s="237">
        <v>35.41045000000031</v>
      </c>
      <c r="F299" s="131">
        <f t="shared" si="42"/>
        <v>5.1112549891299246E-3</v>
      </c>
      <c r="G299" s="180"/>
      <c r="H299" s="257"/>
      <c r="I299" s="164"/>
      <c r="J299" s="164"/>
      <c r="K299" s="110"/>
      <c r="L299" s="110">
        <v>54.852899999999863</v>
      </c>
      <c r="M299" s="28">
        <f t="shared" si="43"/>
        <v>7.9176389679668484E-3</v>
      </c>
    </row>
    <row r="300" spans="2:13" ht="12.95" customHeight="1" x14ac:dyDescent="0.2">
      <c r="B300" s="150">
        <v>17</v>
      </c>
      <c r="C300" s="160" t="s">
        <v>144</v>
      </c>
      <c r="D300" s="237">
        <v>4998.5408999999981</v>
      </c>
      <c r="E300" s="237">
        <v>207.36770000000092</v>
      </c>
      <c r="F300" s="131">
        <f t="shared" si="42"/>
        <v>4.1485646341315525E-2</v>
      </c>
      <c r="G300" s="180"/>
      <c r="H300" s="257"/>
      <c r="I300" s="164"/>
      <c r="J300" s="164"/>
      <c r="K300" s="110"/>
      <c r="L300" s="110">
        <v>233.54110000000014</v>
      </c>
      <c r="M300" s="28">
        <f t="shared" si="43"/>
        <v>4.6721854371542748E-2</v>
      </c>
    </row>
    <row r="301" spans="2:13" ht="12.95" customHeight="1" x14ac:dyDescent="0.2">
      <c r="B301" s="150">
        <v>18</v>
      </c>
      <c r="C301" s="160" t="s">
        <v>145</v>
      </c>
      <c r="D301" s="237">
        <v>3959.7871000000005</v>
      </c>
      <c r="E301" s="237">
        <v>564.89779999999928</v>
      </c>
      <c r="F301" s="131">
        <f t="shared" si="42"/>
        <v>0.14265862929852952</v>
      </c>
      <c r="G301" s="180"/>
      <c r="H301" s="257"/>
      <c r="I301" s="164"/>
      <c r="J301" s="164"/>
      <c r="K301" s="110"/>
      <c r="L301" s="110">
        <v>564.89779999999928</v>
      </c>
      <c r="M301" s="28">
        <f t="shared" si="43"/>
        <v>0.14265862929852952</v>
      </c>
    </row>
    <row r="302" spans="2:13" ht="12.95" customHeight="1" x14ac:dyDescent="0.2">
      <c r="B302" s="150">
        <v>19</v>
      </c>
      <c r="C302" s="160" t="s">
        <v>146</v>
      </c>
      <c r="D302" s="237">
        <v>3998.2137000000002</v>
      </c>
      <c r="E302" s="237">
        <v>-248.41799999999944</v>
      </c>
      <c r="F302" s="131">
        <f t="shared" si="42"/>
        <v>-6.2132246708073512E-2</v>
      </c>
      <c r="G302" s="180"/>
      <c r="H302" s="257"/>
      <c r="I302" s="164"/>
      <c r="J302" s="164"/>
      <c r="K302" s="110"/>
      <c r="L302" s="110">
        <v>0</v>
      </c>
      <c r="M302" s="28">
        <f t="shared" si="43"/>
        <v>0</v>
      </c>
    </row>
    <row r="303" spans="2:13" ht="12.95" customHeight="1" x14ac:dyDescent="0.2">
      <c r="B303" s="150">
        <v>20</v>
      </c>
      <c r="C303" s="160" t="s">
        <v>147</v>
      </c>
      <c r="D303" s="237">
        <v>2533.8334</v>
      </c>
      <c r="E303" s="237">
        <v>-66.42699999999968</v>
      </c>
      <c r="F303" s="131">
        <f t="shared" si="42"/>
        <v>-2.6216009308267733E-2</v>
      </c>
      <c r="G303" s="180"/>
      <c r="H303" s="257"/>
      <c r="I303" s="164"/>
      <c r="J303" s="164"/>
      <c r="K303" s="110"/>
      <c r="L303" s="110">
        <v>77.321600000000217</v>
      </c>
      <c r="M303" s="28">
        <f t="shared" si="43"/>
        <v>3.0515660579736703E-2</v>
      </c>
    </row>
    <row r="304" spans="2:13" ht="12.95" customHeight="1" x14ac:dyDescent="0.2">
      <c r="B304" s="150">
        <v>21</v>
      </c>
      <c r="C304" s="160" t="s">
        <v>148</v>
      </c>
      <c r="D304" s="237">
        <v>3995.6198000000004</v>
      </c>
      <c r="E304" s="237">
        <v>-524.36609999999973</v>
      </c>
      <c r="F304" s="131">
        <f t="shared" si="42"/>
        <v>-0.13123523414314839</v>
      </c>
      <c r="G304" s="180"/>
      <c r="H304" s="257"/>
      <c r="I304" s="164"/>
      <c r="J304" s="164"/>
      <c r="K304" s="110"/>
      <c r="L304" s="110">
        <v>21.190900000000511</v>
      </c>
      <c r="M304" s="28">
        <f t="shared" si="43"/>
        <v>5.303532633410343E-3</v>
      </c>
    </row>
    <row r="305" spans="2:13" ht="12.95" customHeight="1" x14ac:dyDescent="0.2">
      <c r="B305" s="150">
        <v>22</v>
      </c>
      <c r="C305" s="160" t="s">
        <v>149</v>
      </c>
      <c r="D305" s="237">
        <v>3158.9094</v>
      </c>
      <c r="E305" s="237">
        <v>-172.69669999999962</v>
      </c>
      <c r="F305" s="131">
        <f t="shared" si="42"/>
        <v>-5.4669722404827321E-2</v>
      </c>
      <c r="G305" s="180"/>
      <c r="H305" s="257"/>
      <c r="I305" s="164"/>
      <c r="J305" s="164"/>
      <c r="K305" s="110"/>
      <c r="L305" s="110">
        <v>220.13540000000046</v>
      </c>
      <c r="M305" s="28">
        <f t="shared" si="43"/>
        <v>6.9687152154474727E-2</v>
      </c>
    </row>
    <row r="306" spans="2:13" ht="12.95" customHeight="1" x14ac:dyDescent="0.2">
      <c r="B306" s="150">
        <v>23</v>
      </c>
      <c r="C306" s="160" t="s">
        <v>150</v>
      </c>
      <c r="D306" s="237">
        <v>4842.3671000000013</v>
      </c>
      <c r="E306" s="237">
        <v>-620.7566500000014</v>
      </c>
      <c r="F306" s="131">
        <f t="shared" si="42"/>
        <v>-0.12819281090853299</v>
      </c>
      <c r="G306" s="180"/>
      <c r="H306" s="257"/>
      <c r="I306" s="164"/>
      <c r="J306" s="164"/>
      <c r="K306" s="110"/>
      <c r="L306" s="110">
        <v>0</v>
      </c>
      <c r="M306" s="28">
        <f t="shared" si="43"/>
        <v>0</v>
      </c>
    </row>
    <row r="307" spans="2:13" ht="12.95" customHeight="1" x14ac:dyDescent="0.2">
      <c r="B307" s="150">
        <v>24</v>
      </c>
      <c r="C307" s="160" t="s">
        <v>151</v>
      </c>
      <c r="D307" s="237">
        <v>4857.7737000000006</v>
      </c>
      <c r="E307" s="237">
        <v>-523.06850000000054</v>
      </c>
      <c r="F307" s="131">
        <f t="shared" si="42"/>
        <v>-0.10767658855742919</v>
      </c>
      <c r="G307" s="180"/>
      <c r="H307" s="257"/>
      <c r="I307" s="164"/>
      <c r="J307" s="164"/>
      <c r="K307" s="110"/>
      <c r="L307" s="110">
        <v>32.085499999999683</v>
      </c>
      <c r="M307" s="28">
        <f t="shared" si="43"/>
        <v>6.604980384327018E-3</v>
      </c>
    </row>
    <row r="308" spans="2:13" ht="12.95" customHeight="1" x14ac:dyDescent="0.2">
      <c r="B308" s="30"/>
      <c r="C308" s="1" t="s">
        <v>27</v>
      </c>
      <c r="D308" s="200">
        <f>SUM(D284:D307)</f>
        <v>93751.144431000022</v>
      </c>
      <c r="E308" s="200">
        <f>SUM(E284:E307)</f>
        <v>1237.5715930000024</v>
      </c>
      <c r="F308" s="130">
        <f t="shared" si="42"/>
        <v>1.3200602515426825E-2</v>
      </c>
      <c r="G308" s="180"/>
      <c r="H308" s="257"/>
      <c r="I308" s="164"/>
      <c r="J308" s="164"/>
      <c r="K308" s="110"/>
      <c r="L308" s="110">
        <v>5871.2045430000026</v>
      </c>
      <c r="M308" s="28">
        <f t="shared" si="43"/>
        <v>6.2625417306997833E-2</v>
      </c>
    </row>
    <row r="309" spans="2:13" x14ac:dyDescent="0.2">
      <c r="B309" s="36"/>
      <c r="C309" s="2"/>
      <c r="D309" s="57"/>
      <c r="E309" s="22"/>
      <c r="F309" s="58"/>
      <c r="G309" s="181"/>
      <c r="H309" s="258"/>
      <c r="I309" s="181"/>
    </row>
    <row r="310" spans="2:13" x14ac:dyDescent="0.2">
      <c r="B310" s="36"/>
      <c r="C310" s="2"/>
      <c r="D310" s="57"/>
      <c r="E310" s="22"/>
      <c r="F310" s="58"/>
      <c r="G310" s="22"/>
      <c r="H310" s="259"/>
      <c r="I310" s="22"/>
    </row>
    <row r="311" spans="2:13" ht="30.75" customHeight="1" x14ac:dyDescent="0.2">
      <c r="B311" s="416" t="s">
        <v>216</v>
      </c>
      <c r="C311" s="416"/>
      <c r="D311" s="416"/>
      <c r="E311" s="416"/>
      <c r="F311" s="416"/>
      <c r="G311" s="41"/>
      <c r="H311" s="236"/>
    </row>
    <row r="312" spans="2:13" x14ac:dyDescent="0.2">
      <c r="B312" s="41"/>
      <c r="C312" s="41"/>
      <c r="D312" s="41"/>
      <c r="E312" s="41"/>
      <c r="F312" s="51" t="s">
        <v>98</v>
      </c>
    </row>
    <row r="313" spans="2:13" ht="63" customHeight="1" x14ac:dyDescent="0.2">
      <c r="B313" s="52" t="s">
        <v>37</v>
      </c>
      <c r="C313" s="52" t="s">
        <v>38</v>
      </c>
      <c r="D313" s="53" t="s">
        <v>177</v>
      </c>
      <c r="E313" s="54" t="s">
        <v>217</v>
      </c>
      <c r="F313" s="53" t="s">
        <v>218</v>
      </c>
      <c r="G313" s="55"/>
      <c r="H313" s="56"/>
    </row>
    <row r="314" spans="2:13" ht="12.75" customHeight="1" x14ac:dyDescent="0.2">
      <c r="B314" s="52">
        <v>1</v>
      </c>
      <c r="C314" s="52">
        <v>2</v>
      </c>
      <c r="D314" s="53">
        <v>3</v>
      </c>
      <c r="E314" s="54">
        <v>4</v>
      </c>
      <c r="F314" s="53">
        <v>5</v>
      </c>
      <c r="G314" s="55"/>
      <c r="H314" s="56"/>
    </row>
    <row r="315" spans="2:13" ht="12.95" customHeight="1" x14ac:dyDescent="0.2">
      <c r="B315" s="150">
        <v>1</v>
      </c>
      <c r="C315" s="160" t="s">
        <v>128</v>
      </c>
      <c r="D315" s="237">
        <f>D284</f>
        <v>4807.0882309999997</v>
      </c>
      <c r="E315" s="238">
        <v>612.94574999999986</v>
      </c>
      <c r="F315" s="131">
        <f t="shared" ref="F315:F339" si="44">E315/D315</f>
        <v>0.12750873721169273</v>
      </c>
      <c r="G315" s="128"/>
      <c r="H315" s="251"/>
    </row>
    <row r="316" spans="2:13" ht="12.95" customHeight="1" x14ac:dyDescent="0.2">
      <c r="B316" s="150">
        <v>2</v>
      </c>
      <c r="C316" s="160" t="s">
        <v>129</v>
      </c>
      <c r="D316" s="237">
        <f t="shared" ref="D316:D338" si="45">D285</f>
        <v>1931.6449000000002</v>
      </c>
      <c r="E316" s="238">
        <v>425.15715000000012</v>
      </c>
      <c r="F316" s="131">
        <f t="shared" si="44"/>
        <v>0.22010109104421835</v>
      </c>
      <c r="G316" s="128"/>
      <c r="H316" s="251"/>
      <c r="K316" s="110">
        <f t="shared" ref="K316:K340" si="46">D315*750/100000</f>
        <v>36.053161732500001</v>
      </c>
    </row>
    <row r="317" spans="2:13" ht="12.95" customHeight="1" x14ac:dyDescent="0.2">
      <c r="B317" s="150">
        <v>3</v>
      </c>
      <c r="C317" s="160" t="s">
        <v>130</v>
      </c>
      <c r="D317" s="237">
        <f t="shared" si="45"/>
        <v>1336.2694000000001</v>
      </c>
      <c r="E317" s="238">
        <v>213.20735000000013</v>
      </c>
      <c r="F317" s="131">
        <f t="shared" si="44"/>
        <v>0.1595541662482132</v>
      </c>
      <c r="G317" s="128"/>
      <c r="H317" s="251"/>
      <c r="K317" s="110">
        <f t="shared" si="46"/>
        <v>14.487336750000003</v>
      </c>
    </row>
    <row r="318" spans="2:13" ht="12.95" customHeight="1" x14ac:dyDescent="0.2">
      <c r="B318" s="150">
        <v>4</v>
      </c>
      <c r="C318" s="160" t="s">
        <v>131</v>
      </c>
      <c r="D318" s="237">
        <f t="shared" si="45"/>
        <v>3911.2869000000001</v>
      </c>
      <c r="E318" s="238">
        <v>463.35209999999984</v>
      </c>
      <c r="F318" s="131">
        <f t="shared" si="44"/>
        <v>0.11846538283857413</v>
      </c>
      <c r="G318" s="128"/>
      <c r="H318" s="251"/>
      <c r="K318" s="110">
        <f t="shared" si="46"/>
        <v>10.0220205</v>
      </c>
    </row>
    <row r="319" spans="2:13" ht="12.95" customHeight="1" x14ac:dyDescent="0.2">
      <c r="B319" s="150">
        <v>5</v>
      </c>
      <c r="C319" s="160" t="s">
        <v>132</v>
      </c>
      <c r="D319" s="237">
        <f t="shared" si="45"/>
        <v>2248.9087999999997</v>
      </c>
      <c r="E319" s="238">
        <v>248.6258499999999</v>
      </c>
      <c r="F319" s="131">
        <f t="shared" si="44"/>
        <v>0.11055399400811626</v>
      </c>
      <c r="G319" s="128"/>
      <c r="H319" s="251"/>
      <c r="K319" s="110">
        <f t="shared" si="46"/>
        <v>29.334651749999999</v>
      </c>
    </row>
    <row r="320" spans="2:13" ht="12.95" customHeight="1" x14ac:dyDescent="0.2">
      <c r="B320" s="150">
        <v>6</v>
      </c>
      <c r="C320" s="160" t="s">
        <v>133</v>
      </c>
      <c r="D320" s="237">
        <f t="shared" si="45"/>
        <v>3892.1573000000008</v>
      </c>
      <c r="E320" s="238">
        <v>148.6396000000002</v>
      </c>
      <c r="F320" s="131">
        <f t="shared" si="44"/>
        <v>3.8189515105157792E-2</v>
      </c>
      <c r="G320" s="128"/>
      <c r="H320" s="251"/>
      <c r="K320" s="110">
        <f t="shared" si="46"/>
        <v>16.866816</v>
      </c>
    </row>
    <row r="321" spans="2:11" ht="12.95" customHeight="1" x14ac:dyDescent="0.2">
      <c r="B321" s="150">
        <v>7</v>
      </c>
      <c r="C321" s="160" t="s">
        <v>134</v>
      </c>
      <c r="D321" s="237">
        <f t="shared" si="45"/>
        <v>3266.0892000000003</v>
      </c>
      <c r="E321" s="238">
        <v>787.07344999999987</v>
      </c>
      <c r="F321" s="131">
        <f t="shared" si="44"/>
        <v>0.24098345201349669</v>
      </c>
      <c r="G321" s="128"/>
      <c r="H321" s="251"/>
      <c r="K321" s="110">
        <f t="shared" si="46"/>
        <v>29.191179750000007</v>
      </c>
    </row>
    <row r="322" spans="2:11" ht="12.95" customHeight="1" x14ac:dyDescent="0.2">
      <c r="B322" s="150">
        <v>8</v>
      </c>
      <c r="C322" s="160" t="s">
        <v>135</v>
      </c>
      <c r="D322" s="237">
        <f t="shared" si="45"/>
        <v>5036.9360999999999</v>
      </c>
      <c r="E322" s="238">
        <v>702.42070000000035</v>
      </c>
      <c r="F322" s="131">
        <f t="shared" si="44"/>
        <v>0.1394539628962139</v>
      </c>
      <c r="G322" s="128"/>
      <c r="H322" s="251"/>
      <c r="K322" s="110">
        <f t="shared" si="46"/>
        <v>24.495669000000003</v>
      </c>
    </row>
    <row r="323" spans="2:11" ht="12.95" customHeight="1" x14ac:dyDescent="0.2">
      <c r="B323" s="150">
        <v>9</v>
      </c>
      <c r="C323" s="160" t="s">
        <v>136</v>
      </c>
      <c r="D323" s="237">
        <f t="shared" si="45"/>
        <v>8953.8804</v>
      </c>
      <c r="E323" s="238">
        <v>814.1924499999991</v>
      </c>
      <c r="F323" s="131">
        <f t="shared" si="44"/>
        <v>9.0931798686969184E-2</v>
      </c>
      <c r="G323" s="128"/>
      <c r="H323" s="251"/>
      <c r="K323" s="110">
        <f t="shared" si="46"/>
        <v>37.777020749999998</v>
      </c>
    </row>
    <row r="324" spans="2:11" ht="12.95" customHeight="1" x14ac:dyDescent="0.2">
      <c r="B324" s="150">
        <v>10</v>
      </c>
      <c r="C324" s="160" t="s">
        <v>137</v>
      </c>
      <c r="D324" s="237">
        <f t="shared" si="45"/>
        <v>2150.5934999999999</v>
      </c>
      <c r="E324" s="238">
        <v>374.44769999999994</v>
      </c>
      <c r="F324" s="131">
        <f t="shared" si="44"/>
        <v>0.17411365746246324</v>
      </c>
      <c r="G324" s="128"/>
      <c r="H324" s="251"/>
      <c r="K324" s="110">
        <f t="shared" si="46"/>
        <v>67.154102999999992</v>
      </c>
    </row>
    <row r="325" spans="2:11" ht="12.95" customHeight="1" x14ac:dyDescent="0.2">
      <c r="B325" s="150">
        <v>11</v>
      </c>
      <c r="C325" s="160" t="s">
        <v>138</v>
      </c>
      <c r="D325" s="237">
        <f t="shared" si="45"/>
        <v>4566.1306999999997</v>
      </c>
      <c r="E325" s="238">
        <v>1015.1628999999998</v>
      </c>
      <c r="F325" s="131">
        <f t="shared" si="44"/>
        <v>0.22232453836680582</v>
      </c>
      <c r="G325" s="128"/>
      <c r="H325" s="251"/>
      <c r="K325" s="110">
        <f t="shared" si="46"/>
        <v>16.129451249999999</v>
      </c>
    </row>
    <row r="326" spans="2:11" ht="12.95" customHeight="1" x14ac:dyDescent="0.2">
      <c r="B326" s="150">
        <v>12</v>
      </c>
      <c r="C326" s="160" t="s">
        <v>139</v>
      </c>
      <c r="D326" s="237">
        <f t="shared" si="45"/>
        <v>3703.5351000000001</v>
      </c>
      <c r="E326" s="238">
        <v>668.64250000000015</v>
      </c>
      <c r="F326" s="131">
        <f t="shared" si="44"/>
        <v>0.18054169379952686</v>
      </c>
      <c r="G326" s="128"/>
      <c r="H326" s="251"/>
      <c r="K326" s="110">
        <f t="shared" si="46"/>
        <v>34.245980250000002</v>
      </c>
    </row>
    <row r="327" spans="2:11" ht="12.95" customHeight="1" x14ac:dyDescent="0.2">
      <c r="B327" s="150">
        <v>13</v>
      </c>
      <c r="C327" s="160" t="s">
        <v>140</v>
      </c>
      <c r="D327" s="237">
        <f t="shared" si="45"/>
        <v>1854.9012000000002</v>
      </c>
      <c r="E327" s="238">
        <v>259.70555000000002</v>
      </c>
      <c r="F327" s="131">
        <f t="shared" si="44"/>
        <v>0.14001044907405311</v>
      </c>
      <c r="G327" s="128"/>
      <c r="H327" s="251"/>
      <c r="K327" s="110">
        <f t="shared" si="46"/>
        <v>27.776513250000001</v>
      </c>
    </row>
    <row r="328" spans="2:11" ht="12.95" customHeight="1" x14ac:dyDescent="0.2">
      <c r="B328" s="150">
        <v>14</v>
      </c>
      <c r="C328" s="160" t="s">
        <v>141</v>
      </c>
      <c r="D328" s="237">
        <f t="shared" si="45"/>
        <v>2652.8465999999999</v>
      </c>
      <c r="E328" s="238">
        <v>1046.77225</v>
      </c>
      <c r="F328" s="131">
        <f t="shared" si="44"/>
        <v>0.39458453798270887</v>
      </c>
      <c r="G328" s="128"/>
      <c r="H328" s="251"/>
      <c r="K328" s="110">
        <f t="shared" si="46"/>
        <v>13.911759000000002</v>
      </c>
    </row>
    <row r="329" spans="2:11" ht="12.95" customHeight="1" x14ac:dyDescent="0.2">
      <c r="B329" s="150">
        <v>15</v>
      </c>
      <c r="C329" s="160" t="s">
        <v>142</v>
      </c>
      <c r="D329" s="237">
        <f t="shared" si="45"/>
        <v>4165.8944999999985</v>
      </c>
      <c r="E329" s="238">
        <v>568.94029999999998</v>
      </c>
      <c r="F329" s="131">
        <f t="shared" si="44"/>
        <v>0.1365709813342609</v>
      </c>
      <c r="G329" s="128"/>
      <c r="H329" s="251"/>
      <c r="K329" s="110">
        <f t="shared" si="46"/>
        <v>19.896349499999999</v>
      </c>
    </row>
    <row r="330" spans="2:11" ht="12.95" customHeight="1" x14ac:dyDescent="0.2">
      <c r="B330" s="150">
        <v>16</v>
      </c>
      <c r="C330" s="160" t="s">
        <v>143</v>
      </c>
      <c r="D330" s="237">
        <f t="shared" si="45"/>
        <v>6927.9365000000007</v>
      </c>
      <c r="E330" s="238">
        <v>1634.0734000000007</v>
      </c>
      <c r="F330" s="131">
        <f t="shared" si="44"/>
        <v>0.23586726004200537</v>
      </c>
      <c r="G330" s="128"/>
      <c r="H330" s="251"/>
      <c r="K330" s="110">
        <f t="shared" si="46"/>
        <v>31.244208749999991</v>
      </c>
    </row>
    <row r="331" spans="2:11" ht="12.95" customHeight="1" x14ac:dyDescent="0.2">
      <c r="B331" s="150">
        <v>17</v>
      </c>
      <c r="C331" s="160" t="s">
        <v>144</v>
      </c>
      <c r="D331" s="237">
        <f t="shared" si="45"/>
        <v>4998.5408999999981</v>
      </c>
      <c r="E331" s="238">
        <v>963.47989999999936</v>
      </c>
      <c r="F331" s="131">
        <f t="shared" si="44"/>
        <v>0.19275222895545371</v>
      </c>
      <c r="G331" s="128"/>
      <c r="H331" s="251"/>
      <c r="K331" s="110">
        <f t="shared" si="46"/>
        <v>51.95952375000001</v>
      </c>
    </row>
    <row r="332" spans="2:11" ht="12.95" customHeight="1" x14ac:dyDescent="0.2">
      <c r="B332" s="150">
        <v>18</v>
      </c>
      <c r="C332" s="160" t="s">
        <v>145</v>
      </c>
      <c r="D332" s="237">
        <f t="shared" si="45"/>
        <v>3959.7871000000005</v>
      </c>
      <c r="E332" s="238">
        <v>695.41149999999993</v>
      </c>
      <c r="F332" s="131">
        <f t="shared" si="44"/>
        <v>0.17561840635321022</v>
      </c>
      <c r="G332" s="128"/>
      <c r="H332" s="251"/>
      <c r="K332" s="110">
        <f t="shared" si="46"/>
        <v>37.489056749999982</v>
      </c>
    </row>
    <row r="333" spans="2:11" ht="12.95" customHeight="1" x14ac:dyDescent="0.2">
      <c r="B333" s="150">
        <v>19</v>
      </c>
      <c r="C333" s="160" t="s">
        <v>146</v>
      </c>
      <c r="D333" s="237">
        <f t="shared" si="45"/>
        <v>3998.2137000000002</v>
      </c>
      <c r="E333" s="238">
        <v>845.3610500000002</v>
      </c>
      <c r="F333" s="131">
        <f t="shared" si="44"/>
        <v>0.21143468394398232</v>
      </c>
      <c r="G333" s="128"/>
      <c r="H333" s="251"/>
      <c r="K333" s="110">
        <f t="shared" si="46"/>
        <v>29.698403250000002</v>
      </c>
    </row>
    <row r="334" spans="2:11" ht="12.95" customHeight="1" x14ac:dyDescent="0.2">
      <c r="B334" s="150">
        <v>20</v>
      </c>
      <c r="C334" s="160" t="s">
        <v>147</v>
      </c>
      <c r="D334" s="237">
        <f t="shared" si="45"/>
        <v>2533.8334</v>
      </c>
      <c r="E334" s="238">
        <v>337.90969999999993</v>
      </c>
      <c r="F334" s="131">
        <f t="shared" si="44"/>
        <v>0.13335908351354114</v>
      </c>
      <c r="G334" s="128"/>
      <c r="H334" s="251"/>
      <c r="K334" s="110">
        <f t="shared" si="46"/>
        <v>29.986602750000003</v>
      </c>
    </row>
    <row r="335" spans="2:11" ht="12.95" customHeight="1" x14ac:dyDescent="0.2">
      <c r="B335" s="150">
        <v>21</v>
      </c>
      <c r="C335" s="160" t="s">
        <v>148</v>
      </c>
      <c r="D335" s="237">
        <f t="shared" si="45"/>
        <v>3995.6198000000004</v>
      </c>
      <c r="E335" s="238">
        <v>719.64405000000011</v>
      </c>
      <c r="F335" s="131">
        <f t="shared" si="44"/>
        <v>0.18010824002824294</v>
      </c>
      <c r="G335" s="128"/>
      <c r="H335" s="251"/>
      <c r="K335" s="110">
        <f t="shared" si="46"/>
        <v>19.003750499999999</v>
      </c>
    </row>
    <row r="336" spans="2:11" ht="12.95" customHeight="1" x14ac:dyDescent="0.2">
      <c r="B336" s="150">
        <v>22</v>
      </c>
      <c r="C336" s="160" t="s">
        <v>149</v>
      </c>
      <c r="D336" s="237">
        <f t="shared" si="45"/>
        <v>3158.9094</v>
      </c>
      <c r="E336" s="238">
        <v>900.50099999999975</v>
      </c>
      <c r="F336" s="131">
        <f t="shared" si="44"/>
        <v>0.28506705510452429</v>
      </c>
      <c r="G336" s="128"/>
      <c r="H336" s="251"/>
      <c r="K336" s="110">
        <f t="shared" si="46"/>
        <v>29.9671485</v>
      </c>
    </row>
    <row r="337" spans="2:13" ht="12.95" customHeight="1" x14ac:dyDescent="0.2">
      <c r="B337" s="150">
        <v>23</v>
      </c>
      <c r="C337" s="160" t="s">
        <v>150</v>
      </c>
      <c r="D337" s="237">
        <f t="shared" si="45"/>
        <v>4842.3671000000013</v>
      </c>
      <c r="E337" s="238">
        <v>755.85635000000048</v>
      </c>
      <c r="F337" s="131">
        <f t="shared" si="44"/>
        <v>0.15609232724218705</v>
      </c>
      <c r="G337" s="128"/>
      <c r="H337" s="251"/>
      <c r="K337" s="110">
        <f t="shared" si="46"/>
        <v>23.691820499999999</v>
      </c>
    </row>
    <row r="338" spans="2:13" ht="12.95" customHeight="1" x14ac:dyDescent="0.2">
      <c r="B338" s="150">
        <v>24</v>
      </c>
      <c r="C338" s="160" t="s">
        <v>151</v>
      </c>
      <c r="D338" s="237">
        <f t="shared" si="45"/>
        <v>4857.7737000000006</v>
      </c>
      <c r="E338" s="238">
        <v>-411.56110000000012</v>
      </c>
      <c r="F338" s="131">
        <f t="shared" si="44"/>
        <v>-8.4722163982237392E-2</v>
      </c>
      <c r="G338" s="128"/>
      <c r="H338" s="251"/>
      <c r="K338" s="110">
        <f t="shared" si="46"/>
        <v>36.31775325000001</v>
      </c>
    </row>
    <row r="339" spans="2:13" ht="12.95" customHeight="1" x14ac:dyDescent="0.2">
      <c r="B339" s="30"/>
      <c r="C339" s="1" t="s">
        <v>27</v>
      </c>
      <c r="D339" s="203">
        <f>SUM(D315:D338)</f>
        <v>93751.144431000022</v>
      </c>
      <c r="E339" s="203">
        <f>SUM(E315:E338)</f>
        <v>14789.961449999999</v>
      </c>
      <c r="F339" s="130">
        <f t="shared" si="44"/>
        <v>0.15775766301055955</v>
      </c>
      <c r="G339" s="38"/>
      <c r="H339" s="251"/>
      <c r="K339" s="110">
        <f t="shared" si="46"/>
        <v>36.433302750000003</v>
      </c>
    </row>
    <row r="340" spans="2:13" ht="12.95" customHeight="1" x14ac:dyDescent="0.2">
      <c r="B340" s="36"/>
      <c r="C340" s="2"/>
      <c r="D340" s="204"/>
      <c r="E340" s="204"/>
      <c r="F340" s="205"/>
      <c r="G340" s="38"/>
      <c r="H340" s="251"/>
      <c r="K340" s="110">
        <f t="shared" si="46"/>
        <v>703.13358323250009</v>
      </c>
    </row>
    <row r="341" spans="2:13" ht="13.5" customHeight="1" x14ac:dyDescent="0.2">
      <c r="B341" s="5" t="s">
        <v>40</v>
      </c>
    </row>
    <row r="342" spans="2:13" ht="13.5" customHeight="1" x14ac:dyDescent="0.2">
      <c r="B342" s="5"/>
      <c r="G342" s="59" t="s">
        <v>41</v>
      </c>
    </row>
    <row r="343" spans="2:13" ht="29.25" customHeight="1" x14ac:dyDescent="0.2">
      <c r="B343" s="42" t="s">
        <v>39</v>
      </c>
      <c r="C343" s="42" t="s">
        <v>271</v>
      </c>
      <c r="D343" s="42" t="s">
        <v>175</v>
      </c>
      <c r="E343" s="60" t="s">
        <v>42</v>
      </c>
      <c r="F343" s="42" t="s">
        <v>43</v>
      </c>
      <c r="G343" s="42"/>
    </row>
    <row r="344" spans="2:13" ht="15.75" customHeight="1" x14ac:dyDescent="0.2">
      <c r="B344" s="61">
        <f>D339</f>
        <v>93751.144431000022</v>
      </c>
      <c r="C344" s="62">
        <f>E308</f>
        <v>1237.5715930000024</v>
      </c>
      <c r="D344" s="61">
        <f>F375</f>
        <v>91849.272106999997</v>
      </c>
      <c r="E344" s="61">
        <f>C344+D344</f>
        <v>93086.843699999998</v>
      </c>
      <c r="F344" s="63">
        <f>E344/B344</f>
        <v>0.99291421203408403</v>
      </c>
      <c r="G344" s="61"/>
    </row>
    <row r="345" spans="2:13" ht="13.5" customHeight="1" x14ac:dyDescent="0.2">
      <c r="B345" s="64" t="s">
        <v>178</v>
      </c>
      <c r="C345" s="65"/>
      <c r="D345" s="66"/>
      <c r="E345" s="66"/>
      <c r="F345" s="67"/>
      <c r="G345" s="68"/>
      <c r="H345" s="260"/>
      <c r="I345" s="6" t="s">
        <v>12</v>
      </c>
    </row>
    <row r="346" spans="2:13" ht="13.5" customHeight="1" x14ac:dyDescent="0.2"/>
    <row r="347" spans="2:13" ht="13.5" customHeight="1" x14ac:dyDescent="0.2">
      <c r="B347" s="406" t="s">
        <v>219</v>
      </c>
      <c r="C347" s="406"/>
      <c r="D347" s="406"/>
      <c r="E347" s="406"/>
      <c r="F347" s="406"/>
      <c r="G347" s="406"/>
      <c r="H347" s="406"/>
      <c r="I347" s="6" t="s">
        <v>12</v>
      </c>
    </row>
    <row r="348" spans="2:13" ht="13.5" customHeight="1" x14ac:dyDescent="0.2">
      <c r="H348" s="234" t="s">
        <v>41</v>
      </c>
    </row>
    <row r="349" spans="2:13" ht="28.5" x14ac:dyDescent="0.2">
      <c r="B349" s="69" t="s">
        <v>20</v>
      </c>
      <c r="C349" s="69" t="s">
        <v>31</v>
      </c>
      <c r="D349" s="69" t="s">
        <v>39</v>
      </c>
      <c r="E349" s="70" t="s">
        <v>220</v>
      </c>
      <c r="F349" s="70" t="s">
        <v>44</v>
      </c>
      <c r="G349" s="69" t="s">
        <v>42</v>
      </c>
      <c r="H349" s="69" t="s">
        <v>43</v>
      </c>
    </row>
    <row r="350" spans="2:13" ht="14.25" customHeight="1" x14ac:dyDescent="0.2">
      <c r="B350" s="69">
        <v>1</v>
      </c>
      <c r="C350" s="69">
        <v>2</v>
      </c>
      <c r="D350" s="69">
        <v>3</v>
      </c>
      <c r="E350" s="70">
        <v>4</v>
      </c>
      <c r="F350" s="70">
        <v>5</v>
      </c>
      <c r="G350" s="69">
        <v>6</v>
      </c>
      <c r="H350" s="27">
        <v>7</v>
      </c>
      <c r="L350" s="110">
        <v>782.49409299999979</v>
      </c>
      <c r="M350" s="110">
        <f>F351+L350</f>
        <v>5589.5825000000004</v>
      </c>
    </row>
    <row r="351" spans="2:13" ht="12.95" customHeight="1" x14ac:dyDescent="0.2">
      <c r="B351" s="150">
        <v>1</v>
      </c>
      <c r="C351" s="160" t="s">
        <v>128</v>
      </c>
      <c r="D351" s="237">
        <f>D284</f>
        <v>4807.0882309999997</v>
      </c>
      <c r="E351" s="237">
        <f>E284</f>
        <v>782.49409299999979</v>
      </c>
      <c r="F351" s="238">
        <v>4807.0884070000002</v>
      </c>
      <c r="G351" s="133">
        <f>E351+F351</f>
        <v>5589.5825000000004</v>
      </c>
      <c r="H351" s="136">
        <f>G351/D351</f>
        <v>1.1627792608327518</v>
      </c>
      <c r="J351" s="177"/>
      <c r="K351" s="28"/>
      <c r="L351" s="110">
        <v>55.570949999999925</v>
      </c>
    </row>
    <row r="352" spans="2:13" ht="12.95" customHeight="1" x14ac:dyDescent="0.2">
      <c r="B352" s="150">
        <v>2</v>
      </c>
      <c r="C352" s="160" t="s">
        <v>129</v>
      </c>
      <c r="D352" s="237">
        <f t="shared" ref="D352:E374" si="47">D285</f>
        <v>1931.6449000000002</v>
      </c>
      <c r="E352" s="237">
        <f t="shared" si="47"/>
        <v>46.55624999999975</v>
      </c>
      <c r="F352" s="238">
        <v>1931.6465500000004</v>
      </c>
      <c r="G352" s="133">
        <f t="shared" ref="G352:G374" si="48">E352+F352</f>
        <v>1978.2028</v>
      </c>
      <c r="H352" s="136">
        <f t="shared" ref="H352:H374" si="49">G352/D352</f>
        <v>1.0241027219858059</v>
      </c>
      <c r="J352" s="177"/>
      <c r="K352" s="28"/>
      <c r="L352" s="110">
        <v>169.78749999999991</v>
      </c>
    </row>
    <row r="353" spans="2:12" ht="12.95" customHeight="1" x14ac:dyDescent="0.2">
      <c r="B353" s="150">
        <v>3</v>
      </c>
      <c r="C353" s="160" t="s">
        <v>130</v>
      </c>
      <c r="D353" s="237">
        <f t="shared" si="47"/>
        <v>1336.2694000000001</v>
      </c>
      <c r="E353" s="237">
        <f t="shared" si="47"/>
        <v>169.78749999999991</v>
      </c>
      <c r="F353" s="238">
        <v>1336.2647000000002</v>
      </c>
      <c r="G353" s="133">
        <f t="shared" si="48"/>
        <v>1506.0522000000001</v>
      </c>
      <c r="H353" s="136">
        <f t="shared" si="49"/>
        <v>1.1270573134429329</v>
      </c>
      <c r="J353" s="177"/>
      <c r="K353" s="28"/>
      <c r="L353" s="110">
        <v>177.17730000000006</v>
      </c>
    </row>
    <row r="354" spans="2:12" ht="12.95" customHeight="1" x14ac:dyDescent="0.2">
      <c r="B354" s="150">
        <v>4</v>
      </c>
      <c r="C354" s="160" t="s">
        <v>131</v>
      </c>
      <c r="D354" s="237">
        <f t="shared" si="47"/>
        <v>3911.2869000000001</v>
      </c>
      <c r="E354" s="237">
        <f t="shared" si="47"/>
        <v>171.5450000000003</v>
      </c>
      <c r="F354" s="238">
        <v>3911.2891</v>
      </c>
      <c r="G354" s="133">
        <f t="shared" si="48"/>
        <v>4082.8341</v>
      </c>
      <c r="H354" s="136">
        <f t="shared" si="49"/>
        <v>1.0438595286886267</v>
      </c>
      <c r="J354" s="177"/>
      <c r="K354" s="28"/>
      <c r="L354" s="110">
        <v>0</v>
      </c>
    </row>
    <row r="355" spans="2:12" ht="12.95" customHeight="1" x14ac:dyDescent="0.2">
      <c r="B355" s="150">
        <v>5</v>
      </c>
      <c r="C355" s="160" t="s">
        <v>132</v>
      </c>
      <c r="D355" s="237">
        <f t="shared" si="47"/>
        <v>2248.9087999999997</v>
      </c>
      <c r="E355" s="237">
        <f t="shared" si="47"/>
        <v>-63.986149999999611</v>
      </c>
      <c r="F355" s="238">
        <v>2248.9068499999994</v>
      </c>
      <c r="G355" s="133">
        <f t="shared" si="48"/>
        <v>2184.9206999999997</v>
      </c>
      <c r="H355" s="136">
        <f t="shared" si="49"/>
        <v>0.97154704539374825</v>
      </c>
      <c r="J355" s="177"/>
      <c r="K355" s="28"/>
      <c r="L355" s="110">
        <v>39.475850000000719</v>
      </c>
    </row>
    <row r="356" spans="2:12" ht="12.95" customHeight="1" x14ac:dyDescent="0.2">
      <c r="B356" s="150">
        <v>6</v>
      </c>
      <c r="C356" s="160" t="s">
        <v>133</v>
      </c>
      <c r="D356" s="237">
        <f t="shared" si="47"/>
        <v>3892.1573000000008</v>
      </c>
      <c r="E356" s="237">
        <f t="shared" si="47"/>
        <v>-89.557650000000194</v>
      </c>
      <c r="F356" s="238">
        <v>3892.15355</v>
      </c>
      <c r="G356" s="133">
        <f t="shared" si="48"/>
        <v>3802.5958999999998</v>
      </c>
      <c r="H356" s="136">
        <f t="shared" si="49"/>
        <v>0.97698926505359873</v>
      </c>
      <c r="J356" s="177"/>
      <c r="K356" s="28"/>
      <c r="L356" s="110">
        <v>0</v>
      </c>
    </row>
    <row r="357" spans="2:12" ht="12.95" customHeight="1" x14ac:dyDescent="0.2">
      <c r="B357" s="150">
        <v>7</v>
      </c>
      <c r="C357" s="160" t="s">
        <v>134</v>
      </c>
      <c r="D357" s="237">
        <f t="shared" si="47"/>
        <v>3266.0892000000003</v>
      </c>
      <c r="E357" s="237">
        <f t="shared" si="47"/>
        <v>-120.32850000000008</v>
      </c>
      <c r="F357" s="238">
        <v>3266.0931</v>
      </c>
      <c r="G357" s="133">
        <f t="shared" si="48"/>
        <v>3145.7646</v>
      </c>
      <c r="H357" s="136">
        <f t="shared" si="49"/>
        <v>0.96315942626429174</v>
      </c>
      <c r="J357" s="177"/>
      <c r="K357" s="28"/>
      <c r="L357" s="110">
        <v>347.17885000000069</v>
      </c>
    </row>
    <row r="358" spans="2:12" ht="12.95" customHeight="1" x14ac:dyDescent="0.2">
      <c r="B358" s="150">
        <v>8</v>
      </c>
      <c r="C358" s="160" t="s">
        <v>135</v>
      </c>
      <c r="D358" s="237">
        <f t="shared" si="47"/>
        <v>5036.9360999999999</v>
      </c>
      <c r="E358" s="237">
        <f t="shared" si="47"/>
        <v>347.17885000000069</v>
      </c>
      <c r="F358" s="238">
        <v>5036.9334499999995</v>
      </c>
      <c r="G358" s="133">
        <f t="shared" si="48"/>
        <v>5384.1123000000007</v>
      </c>
      <c r="H358" s="136">
        <f t="shared" si="49"/>
        <v>1.0689260679721548</v>
      </c>
      <c r="J358" s="177"/>
      <c r="K358" s="28"/>
      <c r="L358" s="110">
        <v>0</v>
      </c>
    </row>
    <row r="359" spans="2:12" ht="12.95" customHeight="1" x14ac:dyDescent="0.2">
      <c r="B359" s="150">
        <v>9</v>
      </c>
      <c r="C359" s="160" t="s">
        <v>136</v>
      </c>
      <c r="D359" s="237">
        <f t="shared" si="47"/>
        <v>8953.8804</v>
      </c>
      <c r="E359" s="237">
        <f t="shared" si="47"/>
        <v>-1634.5074000000004</v>
      </c>
      <c r="F359" s="238">
        <v>8953.8847999999998</v>
      </c>
      <c r="G359" s="133">
        <f t="shared" si="48"/>
        <v>7319.3773999999994</v>
      </c>
      <c r="H359" s="136">
        <f t="shared" si="49"/>
        <v>0.81745311228414441</v>
      </c>
      <c r="J359" s="177"/>
      <c r="K359" s="28"/>
      <c r="L359" s="110">
        <v>452.6825</v>
      </c>
    </row>
    <row r="360" spans="2:12" ht="12.95" customHeight="1" x14ac:dyDescent="0.2">
      <c r="B360" s="150">
        <v>10</v>
      </c>
      <c r="C360" s="160" t="s">
        <v>137</v>
      </c>
      <c r="D360" s="237">
        <f t="shared" si="47"/>
        <v>2150.5934999999999</v>
      </c>
      <c r="E360" s="237">
        <f t="shared" si="47"/>
        <v>452.6825</v>
      </c>
      <c r="F360" s="238">
        <v>2151.0079999999998</v>
      </c>
      <c r="G360" s="133">
        <f t="shared" si="48"/>
        <v>2603.6904999999997</v>
      </c>
      <c r="H360" s="136">
        <f t="shared" si="49"/>
        <v>1.2106846319399738</v>
      </c>
      <c r="J360" s="177"/>
      <c r="K360" s="28"/>
      <c r="L360" s="110">
        <v>639.27395000000024</v>
      </c>
    </row>
    <row r="361" spans="2:12" ht="12.95" customHeight="1" x14ac:dyDescent="0.2">
      <c r="B361" s="150">
        <v>11</v>
      </c>
      <c r="C361" s="160" t="s">
        <v>138</v>
      </c>
      <c r="D361" s="237">
        <f t="shared" si="47"/>
        <v>4566.1306999999997</v>
      </c>
      <c r="E361" s="237">
        <f t="shared" si="47"/>
        <v>639.27395000000024</v>
      </c>
      <c r="F361" s="238">
        <v>4025.0477499999997</v>
      </c>
      <c r="G361" s="133">
        <f t="shared" si="48"/>
        <v>4664.3217000000004</v>
      </c>
      <c r="H361" s="136">
        <f t="shared" si="49"/>
        <v>1.0215042026720786</v>
      </c>
      <c r="J361" s="177"/>
      <c r="K361" s="28"/>
      <c r="L361" s="110">
        <v>804.12200000000053</v>
      </c>
    </row>
    <row r="362" spans="2:12" ht="12.95" customHeight="1" x14ac:dyDescent="0.2">
      <c r="B362" s="150">
        <v>12</v>
      </c>
      <c r="C362" s="160" t="s">
        <v>139</v>
      </c>
      <c r="D362" s="237">
        <f t="shared" si="47"/>
        <v>3703.5351000000001</v>
      </c>
      <c r="E362" s="237">
        <f t="shared" si="47"/>
        <v>804.12200000000053</v>
      </c>
      <c r="F362" s="238">
        <v>3703.5300999999995</v>
      </c>
      <c r="G362" s="133">
        <f t="shared" si="48"/>
        <v>4507.6521000000002</v>
      </c>
      <c r="H362" s="136">
        <f t="shared" si="49"/>
        <v>1.2171214740208618</v>
      </c>
      <c r="J362" s="177"/>
      <c r="K362" s="28"/>
      <c r="L362" s="110">
        <v>361.39474999999948</v>
      </c>
    </row>
    <row r="363" spans="2:12" ht="12.95" customHeight="1" x14ac:dyDescent="0.2">
      <c r="B363" s="150">
        <v>13</v>
      </c>
      <c r="C363" s="160" t="s">
        <v>140</v>
      </c>
      <c r="D363" s="237">
        <f t="shared" si="47"/>
        <v>1854.9012000000002</v>
      </c>
      <c r="E363" s="237">
        <f t="shared" si="47"/>
        <v>361.39474999999948</v>
      </c>
      <c r="F363" s="238">
        <v>1619.4750500000005</v>
      </c>
      <c r="G363" s="133">
        <f t="shared" si="48"/>
        <v>1980.8697999999999</v>
      </c>
      <c r="H363" s="136">
        <f t="shared" si="49"/>
        <v>1.0679112181284909</v>
      </c>
      <c r="J363" s="177"/>
      <c r="K363" s="28"/>
      <c r="L363" s="110">
        <v>384.31790000000001</v>
      </c>
    </row>
    <row r="364" spans="2:12" ht="12.95" customHeight="1" x14ac:dyDescent="0.2">
      <c r="B364" s="150">
        <v>14</v>
      </c>
      <c r="C364" s="160" t="s">
        <v>141</v>
      </c>
      <c r="D364" s="237">
        <f t="shared" si="47"/>
        <v>2652.8465999999999</v>
      </c>
      <c r="E364" s="237">
        <f t="shared" si="47"/>
        <v>384.31790000000001</v>
      </c>
      <c r="F364" s="238">
        <v>2460.5074999999997</v>
      </c>
      <c r="G364" s="133">
        <f t="shared" si="48"/>
        <v>2844.8253999999997</v>
      </c>
      <c r="H364" s="136">
        <f t="shared" si="49"/>
        <v>1.0723670942752588</v>
      </c>
      <c r="J364" s="177"/>
      <c r="K364" s="28"/>
      <c r="L364" s="110">
        <v>453.70370000000094</v>
      </c>
    </row>
    <row r="365" spans="2:12" ht="12.95" customHeight="1" x14ac:dyDescent="0.2">
      <c r="B365" s="150">
        <v>15</v>
      </c>
      <c r="C365" s="160" t="s">
        <v>142</v>
      </c>
      <c r="D365" s="237">
        <f t="shared" si="47"/>
        <v>4165.8944999999985</v>
      </c>
      <c r="E365" s="237">
        <f t="shared" si="47"/>
        <v>334.65550000000144</v>
      </c>
      <c r="F365" s="238">
        <v>4165.8942999999981</v>
      </c>
      <c r="G365" s="133">
        <f t="shared" si="48"/>
        <v>4500.5497999999998</v>
      </c>
      <c r="H365" s="136">
        <f t="shared" si="49"/>
        <v>1.0803321591557351</v>
      </c>
      <c r="J365" s="177"/>
      <c r="K365" s="28"/>
      <c r="L365" s="110">
        <v>54.852899999999863</v>
      </c>
    </row>
    <row r="366" spans="2:12" ht="12.95" customHeight="1" x14ac:dyDescent="0.2">
      <c r="B366" s="150">
        <v>16</v>
      </c>
      <c r="C366" s="160" t="s">
        <v>143</v>
      </c>
      <c r="D366" s="237">
        <f t="shared" si="47"/>
        <v>6927.9365000000007</v>
      </c>
      <c r="E366" s="237">
        <f t="shared" si="47"/>
        <v>35.41045000000031</v>
      </c>
      <c r="F366" s="238">
        <v>6927.9360500000003</v>
      </c>
      <c r="G366" s="133">
        <f t="shared" si="48"/>
        <v>6963.3465000000006</v>
      </c>
      <c r="H366" s="136">
        <f t="shared" si="49"/>
        <v>1.0051111900347238</v>
      </c>
      <c r="J366" s="177"/>
      <c r="K366" s="28"/>
      <c r="L366" s="110">
        <v>233.54110000000014</v>
      </c>
    </row>
    <row r="367" spans="2:12" ht="12.95" customHeight="1" x14ac:dyDescent="0.2">
      <c r="B367" s="150">
        <v>17</v>
      </c>
      <c r="C367" s="160" t="s">
        <v>144</v>
      </c>
      <c r="D367" s="237">
        <f t="shared" si="47"/>
        <v>4998.5408999999981</v>
      </c>
      <c r="E367" s="237">
        <f t="shared" si="47"/>
        <v>207.36770000000092</v>
      </c>
      <c r="F367" s="238">
        <v>4764.9997999999987</v>
      </c>
      <c r="G367" s="133">
        <f t="shared" si="48"/>
        <v>4972.3674999999994</v>
      </c>
      <c r="H367" s="136">
        <f t="shared" si="49"/>
        <v>0.99476379196977283</v>
      </c>
      <c r="J367" s="177"/>
      <c r="K367" s="28"/>
      <c r="L367" s="110">
        <v>564.89779999999928</v>
      </c>
    </row>
    <row r="368" spans="2:12" ht="12.95" customHeight="1" x14ac:dyDescent="0.2">
      <c r="B368" s="150">
        <v>18</v>
      </c>
      <c r="C368" s="160" t="s">
        <v>145</v>
      </c>
      <c r="D368" s="237">
        <f t="shared" si="47"/>
        <v>3959.7871000000005</v>
      </c>
      <c r="E368" s="237">
        <f t="shared" si="47"/>
        <v>564.89779999999928</v>
      </c>
      <c r="F368" s="238">
        <v>3556.4427000000005</v>
      </c>
      <c r="G368" s="133">
        <f t="shared" si="48"/>
        <v>4121.3405000000002</v>
      </c>
      <c r="H368" s="136">
        <f t="shared" si="49"/>
        <v>1.0407985065661736</v>
      </c>
      <c r="J368" s="177"/>
      <c r="K368" s="28"/>
      <c r="L368" s="110">
        <v>0</v>
      </c>
    </row>
    <row r="369" spans="2:12" ht="12.95" customHeight="1" x14ac:dyDescent="0.2">
      <c r="B369" s="150">
        <v>19</v>
      </c>
      <c r="C369" s="160" t="s">
        <v>146</v>
      </c>
      <c r="D369" s="237">
        <f t="shared" si="47"/>
        <v>3998.2137000000002</v>
      </c>
      <c r="E369" s="237">
        <f t="shared" si="47"/>
        <v>-248.41799999999944</v>
      </c>
      <c r="F369" s="238">
        <v>3998.2170999999998</v>
      </c>
      <c r="G369" s="133">
        <f t="shared" si="48"/>
        <v>3749.7991000000002</v>
      </c>
      <c r="H369" s="136">
        <f t="shared" si="49"/>
        <v>0.93786860367168468</v>
      </c>
      <c r="J369" s="177"/>
      <c r="K369" s="28"/>
      <c r="L369" s="110">
        <v>77.321600000000217</v>
      </c>
    </row>
    <row r="370" spans="2:12" ht="12.95" customHeight="1" x14ac:dyDescent="0.2">
      <c r="B370" s="150">
        <v>20</v>
      </c>
      <c r="C370" s="160" t="s">
        <v>147</v>
      </c>
      <c r="D370" s="237">
        <f t="shared" si="47"/>
        <v>2533.8334</v>
      </c>
      <c r="E370" s="237">
        <f t="shared" si="47"/>
        <v>-66.42699999999968</v>
      </c>
      <c r="F370" s="238">
        <v>2457.4305999999997</v>
      </c>
      <c r="G370" s="133">
        <f t="shared" si="48"/>
        <v>2391.0036</v>
      </c>
      <c r="H370" s="136">
        <f t="shared" si="49"/>
        <v>0.94363094274469661</v>
      </c>
      <c r="J370" s="177"/>
      <c r="K370" s="28"/>
      <c r="L370" s="110">
        <v>21.190900000000511</v>
      </c>
    </row>
    <row r="371" spans="2:12" ht="12.95" customHeight="1" x14ac:dyDescent="0.2">
      <c r="B371" s="150">
        <v>21</v>
      </c>
      <c r="C371" s="160" t="s">
        <v>148</v>
      </c>
      <c r="D371" s="237">
        <f t="shared" si="47"/>
        <v>3995.6198000000004</v>
      </c>
      <c r="E371" s="237">
        <f t="shared" si="47"/>
        <v>-524.36609999999973</v>
      </c>
      <c r="F371" s="238">
        <v>3995.616</v>
      </c>
      <c r="G371" s="133">
        <f t="shared" si="48"/>
        <v>3471.2499000000003</v>
      </c>
      <c r="H371" s="136">
        <f t="shared" si="49"/>
        <v>0.86876381481541365</v>
      </c>
      <c r="J371" s="177"/>
      <c r="K371" s="28"/>
      <c r="L371" s="110">
        <v>220.13540000000046</v>
      </c>
    </row>
    <row r="372" spans="2:12" ht="12.95" customHeight="1" x14ac:dyDescent="0.2">
      <c r="B372" s="150">
        <v>22</v>
      </c>
      <c r="C372" s="160" t="s">
        <v>149</v>
      </c>
      <c r="D372" s="237">
        <f t="shared" si="47"/>
        <v>3158.9094</v>
      </c>
      <c r="E372" s="237">
        <f t="shared" si="47"/>
        <v>-172.69669999999962</v>
      </c>
      <c r="F372" s="238">
        <v>2938.7739999999994</v>
      </c>
      <c r="G372" s="133">
        <f t="shared" si="48"/>
        <v>2766.0772999999999</v>
      </c>
      <c r="H372" s="136">
        <f t="shared" si="49"/>
        <v>0.875643125440698</v>
      </c>
      <c r="J372" s="177"/>
      <c r="K372" s="28"/>
      <c r="L372" s="110">
        <v>0</v>
      </c>
    </row>
    <row r="373" spans="2:12" ht="12.95" customHeight="1" x14ac:dyDescent="0.2">
      <c r="B373" s="150">
        <v>23</v>
      </c>
      <c r="C373" s="160" t="s">
        <v>150</v>
      </c>
      <c r="D373" s="237">
        <f t="shared" si="47"/>
        <v>4842.3671000000013</v>
      </c>
      <c r="E373" s="237">
        <f t="shared" si="47"/>
        <v>-620.7566500000014</v>
      </c>
      <c r="F373" s="238">
        <v>4842.3636500000011</v>
      </c>
      <c r="G373" s="133">
        <f t="shared" si="48"/>
        <v>4221.607</v>
      </c>
      <c r="H373" s="136">
        <f t="shared" si="49"/>
        <v>0.87180647662999333</v>
      </c>
      <c r="J373" s="177"/>
      <c r="K373" s="28"/>
      <c r="L373" s="110">
        <v>32.085499999999683</v>
      </c>
    </row>
    <row r="374" spans="2:12" ht="12.95" customHeight="1" x14ac:dyDescent="0.2">
      <c r="B374" s="150">
        <v>24</v>
      </c>
      <c r="C374" s="160" t="s">
        <v>151</v>
      </c>
      <c r="D374" s="237">
        <f t="shared" si="47"/>
        <v>4857.7737000000006</v>
      </c>
      <c r="E374" s="237">
        <f t="shared" si="47"/>
        <v>-523.06850000000054</v>
      </c>
      <c r="F374" s="238">
        <v>4857.7690000000002</v>
      </c>
      <c r="G374" s="133">
        <f t="shared" si="48"/>
        <v>4334.7004999999999</v>
      </c>
      <c r="H374" s="136">
        <f t="shared" si="49"/>
        <v>0.8923224439211731</v>
      </c>
      <c r="J374" s="177"/>
      <c r="K374" s="28"/>
      <c r="L374" s="110">
        <v>5871.2045430000026</v>
      </c>
    </row>
    <row r="375" spans="2:12" ht="12.95" customHeight="1" x14ac:dyDescent="0.2">
      <c r="B375" s="30"/>
      <c r="C375" s="1" t="s">
        <v>27</v>
      </c>
      <c r="D375" s="200">
        <f>SUM(D351:D374)</f>
        <v>93751.144431000022</v>
      </c>
      <c r="E375" s="200">
        <f>SUM(E351:E374)</f>
        <v>1237.5715930000024</v>
      </c>
      <c r="F375" s="200">
        <f>SUM(F351:F374)</f>
        <v>91849.272106999997</v>
      </c>
      <c r="G375" s="132">
        <f>E375+F375</f>
        <v>93086.843699999998</v>
      </c>
      <c r="H375" s="24">
        <f>G375/D375</f>
        <v>0.99291421203408403</v>
      </c>
      <c r="J375" s="177"/>
      <c r="K375" s="28"/>
    </row>
    <row r="376" spans="2:12" ht="18.75" customHeight="1" x14ac:dyDescent="0.2">
      <c r="B376" s="71"/>
    </row>
    <row r="377" spans="2:12" x14ac:dyDescent="0.2">
      <c r="B377" s="406" t="s">
        <v>45</v>
      </c>
      <c r="C377" s="406"/>
      <c r="D377" s="406"/>
      <c r="E377" s="406"/>
      <c r="F377" s="406"/>
      <c r="I377" s="28"/>
    </row>
    <row r="378" spans="2:12" ht="6.75" customHeight="1" x14ac:dyDescent="0.2">
      <c r="B378" s="5"/>
      <c r="H378" s="234" t="s">
        <v>12</v>
      </c>
    </row>
    <row r="379" spans="2:12" x14ac:dyDescent="0.2">
      <c r="B379" s="27" t="s">
        <v>39</v>
      </c>
      <c r="C379" s="27" t="s">
        <v>46</v>
      </c>
      <c r="D379" s="27" t="s">
        <v>47</v>
      </c>
      <c r="E379" s="27" t="s">
        <v>48</v>
      </c>
      <c r="F379" s="27" t="s">
        <v>49</v>
      </c>
    </row>
    <row r="380" spans="2:12" ht="18.75" customHeight="1" x14ac:dyDescent="0.2">
      <c r="B380" s="45">
        <f>D375</f>
        <v>93751.144431000022</v>
      </c>
      <c r="C380" s="45">
        <f>G375</f>
        <v>93086.843699999998</v>
      </c>
      <c r="D380" s="35">
        <f>C380/B380</f>
        <v>0.99291421203408403</v>
      </c>
      <c r="E380" s="45">
        <f>E410</f>
        <v>78296.882249999995</v>
      </c>
      <c r="F380" s="35">
        <f>E380/B380</f>
        <v>0.83515654902352454</v>
      </c>
      <c r="I380" s="6" t="s">
        <v>12</v>
      </c>
    </row>
    <row r="381" spans="2:12" ht="7.5" customHeight="1" x14ac:dyDescent="0.2">
      <c r="B381" s="5"/>
      <c r="H381" s="234" t="s">
        <v>12</v>
      </c>
    </row>
    <row r="382" spans="2:12" x14ac:dyDescent="0.2">
      <c r="B382" s="406" t="s">
        <v>179</v>
      </c>
      <c r="C382" s="406"/>
      <c r="D382" s="406"/>
      <c r="E382" s="406"/>
      <c r="F382" s="406"/>
      <c r="G382" s="406"/>
    </row>
    <row r="383" spans="2:12" ht="6.75" customHeight="1" x14ac:dyDescent="0.2">
      <c r="B383" s="5"/>
    </row>
    <row r="384" spans="2:12" x14ac:dyDescent="0.2">
      <c r="B384" s="42" t="s">
        <v>20</v>
      </c>
      <c r="C384" s="42" t="s">
        <v>31</v>
      </c>
      <c r="D384" s="69" t="s">
        <v>39</v>
      </c>
      <c r="E384" s="42" t="s">
        <v>48</v>
      </c>
      <c r="F384" s="13" t="s">
        <v>49</v>
      </c>
    </row>
    <row r="385" spans="2:8" x14ac:dyDescent="0.2">
      <c r="B385" s="72">
        <v>1</v>
      </c>
      <c r="C385" s="72">
        <v>2</v>
      </c>
      <c r="D385" s="73">
        <v>3</v>
      </c>
      <c r="E385" s="72">
        <v>4</v>
      </c>
      <c r="F385" s="74">
        <v>5</v>
      </c>
    </row>
    <row r="386" spans="2:8" ht="12.95" customHeight="1" x14ac:dyDescent="0.2">
      <c r="B386" s="150">
        <v>1</v>
      </c>
      <c r="C386" s="160" t="s">
        <v>128</v>
      </c>
      <c r="D386" s="237">
        <f>D284</f>
        <v>4807.0882309999997</v>
      </c>
      <c r="E386" s="238">
        <v>4976.6367499999997</v>
      </c>
      <c r="F386" s="131">
        <f t="shared" ref="F386:F410" si="50">E386/D386</f>
        <v>1.0352705236210589</v>
      </c>
      <c r="G386" s="128"/>
      <c r="H386" s="251"/>
    </row>
    <row r="387" spans="2:8" ht="12.95" customHeight="1" x14ac:dyDescent="0.2">
      <c r="B387" s="150">
        <v>2</v>
      </c>
      <c r="C387" s="160" t="s">
        <v>129</v>
      </c>
      <c r="D387" s="237">
        <f t="shared" ref="D387:D409" si="51">D285</f>
        <v>1931.6449000000002</v>
      </c>
      <c r="E387" s="238">
        <v>1553.04565</v>
      </c>
      <c r="F387" s="131">
        <f t="shared" si="50"/>
        <v>0.80400163094158761</v>
      </c>
      <c r="G387" s="128"/>
      <c r="H387" s="251"/>
    </row>
    <row r="388" spans="2:8" ht="12.95" customHeight="1" x14ac:dyDescent="0.2">
      <c r="B388" s="150">
        <v>3</v>
      </c>
      <c r="C388" s="160" t="s">
        <v>130</v>
      </c>
      <c r="D388" s="237">
        <f t="shared" si="51"/>
        <v>1336.2694000000001</v>
      </c>
      <c r="E388" s="238">
        <v>1292.84485</v>
      </c>
      <c r="F388" s="131">
        <f t="shared" si="50"/>
        <v>0.96750314719471975</v>
      </c>
      <c r="G388" s="128"/>
      <c r="H388" s="251"/>
    </row>
    <row r="389" spans="2:8" ht="12.95" customHeight="1" x14ac:dyDescent="0.2">
      <c r="B389" s="150">
        <v>4</v>
      </c>
      <c r="C389" s="160" t="s">
        <v>131</v>
      </c>
      <c r="D389" s="237">
        <f t="shared" si="51"/>
        <v>3911.2869000000001</v>
      </c>
      <c r="E389" s="238">
        <v>3619.482</v>
      </c>
      <c r="F389" s="131">
        <f t="shared" si="50"/>
        <v>0.92539414585005253</v>
      </c>
      <c r="G389" s="128"/>
      <c r="H389" s="251"/>
    </row>
    <row r="390" spans="2:8" ht="12.95" customHeight="1" x14ac:dyDescent="0.2">
      <c r="B390" s="150">
        <v>5</v>
      </c>
      <c r="C390" s="160" t="s">
        <v>132</v>
      </c>
      <c r="D390" s="237">
        <f t="shared" si="51"/>
        <v>2248.9087999999997</v>
      </c>
      <c r="E390" s="238">
        <v>1936.29485</v>
      </c>
      <c r="F390" s="131">
        <f t="shared" si="50"/>
        <v>0.86099305138563209</v>
      </c>
      <c r="G390" s="128"/>
      <c r="H390" s="251"/>
    </row>
    <row r="391" spans="2:8" ht="12.95" customHeight="1" x14ac:dyDescent="0.2">
      <c r="B391" s="150">
        <v>6</v>
      </c>
      <c r="C391" s="160" t="s">
        <v>133</v>
      </c>
      <c r="D391" s="237">
        <f t="shared" si="51"/>
        <v>3892.1573000000008</v>
      </c>
      <c r="E391" s="238">
        <v>3653.9562999999998</v>
      </c>
      <c r="F391" s="131">
        <f t="shared" si="50"/>
        <v>0.93879974994844095</v>
      </c>
      <c r="G391" s="128"/>
      <c r="H391" s="251"/>
    </row>
    <row r="392" spans="2:8" ht="12.95" customHeight="1" x14ac:dyDescent="0.2">
      <c r="B392" s="150">
        <v>7</v>
      </c>
      <c r="C392" s="160" t="s">
        <v>134</v>
      </c>
      <c r="D392" s="237">
        <f t="shared" si="51"/>
        <v>3266.0892000000003</v>
      </c>
      <c r="E392" s="238">
        <v>2358.6911500000001</v>
      </c>
      <c r="F392" s="131">
        <f t="shared" si="50"/>
        <v>0.72217597425079505</v>
      </c>
      <c r="G392" s="128"/>
      <c r="H392" s="251"/>
    </row>
    <row r="393" spans="2:8" ht="12.95" customHeight="1" x14ac:dyDescent="0.2">
      <c r="B393" s="150">
        <v>8</v>
      </c>
      <c r="C393" s="160" t="s">
        <v>135</v>
      </c>
      <c r="D393" s="237">
        <f t="shared" si="51"/>
        <v>5036.9360999999999</v>
      </c>
      <c r="E393" s="238">
        <v>4681.6916000000001</v>
      </c>
      <c r="F393" s="131">
        <f t="shared" si="50"/>
        <v>0.92947210507594091</v>
      </c>
      <c r="G393" s="128"/>
      <c r="H393" s="251"/>
    </row>
    <row r="394" spans="2:8" ht="12.95" customHeight="1" x14ac:dyDescent="0.2">
      <c r="B394" s="150">
        <v>9</v>
      </c>
      <c r="C394" s="160" t="s">
        <v>136</v>
      </c>
      <c r="D394" s="237">
        <f t="shared" si="51"/>
        <v>8953.8804</v>
      </c>
      <c r="E394" s="238">
        <v>6505.1849500000008</v>
      </c>
      <c r="F394" s="131">
        <f t="shared" si="50"/>
        <v>0.7265213135971752</v>
      </c>
      <c r="G394" s="128"/>
      <c r="H394" s="251"/>
    </row>
    <row r="395" spans="2:8" ht="12.95" customHeight="1" x14ac:dyDescent="0.2">
      <c r="B395" s="150">
        <v>10</v>
      </c>
      <c r="C395" s="160" t="s">
        <v>137</v>
      </c>
      <c r="D395" s="237">
        <f t="shared" si="51"/>
        <v>2150.5934999999999</v>
      </c>
      <c r="E395" s="238">
        <v>2229.2428</v>
      </c>
      <c r="F395" s="131">
        <f t="shared" si="50"/>
        <v>1.0365709744775105</v>
      </c>
      <c r="G395" s="128"/>
      <c r="H395" s="251"/>
    </row>
    <row r="396" spans="2:8" ht="12.95" customHeight="1" x14ac:dyDescent="0.2">
      <c r="B396" s="150">
        <v>11</v>
      </c>
      <c r="C396" s="160" t="s">
        <v>138</v>
      </c>
      <c r="D396" s="237">
        <f t="shared" si="51"/>
        <v>4566.1306999999997</v>
      </c>
      <c r="E396" s="238">
        <v>3649.1588000000002</v>
      </c>
      <c r="F396" s="131">
        <f t="shared" si="50"/>
        <v>0.79917966430527287</v>
      </c>
      <c r="G396" s="128"/>
      <c r="H396" s="251"/>
    </row>
    <row r="397" spans="2:8" ht="12.95" customHeight="1" x14ac:dyDescent="0.2">
      <c r="B397" s="150">
        <v>12</v>
      </c>
      <c r="C397" s="160" t="s">
        <v>139</v>
      </c>
      <c r="D397" s="237">
        <f t="shared" si="51"/>
        <v>3703.5351000000001</v>
      </c>
      <c r="E397" s="238">
        <v>3839.0095999999999</v>
      </c>
      <c r="F397" s="131">
        <f t="shared" si="50"/>
        <v>1.036579780221335</v>
      </c>
      <c r="G397" s="128"/>
      <c r="H397" s="251"/>
    </row>
    <row r="398" spans="2:8" ht="12.95" customHeight="1" x14ac:dyDescent="0.2">
      <c r="B398" s="150">
        <v>13</v>
      </c>
      <c r="C398" s="160" t="s">
        <v>140</v>
      </c>
      <c r="D398" s="237">
        <f t="shared" si="51"/>
        <v>1854.9012000000002</v>
      </c>
      <c r="E398" s="238">
        <v>1721.1642499999998</v>
      </c>
      <c r="F398" s="131">
        <f t="shared" si="50"/>
        <v>0.92790076905443786</v>
      </c>
      <c r="G398" s="128"/>
      <c r="H398" s="251"/>
    </row>
    <row r="399" spans="2:8" ht="12.95" customHeight="1" x14ac:dyDescent="0.2">
      <c r="B399" s="150">
        <v>14</v>
      </c>
      <c r="C399" s="160" t="s">
        <v>141</v>
      </c>
      <c r="D399" s="237">
        <f t="shared" si="51"/>
        <v>2652.8465999999999</v>
      </c>
      <c r="E399" s="238">
        <v>1798.05315</v>
      </c>
      <c r="F399" s="131">
        <f t="shared" si="50"/>
        <v>0.67778255629255002</v>
      </c>
      <c r="G399" s="128"/>
      <c r="H399" s="251"/>
    </row>
    <row r="400" spans="2:8" ht="12.95" customHeight="1" x14ac:dyDescent="0.2">
      <c r="B400" s="150">
        <v>15</v>
      </c>
      <c r="C400" s="160" t="s">
        <v>142</v>
      </c>
      <c r="D400" s="237">
        <f t="shared" si="51"/>
        <v>4165.8944999999985</v>
      </c>
      <c r="E400" s="238">
        <v>3931.6094999999996</v>
      </c>
      <c r="F400" s="131">
        <f t="shared" si="50"/>
        <v>0.94376117782147406</v>
      </c>
      <c r="G400" s="128"/>
      <c r="H400" s="251"/>
    </row>
    <row r="401" spans="2:9" ht="12.95" customHeight="1" x14ac:dyDescent="0.2">
      <c r="B401" s="150">
        <v>16</v>
      </c>
      <c r="C401" s="160" t="s">
        <v>143</v>
      </c>
      <c r="D401" s="237">
        <f t="shared" si="51"/>
        <v>6927.9365000000007</v>
      </c>
      <c r="E401" s="238">
        <v>5329.2731000000003</v>
      </c>
      <c r="F401" s="131">
        <f t="shared" si="50"/>
        <v>0.76924392999271862</v>
      </c>
      <c r="G401" s="128"/>
      <c r="H401" s="251"/>
    </row>
    <row r="402" spans="2:9" ht="12.95" customHeight="1" x14ac:dyDescent="0.2">
      <c r="B402" s="150">
        <v>17</v>
      </c>
      <c r="C402" s="160" t="s">
        <v>144</v>
      </c>
      <c r="D402" s="237">
        <f t="shared" si="51"/>
        <v>4998.5408999999981</v>
      </c>
      <c r="E402" s="238">
        <v>4008.8876</v>
      </c>
      <c r="F402" s="131">
        <f t="shared" si="50"/>
        <v>0.8020115630143192</v>
      </c>
      <c r="G402" s="128"/>
      <c r="H402" s="251"/>
    </row>
    <row r="403" spans="2:9" ht="12.95" customHeight="1" x14ac:dyDescent="0.2">
      <c r="B403" s="150">
        <v>18</v>
      </c>
      <c r="C403" s="160" t="s">
        <v>145</v>
      </c>
      <c r="D403" s="237">
        <f t="shared" si="51"/>
        <v>3959.7871000000005</v>
      </c>
      <c r="E403" s="238">
        <v>3425.9290000000001</v>
      </c>
      <c r="F403" s="131">
        <f t="shared" si="50"/>
        <v>0.86518010021296343</v>
      </c>
      <c r="G403" s="128"/>
      <c r="H403" s="251"/>
    </row>
    <row r="404" spans="2:9" ht="12.95" customHeight="1" x14ac:dyDescent="0.2">
      <c r="B404" s="150">
        <v>19</v>
      </c>
      <c r="C404" s="160" t="s">
        <v>146</v>
      </c>
      <c r="D404" s="237">
        <f t="shared" si="51"/>
        <v>3998.2137000000002</v>
      </c>
      <c r="E404" s="238">
        <v>2904.4380499999997</v>
      </c>
      <c r="F404" s="131">
        <f t="shared" si="50"/>
        <v>0.72643391972770233</v>
      </c>
      <c r="G404" s="128"/>
      <c r="H404" s="251"/>
    </row>
    <row r="405" spans="2:9" ht="12.95" customHeight="1" x14ac:dyDescent="0.2">
      <c r="B405" s="150">
        <v>20</v>
      </c>
      <c r="C405" s="160" t="s">
        <v>147</v>
      </c>
      <c r="D405" s="237">
        <f t="shared" si="51"/>
        <v>2533.8334</v>
      </c>
      <c r="E405" s="238">
        <v>2053.0938999999998</v>
      </c>
      <c r="F405" s="131">
        <f t="shared" si="50"/>
        <v>0.81027185923115541</v>
      </c>
      <c r="G405" s="128"/>
      <c r="H405" s="251"/>
    </row>
    <row r="406" spans="2:9" ht="12.95" customHeight="1" x14ac:dyDescent="0.2">
      <c r="B406" s="150">
        <v>21</v>
      </c>
      <c r="C406" s="160" t="s">
        <v>148</v>
      </c>
      <c r="D406" s="237">
        <f t="shared" si="51"/>
        <v>3995.6198000000004</v>
      </c>
      <c r="E406" s="238">
        <v>2751.6058499999999</v>
      </c>
      <c r="F406" s="131">
        <f t="shared" si="50"/>
        <v>0.68865557478717065</v>
      </c>
      <c r="G406" s="128"/>
      <c r="H406" s="251"/>
    </row>
    <row r="407" spans="2:9" ht="12.95" customHeight="1" x14ac:dyDescent="0.2">
      <c r="B407" s="150">
        <v>22</v>
      </c>
      <c r="C407" s="160" t="s">
        <v>149</v>
      </c>
      <c r="D407" s="237">
        <f t="shared" si="51"/>
        <v>3158.9094</v>
      </c>
      <c r="E407" s="238">
        <v>1865.5763000000002</v>
      </c>
      <c r="F407" s="131">
        <f t="shared" si="50"/>
        <v>0.59057607033617365</v>
      </c>
      <c r="G407" s="128"/>
      <c r="H407" s="251"/>
    </row>
    <row r="408" spans="2:9" ht="12.95" customHeight="1" x14ac:dyDescent="0.2">
      <c r="B408" s="150">
        <v>23</v>
      </c>
      <c r="C408" s="160" t="s">
        <v>150</v>
      </c>
      <c r="D408" s="237">
        <f t="shared" si="51"/>
        <v>4842.3671000000013</v>
      </c>
      <c r="E408" s="238">
        <v>3465.75065</v>
      </c>
      <c r="F408" s="131">
        <f t="shared" si="50"/>
        <v>0.71571414938780642</v>
      </c>
      <c r="G408" s="128"/>
      <c r="H408" s="251"/>
    </row>
    <row r="409" spans="2:9" ht="12.95" customHeight="1" x14ac:dyDescent="0.2">
      <c r="B409" s="150">
        <v>24</v>
      </c>
      <c r="C409" s="160" t="s">
        <v>151</v>
      </c>
      <c r="D409" s="237">
        <f t="shared" si="51"/>
        <v>4857.7737000000006</v>
      </c>
      <c r="E409" s="238">
        <v>4746.2615999999998</v>
      </c>
      <c r="F409" s="131">
        <f t="shared" si="50"/>
        <v>0.97704460790341041</v>
      </c>
      <c r="G409" s="128"/>
      <c r="H409" s="251"/>
    </row>
    <row r="410" spans="2:9" ht="12.95" customHeight="1" x14ac:dyDescent="0.2">
      <c r="B410" s="30"/>
      <c r="C410" s="1" t="s">
        <v>27</v>
      </c>
      <c r="D410" s="200">
        <f>SUM(D386:D409)</f>
        <v>93751.144431000022</v>
      </c>
      <c r="E410" s="200">
        <f>SUM(E386:E409)</f>
        <v>78296.882249999995</v>
      </c>
      <c r="F410" s="125">
        <f t="shared" si="50"/>
        <v>0.83515654902352454</v>
      </c>
      <c r="G410" s="38"/>
      <c r="H410" s="251"/>
    </row>
    <row r="411" spans="2:9" ht="14.25" customHeight="1" x14ac:dyDescent="0.2">
      <c r="B411" s="36"/>
      <c r="C411" s="2"/>
      <c r="D411" s="57"/>
      <c r="E411" s="57"/>
      <c r="F411" s="75"/>
      <c r="G411" s="22"/>
      <c r="H411" s="29" t="s">
        <v>12</v>
      </c>
      <c r="I411" s="22"/>
    </row>
    <row r="412" spans="2:9" x14ac:dyDescent="0.2">
      <c r="B412" s="406" t="s">
        <v>119</v>
      </c>
      <c r="C412" s="406"/>
      <c r="D412" s="406"/>
      <c r="E412" s="406"/>
      <c r="F412" s="406"/>
      <c r="G412" s="76"/>
      <c r="H412" s="148"/>
      <c r="I412" s="77"/>
    </row>
    <row r="413" spans="2:9" ht="6.75" customHeight="1" x14ac:dyDescent="0.2">
      <c r="B413" s="5"/>
      <c r="G413" s="22"/>
      <c r="H413" s="29"/>
      <c r="I413" s="22"/>
    </row>
    <row r="414" spans="2:9" ht="28.5" x14ac:dyDescent="0.25">
      <c r="B414" s="78" t="s">
        <v>39</v>
      </c>
      <c r="C414" s="78" t="s">
        <v>115</v>
      </c>
      <c r="D414" s="78" t="s">
        <v>116</v>
      </c>
      <c r="E414" s="78" t="s">
        <v>50</v>
      </c>
      <c r="G414" s="22"/>
      <c r="H414" s="149"/>
      <c r="I414" s="149"/>
    </row>
    <row r="415" spans="2:9" ht="18.75" customHeight="1" x14ac:dyDescent="0.2">
      <c r="B415" s="196">
        <f>D445</f>
        <v>2812.5343329299999</v>
      </c>
      <c r="C415" s="196">
        <f>E445</f>
        <v>2755.4784900000013</v>
      </c>
      <c r="D415" s="206">
        <f>F445</f>
        <v>2755.4784900000013</v>
      </c>
      <c r="E415" s="207">
        <f>D415/C415</f>
        <v>1</v>
      </c>
    </row>
    <row r="416" spans="2:9" ht="7.5" customHeight="1" x14ac:dyDescent="0.2">
      <c r="B416" s="5"/>
    </row>
    <row r="417" spans="2:9" x14ac:dyDescent="0.2">
      <c r="B417" s="406" t="s">
        <v>118</v>
      </c>
      <c r="C417" s="406"/>
      <c r="D417" s="406"/>
      <c r="E417" s="406"/>
      <c r="F417" s="406"/>
      <c r="G417" s="406"/>
      <c r="H417" s="406"/>
    </row>
    <row r="418" spans="2:9" ht="6.75" customHeight="1" x14ac:dyDescent="0.2">
      <c r="B418" s="5"/>
    </row>
    <row r="419" spans="2:9" ht="33" customHeight="1" x14ac:dyDescent="0.2">
      <c r="B419" s="78" t="s">
        <v>20</v>
      </c>
      <c r="C419" s="78" t="s">
        <v>31</v>
      </c>
      <c r="D419" s="53" t="s">
        <v>39</v>
      </c>
      <c r="E419" s="78" t="s">
        <v>117</v>
      </c>
      <c r="F419" s="78" t="s">
        <v>123</v>
      </c>
      <c r="G419" s="78" t="s">
        <v>51</v>
      </c>
      <c r="H419" s="78" t="s">
        <v>111</v>
      </c>
    </row>
    <row r="420" spans="2:9" x14ac:dyDescent="0.2">
      <c r="B420" s="79">
        <v>1</v>
      </c>
      <c r="C420" s="79">
        <v>2</v>
      </c>
      <c r="D420" s="80">
        <v>3</v>
      </c>
      <c r="E420" s="79">
        <v>4</v>
      </c>
      <c r="F420" s="81">
        <v>5</v>
      </c>
      <c r="G420" s="80">
        <v>6</v>
      </c>
      <c r="H420" s="79">
        <v>7</v>
      </c>
    </row>
    <row r="421" spans="2:9" ht="12.95" customHeight="1" x14ac:dyDescent="0.2">
      <c r="B421" s="150">
        <v>1</v>
      </c>
      <c r="C421" s="160" t="s">
        <v>128</v>
      </c>
      <c r="D421" s="238">
        <f>D386*3000/100000</f>
        <v>144.21264693000001</v>
      </c>
      <c r="E421" s="178">
        <v>144.21265</v>
      </c>
      <c r="F421" s="178">
        <v>144.21265</v>
      </c>
      <c r="G421" s="178">
        <f>E421-F421</f>
        <v>0</v>
      </c>
      <c r="H421" s="218">
        <f>F421/E421</f>
        <v>1</v>
      </c>
      <c r="I421" s="152"/>
    </row>
    <row r="422" spans="2:9" ht="12.95" customHeight="1" x14ac:dyDescent="0.2">
      <c r="B422" s="150">
        <v>2</v>
      </c>
      <c r="C422" s="160" t="s">
        <v>129</v>
      </c>
      <c r="D422" s="238">
        <f t="shared" ref="D422:D444" si="52">D387*3000/100000</f>
        <v>57.94934700000001</v>
      </c>
      <c r="E422" s="178">
        <v>57.949399999999997</v>
      </c>
      <c r="F422" s="178">
        <v>57.949399999999997</v>
      </c>
      <c r="G422" s="178">
        <f t="shared" ref="G422:G444" si="53">E422-F422</f>
        <v>0</v>
      </c>
      <c r="H422" s="218">
        <f t="shared" ref="H422:H444" si="54">F422/E422</f>
        <v>1</v>
      </c>
      <c r="I422" s="152"/>
    </row>
    <row r="423" spans="2:9" ht="12.95" customHeight="1" x14ac:dyDescent="0.2">
      <c r="B423" s="150">
        <v>3</v>
      </c>
      <c r="C423" s="160" t="s">
        <v>130</v>
      </c>
      <c r="D423" s="238">
        <f t="shared" si="52"/>
        <v>40.088082</v>
      </c>
      <c r="E423" s="178">
        <v>40.087940000000003</v>
      </c>
      <c r="F423" s="178">
        <v>40.087940000000003</v>
      </c>
      <c r="G423" s="178">
        <f t="shared" si="53"/>
        <v>0</v>
      </c>
      <c r="H423" s="218">
        <f t="shared" si="54"/>
        <v>1</v>
      </c>
      <c r="I423" s="152"/>
    </row>
    <row r="424" spans="2:9" ht="12.95" customHeight="1" x14ac:dyDescent="0.2">
      <c r="B424" s="150">
        <v>4</v>
      </c>
      <c r="C424" s="160" t="s">
        <v>131</v>
      </c>
      <c r="D424" s="238">
        <f t="shared" si="52"/>
        <v>117.338607</v>
      </c>
      <c r="E424" s="178">
        <v>117.33867000000001</v>
      </c>
      <c r="F424" s="178">
        <v>117.33867000000001</v>
      </c>
      <c r="G424" s="178">
        <f t="shared" si="53"/>
        <v>0</v>
      </c>
      <c r="H424" s="218">
        <f t="shared" si="54"/>
        <v>1</v>
      </c>
      <c r="I424" s="152"/>
    </row>
    <row r="425" spans="2:9" ht="12.95" customHeight="1" x14ac:dyDescent="0.2">
      <c r="B425" s="150">
        <v>5</v>
      </c>
      <c r="C425" s="160" t="s">
        <v>132</v>
      </c>
      <c r="D425" s="238">
        <f t="shared" si="52"/>
        <v>67.467264</v>
      </c>
      <c r="E425" s="178">
        <v>67.467209999999994</v>
      </c>
      <c r="F425" s="178">
        <v>67.467209999999994</v>
      </c>
      <c r="G425" s="178">
        <f t="shared" si="53"/>
        <v>0</v>
      </c>
      <c r="H425" s="218">
        <f t="shared" si="54"/>
        <v>1</v>
      </c>
      <c r="I425" s="152"/>
    </row>
    <row r="426" spans="2:9" ht="12.95" customHeight="1" x14ac:dyDescent="0.2">
      <c r="B426" s="150">
        <v>6</v>
      </c>
      <c r="C426" s="160" t="s">
        <v>133</v>
      </c>
      <c r="D426" s="238">
        <f t="shared" si="52"/>
        <v>116.76471900000003</v>
      </c>
      <c r="E426" s="178">
        <v>116.76461</v>
      </c>
      <c r="F426" s="178">
        <v>116.76461</v>
      </c>
      <c r="G426" s="178">
        <f t="shared" si="53"/>
        <v>0</v>
      </c>
      <c r="H426" s="218">
        <f t="shared" si="54"/>
        <v>1</v>
      </c>
      <c r="I426" s="152"/>
    </row>
    <row r="427" spans="2:9" ht="12.95" customHeight="1" x14ac:dyDescent="0.2">
      <c r="B427" s="150">
        <v>7</v>
      </c>
      <c r="C427" s="160" t="s">
        <v>134</v>
      </c>
      <c r="D427" s="238">
        <f t="shared" si="52"/>
        <v>97.982676000000012</v>
      </c>
      <c r="E427" s="178">
        <v>97.982789999999994</v>
      </c>
      <c r="F427" s="178">
        <v>97.982789999999994</v>
      </c>
      <c r="G427" s="178">
        <f t="shared" si="53"/>
        <v>0</v>
      </c>
      <c r="H427" s="218">
        <f t="shared" si="54"/>
        <v>1</v>
      </c>
      <c r="I427" s="152"/>
    </row>
    <row r="428" spans="2:9" ht="12.95" customHeight="1" x14ac:dyDescent="0.2">
      <c r="B428" s="150">
        <v>8</v>
      </c>
      <c r="C428" s="160" t="s">
        <v>135</v>
      </c>
      <c r="D428" s="238">
        <f t="shared" si="52"/>
        <v>151.10808299999999</v>
      </c>
      <c r="E428" s="178">
        <v>151.108</v>
      </c>
      <c r="F428" s="178">
        <v>151.108</v>
      </c>
      <c r="G428" s="178">
        <f t="shared" si="53"/>
        <v>0</v>
      </c>
      <c r="H428" s="218">
        <f t="shared" si="54"/>
        <v>1</v>
      </c>
      <c r="I428" s="152"/>
    </row>
    <row r="429" spans="2:9" ht="12.95" customHeight="1" x14ac:dyDescent="0.2">
      <c r="B429" s="150">
        <v>9</v>
      </c>
      <c r="C429" s="160" t="s">
        <v>136</v>
      </c>
      <c r="D429" s="238">
        <f t="shared" si="52"/>
        <v>268.61641199999997</v>
      </c>
      <c r="E429" s="178">
        <v>268.61653999999999</v>
      </c>
      <c r="F429" s="178">
        <v>268.61653999999999</v>
      </c>
      <c r="G429" s="178">
        <f t="shared" si="53"/>
        <v>0</v>
      </c>
      <c r="H429" s="218">
        <f t="shared" si="54"/>
        <v>1</v>
      </c>
      <c r="I429" s="152"/>
    </row>
    <row r="430" spans="2:9" ht="12.95" customHeight="1" x14ac:dyDescent="0.2">
      <c r="B430" s="150">
        <v>10</v>
      </c>
      <c r="C430" s="160" t="s">
        <v>137</v>
      </c>
      <c r="D430" s="238">
        <f t="shared" si="52"/>
        <v>64.517804999999996</v>
      </c>
      <c r="E430" s="178">
        <v>64.530240000000006</v>
      </c>
      <c r="F430" s="178">
        <v>64.530240000000006</v>
      </c>
      <c r="G430" s="178">
        <f t="shared" si="53"/>
        <v>0</v>
      </c>
      <c r="H430" s="218">
        <f t="shared" si="54"/>
        <v>1</v>
      </c>
      <c r="I430" s="152"/>
    </row>
    <row r="431" spans="2:9" ht="12.95" customHeight="1" x14ac:dyDescent="0.2">
      <c r="B431" s="150">
        <v>11</v>
      </c>
      <c r="C431" s="160" t="s">
        <v>138</v>
      </c>
      <c r="D431" s="238">
        <f t="shared" si="52"/>
        <v>136.98392100000001</v>
      </c>
      <c r="E431" s="178">
        <v>120.75143</v>
      </c>
      <c r="F431" s="178">
        <v>120.75143</v>
      </c>
      <c r="G431" s="178">
        <f t="shared" si="53"/>
        <v>0</v>
      </c>
      <c r="H431" s="218">
        <f t="shared" si="54"/>
        <v>1</v>
      </c>
      <c r="I431" s="152"/>
    </row>
    <row r="432" spans="2:9" ht="12.95" customHeight="1" x14ac:dyDescent="0.2">
      <c r="B432" s="150">
        <v>12</v>
      </c>
      <c r="C432" s="160" t="s">
        <v>139</v>
      </c>
      <c r="D432" s="238">
        <f t="shared" si="52"/>
        <v>111.106053</v>
      </c>
      <c r="E432" s="178">
        <v>111.10589999999999</v>
      </c>
      <c r="F432" s="178">
        <v>111.10589999999999</v>
      </c>
      <c r="G432" s="178">
        <f t="shared" si="53"/>
        <v>0</v>
      </c>
      <c r="H432" s="218">
        <f t="shared" si="54"/>
        <v>1</v>
      </c>
      <c r="I432" s="152"/>
    </row>
    <row r="433" spans="2:9" ht="12.95" customHeight="1" x14ac:dyDescent="0.2">
      <c r="B433" s="150">
        <v>13</v>
      </c>
      <c r="C433" s="160" t="s">
        <v>140</v>
      </c>
      <c r="D433" s="238">
        <f t="shared" si="52"/>
        <v>55.647036000000007</v>
      </c>
      <c r="E433" s="178">
        <v>48.584249999999997</v>
      </c>
      <c r="F433" s="178">
        <v>48.584249999999997</v>
      </c>
      <c r="G433" s="178">
        <f t="shared" si="53"/>
        <v>0</v>
      </c>
      <c r="H433" s="218">
        <f t="shared" si="54"/>
        <v>1</v>
      </c>
      <c r="I433" s="152"/>
    </row>
    <row r="434" spans="2:9" ht="12.95" customHeight="1" x14ac:dyDescent="0.2">
      <c r="B434" s="150">
        <v>14</v>
      </c>
      <c r="C434" s="160" t="s">
        <v>141</v>
      </c>
      <c r="D434" s="238">
        <f t="shared" si="52"/>
        <v>79.585397999999998</v>
      </c>
      <c r="E434" s="178">
        <v>73.81523</v>
      </c>
      <c r="F434" s="178">
        <v>73.81523</v>
      </c>
      <c r="G434" s="178">
        <f t="shared" si="53"/>
        <v>0</v>
      </c>
      <c r="H434" s="218">
        <f t="shared" si="54"/>
        <v>1</v>
      </c>
      <c r="I434" s="152"/>
    </row>
    <row r="435" spans="2:9" ht="12.95" customHeight="1" x14ac:dyDescent="0.2">
      <c r="B435" s="150">
        <v>15</v>
      </c>
      <c r="C435" s="160" t="s">
        <v>142</v>
      </c>
      <c r="D435" s="238">
        <f t="shared" si="52"/>
        <v>124.97683499999997</v>
      </c>
      <c r="E435" s="178">
        <v>124.97683000000001</v>
      </c>
      <c r="F435" s="178">
        <v>124.97683000000001</v>
      </c>
      <c r="G435" s="178">
        <f t="shared" si="53"/>
        <v>0</v>
      </c>
      <c r="H435" s="218">
        <f t="shared" si="54"/>
        <v>1</v>
      </c>
      <c r="I435" s="152"/>
    </row>
    <row r="436" spans="2:9" ht="12.95" customHeight="1" x14ac:dyDescent="0.2">
      <c r="B436" s="150">
        <v>16</v>
      </c>
      <c r="C436" s="160" t="s">
        <v>143</v>
      </c>
      <c r="D436" s="238">
        <f t="shared" si="52"/>
        <v>207.83809500000004</v>
      </c>
      <c r="E436" s="178">
        <v>207.83808000000002</v>
      </c>
      <c r="F436" s="178">
        <v>207.83808000000002</v>
      </c>
      <c r="G436" s="178">
        <f t="shared" si="53"/>
        <v>0</v>
      </c>
      <c r="H436" s="218">
        <f t="shared" si="54"/>
        <v>1</v>
      </c>
      <c r="I436" s="152"/>
    </row>
    <row r="437" spans="2:9" ht="12.95" customHeight="1" x14ac:dyDescent="0.2">
      <c r="B437" s="150">
        <v>17</v>
      </c>
      <c r="C437" s="160" t="s">
        <v>144</v>
      </c>
      <c r="D437" s="238">
        <f t="shared" si="52"/>
        <v>149.95622699999993</v>
      </c>
      <c r="E437" s="178">
        <v>142.94998999999999</v>
      </c>
      <c r="F437" s="178">
        <v>142.94998999999999</v>
      </c>
      <c r="G437" s="178">
        <f t="shared" si="53"/>
        <v>0</v>
      </c>
      <c r="H437" s="218">
        <f t="shared" si="54"/>
        <v>1</v>
      </c>
      <c r="I437" s="152"/>
    </row>
    <row r="438" spans="2:9" ht="12.95" customHeight="1" x14ac:dyDescent="0.2">
      <c r="B438" s="150">
        <v>18</v>
      </c>
      <c r="C438" s="160" t="s">
        <v>145</v>
      </c>
      <c r="D438" s="238">
        <f t="shared" si="52"/>
        <v>118.79361300000001</v>
      </c>
      <c r="E438" s="178">
        <v>106.69327999999999</v>
      </c>
      <c r="F438" s="178">
        <v>106.69327999999999</v>
      </c>
      <c r="G438" s="178">
        <f t="shared" si="53"/>
        <v>0</v>
      </c>
      <c r="H438" s="218">
        <f t="shared" si="54"/>
        <v>1</v>
      </c>
      <c r="I438" s="152"/>
    </row>
    <row r="439" spans="2:9" ht="12.95" customHeight="1" x14ac:dyDescent="0.2">
      <c r="B439" s="150">
        <v>19</v>
      </c>
      <c r="C439" s="160" t="s">
        <v>146</v>
      </c>
      <c r="D439" s="238">
        <f t="shared" si="52"/>
        <v>119.94641100000001</v>
      </c>
      <c r="E439" s="178">
        <v>119.94650999999999</v>
      </c>
      <c r="F439" s="178">
        <v>119.94650999999999</v>
      </c>
      <c r="G439" s="178">
        <f t="shared" si="53"/>
        <v>0</v>
      </c>
      <c r="H439" s="218">
        <f t="shared" si="54"/>
        <v>1</v>
      </c>
      <c r="I439" s="152"/>
    </row>
    <row r="440" spans="2:9" ht="12.95" customHeight="1" x14ac:dyDescent="0.2">
      <c r="B440" s="150">
        <v>20</v>
      </c>
      <c r="C440" s="160" t="s">
        <v>147</v>
      </c>
      <c r="D440" s="238">
        <f t="shared" si="52"/>
        <v>76.015001999999996</v>
      </c>
      <c r="E440" s="178">
        <v>73.722920000000002</v>
      </c>
      <c r="F440" s="178">
        <v>73.722920000000002</v>
      </c>
      <c r="G440" s="178">
        <f t="shared" si="53"/>
        <v>0</v>
      </c>
      <c r="H440" s="218">
        <f t="shared" si="54"/>
        <v>1</v>
      </c>
      <c r="I440" s="152"/>
    </row>
    <row r="441" spans="2:9" ht="12.95" customHeight="1" x14ac:dyDescent="0.2">
      <c r="B441" s="150">
        <v>21</v>
      </c>
      <c r="C441" s="160" t="s">
        <v>148</v>
      </c>
      <c r="D441" s="238">
        <f t="shared" si="52"/>
        <v>119.868594</v>
      </c>
      <c r="E441" s="178">
        <v>119.86848000000001</v>
      </c>
      <c r="F441" s="178">
        <v>119.86848000000001</v>
      </c>
      <c r="G441" s="178">
        <f t="shared" si="53"/>
        <v>0</v>
      </c>
      <c r="H441" s="218">
        <f t="shared" si="54"/>
        <v>1</v>
      </c>
      <c r="I441" s="152"/>
    </row>
    <row r="442" spans="2:9" ht="12.95" customHeight="1" x14ac:dyDescent="0.2">
      <c r="B442" s="150">
        <v>22</v>
      </c>
      <c r="C442" s="160" t="s">
        <v>149</v>
      </c>
      <c r="D442" s="238">
        <f t="shared" si="52"/>
        <v>94.767281999999994</v>
      </c>
      <c r="E442" s="178">
        <v>88.163550000000001</v>
      </c>
      <c r="F442" s="178">
        <v>88.163550000000001</v>
      </c>
      <c r="G442" s="178">
        <f t="shared" si="53"/>
        <v>0</v>
      </c>
      <c r="H442" s="218">
        <f t="shared" si="54"/>
        <v>1</v>
      </c>
      <c r="I442" s="152"/>
    </row>
    <row r="443" spans="2:9" ht="12.95" customHeight="1" x14ac:dyDescent="0.2">
      <c r="B443" s="150">
        <v>23</v>
      </c>
      <c r="C443" s="160" t="s">
        <v>150</v>
      </c>
      <c r="D443" s="238">
        <f t="shared" si="52"/>
        <v>145.27101300000004</v>
      </c>
      <c r="E443" s="178">
        <v>145.27091999999999</v>
      </c>
      <c r="F443" s="178">
        <v>145.27091999999999</v>
      </c>
      <c r="G443" s="178">
        <f t="shared" si="53"/>
        <v>0</v>
      </c>
      <c r="H443" s="218">
        <f t="shared" si="54"/>
        <v>1</v>
      </c>
      <c r="I443" s="152"/>
    </row>
    <row r="444" spans="2:9" ht="12.95" customHeight="1" x14ac:dyDescent="0.2">
      <c r="B444" s="150">
        <v>24</v>
      </c>
      <c r="C444" s="160" t="s">
        <v>151</v>
      </c>
      <c r="D444" s="238">
        <f t="shared" si="52"/>
        <v>145.73321100000001</v>
      </c>
      <c r="E444" s="178">
        <v>145.73307</v>
      </c>
      <c r="F444" s="178">
        <v>145.73307</v>
      </c>
      <c r="G444" s="178">
        <f t="shared" si="53"/>
        <v>0</v>
      </c>
      <c r="H444" s="218">
        <f t="shared" si="54"/>
        <v>1</v>
      </c>
      <c r="I444" s="152"/>
    </row>
    <row r="445" spans="2:9" ht="12.95" customHeight="1" x14ac:dyDescent="0.2">
      <c r="B445" s="30"/>
      <c r="C445" s="1" t="s">
        <v>27</v>
      </c>
      <c r="D445" s="208">
        <f>SUM(D421:D444)</f>
        <v>2812.5343329299999</v>
      </c>
      <c r="E445" s="208">
        <f t="shared" ref="E445:F445" si="55">SUM(E421:E444)</f>
        <v>2755.4784900000013</v>
      </c>
      <c r="F445" s="381">
        <f t="shared" si="55"/>
        <v>2755.4784900000013</v>
      </c>
      <c r="G445" s="191">
        <f>E445-F445</f>
        <v>0</v>
      </c>
      <c r="H445" s="24">
        <f>F445/E445</f>
        <v>1</v>
      </c>
    </row>
    <row r="446" spans="2:9" ht="12.95" customHeight="1" x14ac:dyDescent="0.2">
      <c r="B446" s="36"/>
      <c r="C446" s="2"/>
      <c r="D446" s="134"/>
      <c r="E446" s="134"/>
      <c r="F446" s="134"/>
      <c r="G446" s="135"/>
      <c r="H446" s="261"/>
    </row>
    <row r="447" spans="2:9" x14ac:dyDescent="0.2">
      <c r="B447" s="406" t="s">
        <v>52</v>
      </c>
      <c r="C447" s="406"/>
      <c r="D447" s="406"/>
      <c r="E447" s="406"/>
      <c r="F447" s="406"/>
      <c r="G447" s="406"/>
      <c r="H447" s="406"/>
      <c r="I447" s="6" t="s">
        <v>12</v>
      </c>
    </row>
    <row r="448" spans="2:9" x14ac:dyDescent="0.2">
      <c r="B448" s="230"/>
      <c r="C448" s="231"/>
      <c r="D448" s="231"/>
      <c r="E448" s="231"/>
      <c r="F448" s="231"/>
      <c r="G448" s="232"/>
    </row>
    <row r="449" spans="2:16" x14ac:dyDescent="0.2">
      <c r="B449" s="415" t="s">
        <v>53</v>
      </c>
      <c r="C449" s="415"/>
      <c r="D449" s="415"/>
      <c r="E449" s="415"/>
      <c r="F449" s="415"/>
      <c r="G449" s="415"/>
      <c r="H449" s="415"/>
    </row>
    <row r="450" spans="2:16" ht="15" customHeight="1" x14ac:dyDescent="0.2">
      <c r="B450" s="48"/>
      <c r="C450" s="48"/>
      <c r="D450" s="48"/>
      <c r="E450" s="48"/>
      <c r="F450" s="49"/>
      <c r="G450" s="48"/>
    </row>
    <row r="451" spans="2:16" ht="19.5" customHeight="1" x14ac:dyDescent="0.2">
      <c r="B451" s="460" t="s">
        <v>221</v>
      </c>
      <c r="C451" s="460"/>
      <c r="D451" s="460"/>
      <c r="E451" s="460"/>
      <c r="F451" s="460"/>
      <c r="G451" s="460"/>
      <c r="H451" s="460"/>
      <c r="I451" s="380"/>
    </row>
    <row r="452" spans="2:16" ht="12" customHeight="1" x14ac:dyDescent="0.2">
      <c r="B452" s="163"/>
      <c r="C452" s="152"/>
      <c r="D452" s="164"/>
      <c r="E452" s="152"/>
      <c r="F452" s="152"/>
      <c r="G452" s="41"/>
      <c r="H452" s="236"/>
    </row>
    <row r="453" spans="2:16" x14ac:dyDescent="0.2">
      <c r="B453" s="152"/>
      <c r="C453" s="152"/>
      <c r="D453" s="152"/>
      <c r="E453" s="152"/>
      <c r="F453" s="165" t="s">
        <v>120</v>
      </c>
    </row>
    <row r="454" spans="2:16" ht="42.75" x14ac:dyDescent="0.2">
      <c r="B454" s="224" t="s">
        <v>37</v>
      </c>
      <c r="C454" s="224" t="s">
        <v>38</v>
      </c>
      <c r="D454" s="171" t="s">
        <v>224</v>
      </c>
      <c r="E454" s="171" t="s">
        <v>222</v>
      </c>
      <c r="F454" s="171" t="s">
        <v>223</v>
      </c>
      <c r="G454" s="55"/>
      <c r="H454" s="56"/>
      <c r="L454" s="274" t="s">
        <v>272</v>
      </c>
    </row>
    <row r="455" spans="2:16" ht="14.25" customHeight="1" x14ac:dyDescent="0.2">
      <c r="B455" s="166">
        <v>1</v>
      </c>
      <c r="C455" s="166">
        <v>2</v>
      </c>
      <c r="D455" s="167">
        <v>3</v>
      </c>
      <c r="E455" s="167">
        <v>4</v>
      </c>
      <c r="F455" s="167">
        <v>5</v>
      </c>
      <c r="G455" s="55"/>
      <c r="H455" s="56"/>
      <c r="L455" s="6" t="s">
        <v>263</v>
      </c>
      <c r="M455" s="6" t="s">
        <v>273</v>
      </c>
      <c r="N455" s="6" t="s">
        <v>274</v>
      </c>
      <c r="O455" s="6" t="s">
        <v>10</v>
      </c>
    </row>
    <row r="456" spans="2:16" ht="12.95" customHeight="1" x14ac:dyDescent="0.2">
      <c r="B456" s="150">
        <v>1</v>
      </c>
      <c r="C456" s="160" t="s">
        <v>128</v>
      </c>
      <c r="D456" s="238">
        <v>2436.5658042</v>
      </c>
      <c r="E456" s="238">
        <v>1522.6945007457393</v>
      </c>
      <c r="F456" s="168">
        <f t="shared" ref="F456:F480" si="56">E456/D456</f>
        <v>0.6249346921478639</v>
      </c>
      <c r="G456" s="128"/>
      <c r="H456" s="251"/>
      <c r="I456" s="110"/>
      <c r="J456" s="164"/>
      <c r="K456" s="110"/>
      <c r="L456" s="110">
        <f t="shared" ref="L456:L479" si="57">4.35*D186*254/100000</f>
        <v>1445.6069640000001</v>
      </c>
      <c r="M456" s="110">
        <f t="shared" ref="M456:M479" si="58">L186*6.51*312/100000</f>
        <v>13.567881600000002</v>
      </c>
      <c r="N456" s="110">
        <f t="shared" ref="N456:N479" si="59">K215*6.51*254/100000</f>
        <v>977.39095859999986</v>
      </c>
      <c r="O456" s="110">
        <f>SUM(L456:N456)</f>
        <v>2436.5658042</v>
      </c>
      <c r="P456" s="110"/>
    </row>
    <row r="457" spans="2:16" ht="12.95" customHeight="1" x14ac:dyDescent="0.2">
      <c r="B457" s="150">
        <v>2</v>
      </c>
      <c r="C457" s="160" t="s">
        <v>129</v>
      </c>
      <c r="D457" s="238">
        <v>859.82304539999996</v>
      </c>
      <c r="E457" s="238">
        <v>421.64142886413049</v>
      </c>
      <c r="F457" s="168">
        <f t="shared" si="56"/>
        <v>0.49038163273232327</v>
      </c>
      <c r="G457" s="128"/>
      <c r="H457" s="251"/>
      <c r="I457" s="110"/>
      <c r="J457" s="164"/>
      <c r="K457" s="110"/>
      <c r="L457" s="110">
        <f t="shared" si="57"/>
        <v>558.11813699999993</v>
      </c>
      <c r="M457" s="110">
        <f t="shared" si="58"/>
        <v>0</v>
      </c>
      <c r="N457" s="110">
        <f t="shared" si="59"/>
        <v>301.70490839999997</v>
      </c>
      <c r="O457" s="110">
        <f t="shared" ref="O457:O479" si="60">SUM(L457:N457)</f>
        <v>859.82304539999996</v>
      </c>
      <c r="P457" s="110"/>
    </row>
    <row r="458" spans="2:16" ht="12.95" customHeight="1" x14ac:dyDescent="0.2">
      <c r="B458" s="150">
        <v>3</v>
      </c>
      <c r="C458" s="160" t="s">
        <v>130</v>
      </c>
      <c r="D458" s="238">
        <v>654.55784759999995</v>
      </c>
      <c r="E458" s="238">
        <v>399.91377256756755</v>
      </c>
      <c r="F458" s="168">
        <f t="shared" si="56"/>
        <v>0.61096780679338014</v>
      </c>
      <c r="G458" s="128"/>
      <c r="H458" s="251"/>
      <c r="I458" s="110"/>
      <c r="J458" s="164"/>
      <c r="K458" s="110"/>
      <c r="L458" s="110">
        <f t="shared" si="57"/>
        <v>406.95676799999995</v>
      </c>
      <c r="M458" s="110">
        <f t="shared" si="58"/>
        <v>0</v>
      </c>
      <c r="N458" s="110">
        <f t="shared" si="59"/>
        <v>247.60107959999996</v>
      </c>
      <c r="O458" s="110">
        <f t="shared" si="60"/>
        <v>654.55784759999995</v>
      </c>
      <c r="P458" s="110"/>
    </row>
    <row r="459" spans="2:16" ht="12.95" customHeight="1" x14ac:dyDescent="0.2">
      <c r="B459" s="150">
        <v>4</v>
      </c>
      <c r="C459" s="160" t="s">
        <v>131</v>
      </c>
      <c r="D459" s="238">
        <v>1774.5471239999997</v>
      </c>
      <c r="E459" s="238">
        <v>710.21213994652419</v>
      </c>
      <c r="F459" s="168">
        <f t="shared" si="56"/>
        <v>0.40022162857283711</v>
      </c>
      <c r="G459" s="128"/>
      <c r="H459" s="251"/>
      <c r="I459" s="110"/>
      <c r="J459" s="164"/>
      <c r="K459" s="110"/>
      <c r="L459" s="110">
        <f t="shared" si="57"/>
        <v>1129.7492009999999</v>
      </c>
      <c r="M459" s="110">
        <f t="shared" si="58"/>
        <v>0</v>
      </c>
      <c r="N459" s="110">
        <f t="shared" si="59"/>
        <v>644.79792299999997</v>
      </c>
      <c r="O459" s="110">
        <f t="shared" si="60"/>
        <v>1774.5471239999997</v>
      </c>
      <c r="P459" s="110"/>
    </row>
    <row r="460" spans="2:16" ht="12.95" customHeight="1" x14ac:dyDescent="0.2">
      <c r="B460" s="150">
        <v>5</v>
      </c>
      <c r="C460" s="160" t="s">
        <v>132</v>
      </c>
      <c r="D460" s="238">
        <v>949.63228919999995</v>
      </c>
      <c r="E460" s="238">
        <v>70.589638425414364</v>
      </c>
      <c r="F460" s="168">
        <f t="shared" si="56"/>
        <v>7.4333654434687868E-2</v>
      </c>
      <c r="G460" s="128"/>
      <c r="H460" s="251"/>
      <c r="I460" s="110"/>
      <c r="J460" s="164"/>
      <c r="K460" s="110"/>
      <c r="L460" s="110">
        <f t="shared" si="57"/>
        <v>598.86684899999989</v>
      </c>
      <c r="M460" s="110">
        <f t="shared" si="58"/>
        <v>0</v>
      </c>
      <c r="N460" s="110">
        <f t="shared" si="59"/>
        <v>350.76544020000006</v>
      </c>
      <c r="O460" s="110">
        <f t="shared" si="60"/>
        <v>949.63228919999995</v>
      </c>
      <c r="P460" s="110"/>
    </row>
    <row r="461" spans="2:16" ht="12.95" customHeight="1" x14ac:dyDescent="0.2">
      <c r="B461" s="150">
        <v>6</v>
      </c>
      <c r="C461" s="160" t="s">
        <v>133</v>
      </c>
      <c r="D461" s="238">
        <v>1652.5122143999997</v>
      </c>
      <c r="E461" s="238">
        <v>651.99979619189207</v>
      </c>
      <c r="F461" s="168">
        <f t="shared" si="56"/>
        <v>0.39455066686367735</v>
      </c>
      <c r="G461" s="128"/>
      <c r="H461" s="251"/>
      <c r="I461" s="110"/>
      <c r="J461" s="164"/>
      <c r="K461" s="110"/>
      <c r="L461" s="110">
        <f t="shared" si="57"/>
        <v>950.73330299999986</v>
      </c>
      <c r="M461" s="110">
        <f t="shared" si="58"/>
        <v>0</v>
      </c>
      <c r="N461" s="110">
        <f t="shared" si="59"/>
        <v>701.77891139999997</v>
      </c>
      <c r="O461" s="110">
        <f t="shared" si="60"/>
        <v>1652.5122143999997</v>
      </c>
      <c r="P461" s="110"/>
    </row>
    <row r="462" spans="2:16" ht="12.95" customHeight="1" x14ac:dyDescent="0.2">
      <c r="B462" s="150">
        <v>7</v>
      </c>
      <c r="C462" s="160" t="s">
        <v>134</v>
      </c>
      <c r="D462" s="238">
        <v>1366.8807053999999</v>
      </c>
      <c r="E462" s="238">
        <v>486.93640010638313</v>
      </c>
      <c r="F462" s="168">
        <f t="shared" si="56"/>
        <v>0.3562391349754897</v>
      </c>
      <c r="G462" s="128"/>
      <c r="H462" s="251"/>
      <c r="I462" s="110"/>
      <c r="J462" s="164"/>
      <c r="K462" s="110"/>
      <c r="L462" s="110">
        <f t="shared" si="57"/>
        <v>704.20801500000005</v>
      </c>
      <c r="M462" s="110">
        <f t="shared" si="58"/>
        <v>0</v>
      </c>
      <c r="N462" s="110">
        <f t="shared" si="59"/>
        <v>662.67269039999996</v>
      </c>
      <c r="O462" s="110">
        <f t="shared" si="60"/>
        <v>1366.8807053999999</v>
      </c>
      <c r="P462" s="110"/>
    </row>
    <row r="463" spans="2:16" ht="12.95" customHeight="1" x14ac:dyDescent="0.2">
      <c r="B463" s="150">
        <v>8</v>
      </c>
      <c r="C463" s="160" t="s">
        <v>135</v>
      </c>
      <c r="D463" s="238">
        <v>2350.0691514</v>
      </c>
      <c r="E463" s="238">
        <v>1125.598356649215</v>
      </c>
      <c r="F463" s="168">
        <f t="shared" si="56"/>
        <v>0.47896393005229887</v>
      </c>
      <c r="G463" s="128"/>
      <c r="H463" s="251"/>
      <c r="I463" s="110"/>
      <c r="J463" s="164"/>
      <c r="K463" s="110"/>
      <c r="L463" s="110">
        <f t="shared" si="57"/>
        <v>1502.5756079999999</v>
      </c>
      <c r="M463" s="110">
        <f t="shared" si="58"/>
        <v>18.2597688</v>
      </c>
      <c r="N463" s="110">
        <f t="shared" si="59"/>
        <v>829.23377459999995</v>
      </c>
      <c r="O463" s="110">
        <f t="shared" si="60"/>
        <v>2350.0691514</v>
      </c>
      <c r="P463" s="110"/>
    </row>
    <row r="464" spans="2:16" ht="12.95" customHeight="1" x14ac:dyDescent="0.2">
      <c r="B464" s="150">
        <v>9</v>
      </c>
      <c r="C464" s="160" t="s">
        <v>136</v>
      </c>
      <c r="D464" s="238">
        <v>3469.6904952000004</v>
      </c>
      <c r="E464" s="238">
        <v>1722.9879406972966</v>
      </c>
      <c r="F464" s="168">
        <f t="shared" si="56"/>
        <v>0.49658260386074576</v>
      </c>
      <c r="G464" s="128"/>
      <c r="H464" s="251"/>
      <c r="I464" s="110"/>
      <c r="J464" s="164"/>
      <c r="K464" s="110"/>
      <c r="L464" s="110">
        <f t="shared" si="57"/>
        <v>2076.9468240000001</v>
      </c>
      <c r="M464" s="110">
        <f t="shared" si="58"/>
        <v>0</v>
      </c>
      <c r="N464" s="110">
        <f t="shared" si="59"/>
        <v>1392.7436712000001</v>
      </c>
      <c r="O464" s="110">
        <f t="shared" si="60"/>
        <v>3469.6904952000004</v>
      </c>
      <c r="P464" s="110"/>
    </row>
    <row r="465" spans="2:16" ht="12.95" customHeight="1" x14ac:dyDescent="0.2">
      <c r="B465" s="150">
        <v>10</v>
      </c>
      <c r="C465" s="160" t="s">
        <v>137</v>
      </c>
      <c r="D465" s="238">
        <v>1131.6800327999997</v>
      </c>
      <c r="E465" s="238">
        <v>486.41307111111132</v>
      </c>
      <c r="F465" s="168">
        <f t="shared" si="56"/>
        <v>0.42981501574047337</v>
      </c>
      <c r="G465" s="128"/>
      <c r="H465" s="251"/>
      <c r="I465" s="110"/>
      <c r="J465" s="164"/>
      <c r="K465" s="110"/>
      <c r="L465" s="110">
        <f t="shared" si="57"/>
        <v>730.08477299999981</v>
      </c>
      <c r="M465" s="110">
        <f t="shared" si="58"/>
        <v>0</v>
      </c>
      <c r="N465" s="110">
        <f t="shared" si="59"/>
        <v>401.59525979999995</v>
      </c>
      <c r="O465" s="110">
        <f t="shared" si="60"/>
        <v>1131.6800327999997</v>
      </c>
      <c r="P465" s="110"/>
    </row>
    <row r="466" spans="2:16" ht="12.95" customHeight="1" x14ac:dyDescent="0.2">
      <c r="B466" s="150">
        <v>11</v>
      </c>
      <c r="C466" s="160" t="s">
        <v>138</v>
      </c>
      <c r="D466" s="238">
        <v>2038.4099927999996</v>
      </c>
      <c r="E466" s="238">
        <v>1194.5372656182797</v>
      </c>
      <c r="F466" s="168">
        <f t="shared" si="56"/>
        <v>0.58601423160089594</v>
      </c>
      <c r="G466" s="128"/>
      <c r="H466" s="251"/>
      <c r="I466" s="110"/>
      <c r="J466" s="164"/>
      <c r="K466" s="110"/>
      <c r="L466" s="110">
        <f t="shared" si="57"/>
        <v>1231.0464329999998</v>
      </c>
      <c r="M466" s="110">
        <f t="shared" si="58"/>
        <v>20.758046399999998</v>
      </c>
      <c r="N466" s="110">
        <f t="shared" si="59"/>
        <v>786.60551339999984</v>
      </c>
      <c r="O466" s="110">
        <f t="shared" si="60"/>
        <v>2038.4099927999996</v>
      </c>
      <c r="P466" s="110"/>
    </row>
    <row r="467" spans="2:16" ht="12.95" customHeight="1" x14ac:dyDescent="0.2">
      <c r="B467" s="150">
        <v>12</v>
      </c>
      <c r="C467" s="160" t="s">
        <v>139</v>
      </c>
      <c r="D467" s="238">
        <v>1964.8986167999999</v>
      </c>
      <c r="E467" s="238">
        <v>1487.3600916216215</v>
      </c>
      <c r="F467" s="168">
        <f t="shared" si="56"/>
        <v>0.75696531052778215</v>
      </c>
      <c r="G467" s="128"/>
      <c r="H467" s="251"/>
      <c r="I467" s="110"/>
      <c r="J467" s="164"/>
      <c r="K467" s="110"/>
      <c r="L467" s="110">
        <f t="shared" si="57"/>
        <v>1146.6099749999998</v>
      </c>
      <c r="M467" s="110">
        <f t="shared" si="58"/>
        <v>10.947736799999999</v>
      </c>
      <c r="N467" s="110">
        <f t="shared" si="59"/>
        <v>807.34090500000002</v>
      </c>
      <c r="O467" s="110">
        <f t="shared" si="60"/>
        <v>1964.8986167999999</v>
      </c>
      <c r="P467" s="110"/>
    </row>
    <row r="468" spans="2:16" ht="12.95" customHeight="1" x14ac:dyDescent="0.2">
      <c r="B468" s="150">
        <v>13</v>
      </c>
      <c r="C468" s="160" t="s">
        <v>140</v>
      </c>
      <c r="D468" s="238">
        <v>860.80114859999992</v>
      </c>
      <c r="E468" s="238">
        <v>1031.8438890591397</v>
      </c>
      <c r="F468" s="168">
        <f t="shared" si="56"/>
        <v>1.1987018032414598</v>
      </c>
      <c r="G468" s="128"/>
      <c r="H468" s="251"/>
      <c r="I468" s="110"/>
      <c r="J468" s="164"/>
      <c r="K468" s="110"/>
      <c r="L468" s="110">
        <f t="shared" si="57"/>
        <v>480.0900989999999</v>
      </c>
      <c r="M468" s="110">
        <f t="shared" si="58"/>
        <v>0</v>
      </c>
      <c r="N468" s="110">
        <f t="shared" si="59"/>
        <v>380.71104960000002</v>
      </c>
      <c r="O468" s="110">
        <f t="shared" si="60"/>
        <v>860.80114859999992</v>
      </c>
      <c r="P468" s="110"/>
    </row>
    <row r="469" spans="2:16" ht="12.95" customHeight="1" x14ac:dyDescent="0.2">
      <c r="B469" s="150">
        <v>14</v>
      </c>
      <c r="C469" s="160" t="s">
        <v>141</v>
      </c>
      <c r="D469" s="238">
        <v>1236.3113195999999</v>
      </c>
      <c r="E469" s="238">
        <v>555.19147422043</v>
      </c>
      <c r="F469" s="168">
        <f t="shared" si="56"/>
        <v>0.44907093012790533</v>
      </c>
      <c r="G469" s="128"/>
      <c r="H469" s="251"/>
      <c r="I469" s="110"/>
      <c r="J469" s="164"/>
      <c r="K469" s="110"/>
      <c r="L469" s="110">
        <f t="shared" si="57"/>
        <v>720.83676000000003</v>
      </c>
      <c r="M469" s="110">
        <f t="shared" si="58"/>
        <v>0</v>
      </c>
      <c r="N469" s="110">
        <f t="shared" si="59"/>
        <v>515.47455960000002</v>
      </c>
      <c r="O469" s="110">
        <f t="shared" si="60"/>
        <v>1236.3113195999999</v>
      </c>
      <c r="P469" s="110"/>
    </row>
    <row r="470" spans="2:16" ht="12.95" customHeight="1" x14ac:dyDescent="0.2">
      <c r="B470" s="150">
        <v>15</v>
      </c>
      <c r="C470" s="160" t="s">
        <v>142</v>
      </c>
      <c r="D470" s="238">
        <v>1955.9470913999999</v>
      </c>
      <c r="E470" s="238">
        <v>989.95694592592599</v>
      </c>
      <c r="F470" s="168">
        <f t="shared" si="56"/>
        <v>0.50612664845517308</v>
      </c>
      <c r="G470" s="128"/>
      <c r="H470" s="251"/>
      <c r="I470" s="110"/>
      <c r="J470" s="164"/>
      <c r="K470" s="110"/>
      <c r="L470" s="110">
        <f t="shared" si="57"/>
        <v>1178.1880169999999</v>
      </c>
      <c r="M470" s="110">
        <f t="shared" si="58"/>
        <v>0</v>
      </c>
      <c r="N470" s="110">
        <f t="shared" si="59"/>
        <v>777.75907440000003</v>
      </c>
      <c r="O470" s="110">
        <f t="shared" si="60"/>
        <v>1955.9470913999999</v>
      </c>
      <c r="P470" s="110"/>
    </row>
    <row r="471" spans="2:16" ht="12.95" customHeight="1" x14ac:dyDescent="0.2">
      <c r="B471" s="150">
        <v>16</v>
      </c>
      <c r="C471" s="160" t="s">
        <v>143</v>
      </c>
      <c r="D471" s="238">
        <v>3026.5224204000001</v>
      </c>
      <c r="E471" s="238">
        <v>1889.7653894117652</v>
      </c>
      <c r="F471" s="168">
        <f t="shared" si="56"/>
        <v>0.62440158271221546</v>
      </c>
      <c r="G471" s="128"/>
      <c r="H471" s="251"/>
      <c r="I471" s="110"/>
      <c r="J471" s="164"/>
      <c r="K471" s="110"/>
      <c r="L471" s="110">
        <f t="shared" si="57"/>
        <v>1927.067139</v>
      </c>
      <c r="M471" s="110">
        <f t="shared" si="58"/>
        <v>0</v>
      </c>
      <c r="N471" s="110">
        <f t="shared" si="59"/>
        <v>1099.4552814000001</v>
      </c>
      <c r="O471" s="110">
        <f t="shared" si="60"/>
        <v>3026.5224204000001</v>
      </c>
      <c r="P471" s="110"/>
    </row>
    <row r="472" spans="2:16" ht="12.95" customHeight="1" x14ac:dyDescent="0.2">
      <c r="B472" s="150">
        <v>17</v>
      </c>
      <c r="C472" s="160" t="s">
        <v>144</v>
      </c>
      <c r="D472" s="238">
        <v>2161.0542504</v>
      </c>
      <c r="E472" s="238">
        <v>925.65971845212778</v>
      </c>
      <c r="F472" s="168">
        <f t="shared" si="56"/>
        <v>0.4283371036524386</v>
      </c>
      <c r="G472" s="128"/>
      <c r="H472" s="251"/>
      <c r="I472" s="110"/>
      <c r="J472" s="164"/>
      <c r="K472" s="110"/>
      <c r="L472" s="110">
        <f t="shared" si="57"/>
        <v>1325.3385989999999</v>
      </c>
      <c r="M472" s="110">
        <f t="shared" si="58"/>
        <v>0</v>
      </c>
      <c r="N472" s="110">
        <f t="shared" si="59"/>
        <v>835.71565139999996</v>
      </c>
      <c r="O472" s="110">
        <f t="shared" si="60"/>
        <v>2161.0542504</v>
      </c>
      <c r="P472" s="110"/>
    </row>
    <row r="473" spans="2:16" ht="12.95" customHeight="1" x14ac:dyDescent="0.2">
      <c r="B473" s="150">
        <v>18</v>
      </c>
      <c r="C473" s="160" t="s">
        <v>145</v>
      </c>
      <c r="D473" s="238">
        <v>1790.9891027999997</v>
      </c>
      <c r="E473" s="238">
        <v>1222.6717271390376</v>
      </c>
      <c r="F473" s="168">
        <f t="shared" si="56"/>
        <v>0.68267960158302188</v>
      </c>
      <c r="G473" s="128"/>
      <c r="H473" s="251"/>
      <c r="I473" s="110"/>
      <c r="J473" s="164"/>
      <c r="K473" s="110"/>
      <c r="L473" s="110">
        <f t="shared" si="57"/>
        <v>1012.3867229999998</v>
      </c>
      <c r="M473" s="110">
        <f t="shared" si="58"/>
        <v>0</v>
      </c>
      <c r="N473" s="110">
        <f t="shared" si="59"/>
        <v>778.60237979999999</v>
      </c>
      <c r="O473" s="110">
        <f t="shared" si="60"/>
        <v>1790.9891027999997</v>
      </c>
      <c r="P473" s="110"/>
    </row>
    <row r="474" spans="2:16" ht="12.95" customHeight="1" x14ac:dyDescent="0.2">
      <c r="B474" s="150">
        <v>19</v>
      </c>
      <c r="C474" s="160" t="s">
        <v>146</v>
      </c>
      <c r="D474" s="238">
        <v>1638.6902315999998</v>
      </c>
      <c r="E474" s="238">
        <v>705.48015803191481</v>
      </c>
      <c r="F474" s="168">
        <f t="shared" si="56"/>
        <v>0.43051465397648186</v>
      </c>
      <c r="G474" s="128"/>
      <c r="H474" s="251"/>
      <c r="I474" s="110"/>
      <c r="J474" s="164"/>
      <c r="K474" s="110"/>
      <c r="L474" s="110">
        <f t="shared" si="57"/>
        <v>1050.2847929999998</v>
      </c>
      <c r="M474" s="110">
        <f t="shared" si="58"/>
        <v>16.330204800000001</v>
      </c>
      <c r="N474" s="110">
        <f t="shared" si="59"/>
        <v>572.07523379999998</v>
      </c>
      <c r="O474" s="110">
        <f t="shared" si="60"/>
        <v>1638.6902315999998</v>
      </c>
      <c r="P474" s="110"/>
    </row>
    <row r="475" spans="2:16" ht="12.95" customHeight="1" x14ac:dyDescent="0.2">
      <c r="B475" s="150">
        <v>20</v>
      </c>
      <c r="C475" s="160" t="s">
        <v>147</v>
      </c>
      <c r="D475" s="238">
        <v>1039.1703371999999</v>
      </c>
      <c r="E475" s="238">
        <v>321.01404210526317</v>
      </c>
      <c r="F475" s="168">
        <f t="shared" si="56"/>
        <v>0.30891378498179789</v>
      </c>
      <c r="G475" s="128"/>
      <c r="H475" s="251"/>
      <c r="I475" s="110"/>
      <c r="J475" s="164"/>
      <c r="K475" s="110"/>
      <c r="L475" s="110">
        <f t="shared" si="57"/>
        <v>641.52703799999995</v>
      </c>
      <c r="M475" s="110">
        <f t="shared" si="58"/>
        <v>0</v>
      </c>
      <c r="N475" s="110">
        <f t="shared" si="59"/>
        <v>397.64329919999994</v>
      </c>
      <c r="O475" s="110">
        <f t="shared" si="60"/>
        <v>1039.1703371999999</v>
      </c>
      <c r="P475" s="110"/>
    </row>
    <row r="476" spans="2:16" ht="12.95" customHeight="1" x14ac:dyDescent="0.2">
      <c r="B476" s="150">
        <v>21</v>
      </c>
      <c r="C476" s="160" t="s">
        <v>148</v>
      </c>
      <c r="D476" s="238">
        <v>1512.7856393999998</v>
      </c>
      <c r="E476" s="238">
        <v>628.80507260638308</v>
      </c>
      <c r="F476" s="168">
        <f t="shared" si="56"/>
        <v>0.41566039247687425</v>
      </c>
      <c r="G476" s="128"/>
      <c r="H476" s="251"/>
      <c r="I476" s="110"/>
      <c r="J476" s="164"/>
      <c r="K476" s="110"/>
      <c r="L476" s="110">
        <f t="shared" si="57"/>
        <v>1046.1414179999999</v>
      </c>
      <c r="M476" s="110">
        <f t="shared" si="58"/>
        <v>7.1089200000000003</v>
      </c>
      <c r="N476" s="110">
        <f t="shared" si="59"/>
        <v>459.53530139999998</v>
      </c>
      <c r="O476" s="110">
        <f t="shared" si="60"/>
        <v>1512.7856393999998</v>
      </c>
      <c r="P476" s="110"/>
    </row>
    <row r="477" spans="2:16" ht="12.95" customHeight="1" x14ac:dyDescent="0.2">
      <c r="B477" s="150">
        <v>22</v>
      </c>
      <c r="C477" s="160" t="s">
        <v>149</v>
      </c>
      <c r="D477" s="238">
        <v>1206.8769425999999</v>
      </c>
      <c r="E477" s="238">
        <v>204.0975224864865</v>
      </c>
      <c r="F477" s="168">
        <f t="shared" si="56"/>
        <v>0.16911212343388962</v>
      </c>
      <c r="G477" s="128"/>
      <c r="H477" s="251"/>
      <c r="I477" s="110"/>
      <c r="J477" s="164"/>
      <c r="K477" s="110"/>
      <c r="L477" s="110">
        <f t="shared" si="57"/>
        <v>805.99140299999988</v>
      </c>
      <c r="M477" s="110">
        <f t="shared" si="58"/>
        <v>8.3682143999999994</v>
      </c>
      <c r="N477" s="110">
        <f t="shared" si="59"/>
        <v>392.51732520000002</v>
      </c>
      <c r="O477" s="110">
        <f t="shared" si="60"/>
        <v>1206.8769425999999</v>
      </c>
      <c r="P477" s="110"/>
    </row>
    <row r="478" spans="2:16" ht="12.95" customHeight="1" x14ac:dyDescent="0.2">
      <c r="B478" s="150">
        <v>23</v>
      </c>
      <c r="C478" s="160" t="s">
        <v>150</v>
      </c>
      <c r="D478" s="238">
        <v>1834.8621672000002</v>
      </c>
      <c r="E478" s="238">
        <v>588.78429518324617</v>
      </c>
      <c r="F478" s="168">
        <f t="shared" si="56"/>
        <v>0.32088747902068909</v>
      </c>
      <c r="G478" s="128"/>
      <c r="H478" s="251"/>
      <c r="I478" s="110"/>
      <c r="J478" s="164"/>
      <c r="K478" s="110"/>
      <c r="L478" s="110">
        <f t="shared" si="57"/>
        <v>1167.8572020000001</v>
      </c>
      <c r="M478" s="110">
        <f t="shared" si="58"/>
        <v>0</v>
      </c>
      <c r="N478" s="110">
        <f t="shared" si="59"/>
        <v>667.00496520000002</v>
      </c>
      <c r="O478" s="110">
        <f t="shared" si="60"/>
        <v>1834.8621672000002</v>
      </c>
      <c r="P478" s="110"/>
    </row>
    <row r="479" spans="2:16" ht="12.95" customHeight="1" x14ac:dyDescent="0.2">
      <c r="B479" s="150">
        <v>24</v>
      </c>
      <c r="C479" s="160" t="s">
        <v>151</v>
      </c>
      <c r="D479" s="238">
        <v>1883.7593262</v>
      </c>
      <c r="E479" s="238">
        <v>253.95455808988771</v>
      </c>
      <c r="F479" s="168">
        <f t="shared" si="56"/>
        <v>0.13481263479776673</v>
      </c>
      <c r="G479" s="128"/>
      <c r="H479" s="251"/>
      <c r="I479" s="110"/>
      <c r="J479" s="164"/>
      <c r="K479" s="110"/>
      <c r="L479" s="110">
        <f t="shared" si="57"/>
        <v>1087.1995019999999</v>
      </c>
      <c r="M479" s="110">
        <f t="shared" si="58"/>
        <v>0</v>
      </c>
      <c r="N479" s="110">
        <f t="shared" si="59"/>
        <v>796.55982419999998</v>
      </c>
      <c r="O479" s="110">
        <f t="shared" si="60"/>
        <v>1883.7593262</v>
      </c>
      <c r="P479" s="110"/>
    </row>
    <row r="480" spans="2:16" ht="12.95" customHeight="1" x14ac:dyDescent="0.2">
      <c r="B480" s="30"/>
      <c r="C480" s="1" t="s">
        <v>27</v>
      </c>
      <c r="D480" s="209">
        <f>SUM(D456:D479)</f>
        <v>40797.037296599992</v>
      </c>
      <c r="E480" s="209">
        <f>SUM(E456:E479)</f>
        <v>19598.109195256784</v>
      </c>
      <c r="F480" s="130">
        <f t="shared" si="56"/>
        <v>0.48038069658774174</v>
      </c>
      <c r="G480" s="38"/>
      <c r="H480" s="251"/>
      <c r="I480" s="110"/>
      <c r="K480" s="110"/>
      <c r="L480" s="110">
        <f>SUM(L456:L479)</f>
        <v>24924.411542999995</v>
      </c>
      <c r="M480" s="110">
        <f>SUM(M456:M479)</f>
        <v>95.340772799999996</v>
      </c>
      <c r="N480" s="110">
        <f>SUM(N456:N479)</f>
        <v>15777.284980799999</v>
      </c>
      <c r="O480" s="110">
        <f>SUM(O456:O479)</f>
        <v>40797.037296599992</v>
      </c>
      <c r="P480" s="110"/>
    </row>
    <row r="481" spans="2:14" x14ac:dyDescent="0.2">
      <c r="B481" s="82"/>
      <c r="C481" s="65"/>
      <c r="D481" s="83"/>
      <c r="E481" s="83"/>
      <c r="F481" s="84"/>
      <c r="G481" s="68"/>
      <c r="H481" s="262"/>
    </row>
    <row r="482" spans="2:14" ht="27.75" customHeight="1" x14ac:dyDescent="0.2">
      <c r="B482" s="416" t="s">
        <v>225</v>
      </c>
      <c r="C482" s="406"/>
      <c r="D482" s="406"/>
      <c r="E482" s="406"/>
      <c r="F482" s="406"/>
      <c r="G482" s="406"/>
      <c r="H482" s="262"/>
    </row>
    <row r="483" spans="2:14" x14ac:dyDescent="0.2">
      <c r="B483" s="41"/>
      <c r="C483" s="41"/>
      <c r="D483" s="41"/>
      <c r="E483" s="41"/>
      <c r="F483" s="51" t="s">
        <v>120</v>
      </c>
    </row>
    <row r="484" spans="2:14" ht="56.25" customHeight="1" x14ac:dyDescent="0.2">
      <c r="B484" s="233" t="s">
        <v>37</v>
      </c>
      <c r="C484" s="233" t="s">
        <v>38</v>
      </c>
      <c r="D484" s="25" t="s">
        <v>180</v>
      </c>
      <c r="E484" s="25" t="s">
        <v>226</v>
      </c>
      <c r="F484" s="25" t="s">
        <v>218</v>
      </c>
      <c r="G484" s="55"/>
      <c r="H484" s="56"/>
    </row>
    <row r="485" spans="2:14" x14ac:dyDescent="0.2">
      <c r="B485" s="52">
        <v>1</v>
      </c>
      <c r="C485" s="52">
        <v>2</v>
      </c>
      <c r="D485" s="53">
        <v>3</v>
      </c>
      <c r="E485" s="53">
        <v>4</v>
      </c>
      <c r="F485" s="53">
        <v>5</v>
      </c>
      <c r="G485" s="55"/>
      <c r="H485" s="56"/>
      <c r="N485" s="6" t="s">
        <v>297</v>
      </c>
    </row>
    <row r="486" spans="2:14" ht="12.95" customHeight="1" x14ac:dyDescent="0.2">
      <c r="B486" s="150">
        <v>1</v>
      </c>
      <c r="C486" s="160" t="s">
        <v>128</v>
      </c>
      <c r="D486" s="239">
        <f>D456</f>
        <v>2436.5658042</v>
      </c>
      <c r="E486" s="239">
        <v>1089.6177526827521</v>
      </c>
      <c r="F486" s="131">
        <f t="shared" ref="F486:F510" si="61">E486/D486</f>
        <v>0.44719405927988359</v>
      </c>
      <c r="G486" s="128"/>
      <c r="H486" s="251"/>
      <c r="L486" s="382">
        <v>672.16514856937511</v>
      </c>
      <c r="M486" s="110">
        <v>417.45260411337699</v>
      </c>
      <c r="N486" s="110">
        <f>+M486+L486</f>
        <v>1089.6177526827521</v>
      </c>
    </row>
    <row r="487" spans="2:14" ht="12.95" customHeight="1" x14ac:dyDescent="0.2">
      <c r="B487" s="150">
        <v>2</v>
      </c>
      <c r="C487" s="160" t="s">
        <v>129</v>
      </c>
      <c r="D487" s="239">
        <f t="shared" ref="D487:D509" si="62">D457</f>
        <v>859.82304539999996</v>
      </c>
      <c r="E487" s="239">
        <v>285.25648978179726</v>
      </c>
      <c r="F487" s="131">
        <f t="shared" si="61"/>
        <v>0.33176185647488959</v>
      </c>
      <c r="G487" s="128"/>
      <c r="H487" s="251"/>
      <c r="L487" s="382">
        <v>202.17053076253632</v>
      </c>
      <c r="M487" s="110">
        <v>83.08595901926094</v>
      </c>
      <c r="N487" s="110">
        <f t="shared" ref="N487:N510" si="63">+M487+L487</f>
        <v>285.25648978179726</v>
      </c>
    </row>
    <row r="488" spans="2:14" ht="12.95" customHeight="1" x14ac:dyDescent="0.2">
      <c r="B488" s="150">
        <v>3</v>
      </c>
      <c r="C488" s="160" t="s">
        <v>130</v>
      </c>
      <c r="D488" s="239">
        <f t="shared" si="62"/>
        <v>654.55784759999995</v>
      </c>
      <c r="E488" s="239">
        <v>282.77801807556767</v>
      </c>
      <c r="F488" s="131">
        <f t="shared" si="61"/>
        <v>0.43201379238275239</v>
      </c>
      <c r="G488" s="128"/>
      <c r="H488" s="251"/>
      <c r="L488" s="382">
        <v>178.25226047972973</v>
      </c>
      <c r="M488" s="110">
        <v>104.52575759583794</v>
      </c>
      <c r="N488" s="110">
        <f t="shared" si="63"/>
        <v>282.77801807556767</v>
      </c>
    </row>
    <row r="489" spans="2:14" ht="12.95" customHeight="1" x14ac:dyDescent="0.2">
      <c r="B489" s="150">
        <v>4</v>
      </c>
      <c r="C489" s="160" t="s">
        <v>131</v>
      </c>
      <c r="D489" s="239">
        <f t="shared" si="62"/>
        <v>1774.5471239999997</v>
      </c>
      <c r="E489" s="239">
        <v>370.31284838005047</v>
      </c>
      <c r="F489" s="131">
        <f t="shared" si="61"/>
        <v>0.20868019979392247</v>
      </c>
      <c r="G489" s="128"/>
      <c r="H489" s="251"/>
      <c r="L489" s="382">
        <v>262.68714446130707</v>
      </c>
      <c r="M489" s="110">
        <v>107.6257039187434</v>
      </c>
      <c r="N489" s="110">
        <f t="shared" si="63"/>
        <v>370.31284838005047</v>
      </c>
    </row>
    <row r="490" spans="2:14" ht="12.95" customHeight="1" x14ac:dyDescent="0.2">
      <c r="B490" s="150">
        <v>5</v>
      </c>
      <c r="C490" s="160" t="s">
        <v>132</v>
      </c>
      <c r="D490" s="239">
        <f t="shared" si="62"/>
        <v>949.63228919999995</v>
      </c>
      <c r="E490" s="239">
        <v>-77.267834840772878</v>
      </c>
      <c r="F490" s="131">
        <f t="shared" si="61"/>
        <v>-8.1366056861720368E-2</v>
      </c>
      <c r="G490" s="128"/>
      <c r="H490" s="251"/>
      <c r="L490" s="382">
        <v>-43.64390780355842</v>
      </c>
      <c r="M490" s="110">
        <v>-33.623927037214457</v>
      </c>
      <c r="N490" s="110">
        <f t="shared" si="63"/>
        <v>-77.267834840772878</v>
      </c>
    </row>
    <row r="491" spans="2:14" ht="12.95" customHeight="1" x14ac:dyDescent="0.2">
      <c r="B491" s="150">
        <v>6</v>
      </c>
      <c r="C491" s="160" t="s">
        <v>133</v>
      </c>
      <c r="D491" s="239">
        <f t="shared" si="62"/>
        <v>1652.5122143999997</v>
      </c>
      <c r="E491" s="239">
        <v>720.82520728722511</v>
      </c>
      <c r="F491" s="131">
        <f t="shared" si="61"/>
        <v>0.43619962442997434</v>
      </c>
      <c r="G491" s="128"/>
      <c r="H491" s="251"/>
      <c r="L491" s="382">
        <v>452.17011219668461</v>
      </c>
      <c r="M491" s="110">
        <v>268.6550950905405</v>
      </c>
      <c r="N491" s="110">
        <f t="shared" si="63"/>
        <v>720.82520728722511</v>
      </c>
    </row>
    <row r="492" spans="2:14" ht="12.95" customHeight="1" x14ac:dyDescent="0.2">
      <c r="B492" s="150">
        <v>7</v>
      </c>
      <c r="C492" s="160" t="s">
        <v>134</v>
      </c>
      <c r="D492" s="239">
        <f t="shared" si="62"/>
        <v>1366.8807053999999</v>
      </c>
      <c r="E492" s="239">
        <v>417.30278421007785</v>
      </c>
      <c r="F492" s="131">
        <f t="shared" si="61"/>
        <v>0.30529568715212757</v>
      </c>
      <c r="G492" s="128"/>
      <c r="H492" s="251"/>
      <c r="L492" s="382">
        <v>313.9953968524992</v>
      </c>
      <c r="M492" s="110">
        <v>103.30738735757865</v>
      </c>
      <c r="N492" s="110">
        <f t="shared" si="63"/>
        <v>417.30278421007785</v>
      </c>
    </row>
    <row r="493" spans="2:14" ht="12.95" customHeight="1" x14ac:dyDescent="0.2">
      <c r="B493" s="150">
        <v>8</v>
      </c>
      <c r="C493" s="160" t="s">
        <v>135</v>
      </c>
      <c r="D493" s="239">
        <f t="shared" si="62"/>
        <v>2350.0691514</v>
      </c>
      <c r="E493" s="239">
        <v>763.26900866324377</v>
      </c>
      <c r="F493" s="131">
        <f t="shared" si="61"/>
        <v>0.32478576564802092</v>
      </c>
      <c r="G493" s="128"/>
      <c r="H493" s="251"/>
      <c r="L493" s="382">
        <v>473.4582905247546</v>
      </c>
      <c r="M493" s="110">
        <v>289.81071813848916</v>
      </c>
      <c r="N493" s="110">
        <f t="shared" si="63"/>
        <v>763.26900866324377</v>
      </c>
    </row>
    <row r="494" spans="2:14" ht="12.95" customHeight="1" x14ac:dyDescent="0.2">
      <c r="B494" s="150">
        <v>9</v>
      </c>
      <c r="C494" s="160" t="s">
        <v>136</v>
      </c>
      <c r="D494" s="239">
        <f t="shared" si="62"/>
        <v>3469.6904952000004</v>
      </c>
      <c r="E494" s="239">
        <v>1491.1571929591855</v>
      </c>
      <c r="F494" s="131">
        <f t="shared" si="61"/>
        <v>0.42976663048824243</v>
      </c>
      <c r="G494" s="128"/>
      <c r="H494" s="251"/>
      <c r="L494" s="382">
        <v>1283.2411933094759</v>
      </c>
      <c r="M494" s="110">
        <v>207.91599964970965</v>
      </c>
      <c r="N494" s="110">
        <f t="shared" si="63"/>
        <v>1491.1571929591855</v>
      </c>
    </row>
    <row r="495" spans="2:14" ht="12.95" customHeight="1" x14ac:dyDescent="0.2">
      <c r="B495" s="150">
        <v>10</v>
      </c>
      <c r="C495" s="160" t="s">
        <v>137</v>
      </c>
      <c r="D495" s="239">
        <f t="shared" si="62"/>
        <v>1131.6800327999997</v>
      </c>
      <c r="E495" s="239">
        <v>364.72682065272352</v>
      </c>
      <c r="F495" s="131">
        <f t="shared" si="61"/>
        <v>0.32228793482404861</v>
      </c>
      <c r="G495" s="128"/>
      <c r="H495" s="251"/>
      <c r="L495" s="382">
        <v>273.12942648188903</v>
      </c>
      <c r="M495" s="110">
        <v>91.597394170834491</v>
      </c>
      <c r="N495" s="110">
        <f t="shared" si="63"/>
        <v>364.72682065272352</v>
      </c>
    </row>
    <row r="496" spans="2:14" ht="12.95" customHeight="1" x14ac:dyDescent="0.2">
      <c r="B496" s="150">
        <v>11</v>
      </c>
      <c r="C496" s="160" t="s">
        <v>138</v>
      </c>
      <c r="D496" s="239">
        <f t="shared" si="62"/>
        <v>2038.4099927999996</v>
      </c>
      <c r="E496" s="239">
        <v>877.86408527448282</v>
      </c>
      <c r="F496" s="131">
        <f t="shared" si="61"/>
        <v>0.43066119591997859</v>
      </c>
      <c r="G496" s="128"/>
      <c r="H496" s="251"/>
      <c r="L496" s="382">
        <v>552.75481350201778</v>
      </c>
      <c r="M496" s="110">
        <v>325.10927177246504</v>
      </c>
      <c r="N496" s="110">
        <f t="shared" si="63"/>
        <v>877.86408527448282</v>
      </c>
    </row>
    <row r="497" spans="2:14" ht="12.95" customHeight="1" x14ac:dyDescent="0.2">
      <c r="B497" s="150">
        <v>12</v>
      </c>
      <c r="C497" s="160" t="s">
        <v>139</v>
      </c>
      <c r="D497" s="239">
        <f t="shared" si="62"/>
        <v>1964.8986167999999</v>
      </c>
      <c r="E497" s="239">
        <v>1076.0273244968403</v>
      </c>
      <c r="F497" s="131">
        <f t="shared" si="61"/>
        <v>0.54762485723016074</v>
      </c>
      <c r="G497" s="128"/>
      <c r="H497" s="251"/>
      <c r="L497" s="382">
        <v>678.19136848379515</v>
      </c>
      <c r="M497" s="110">
        <v>397.83595601304501</v>
      </c>
      <c r="N497" s="110">
        <f t="shared" si="63"/>
        <v>1076.0273244968403</v>
      </c>
    </row>
    <row r="498" spans="2:14" ht="12.95" customHeight="1" x14ac:dyDescent="0.2">
      <c r="B498" s="150">
        <v>13</v>
      </c>
      <c r="C498" s="160" t="s">
        <v>140</v>
      </c>
      <c r="D498" s="239">
        <f t="shared" si="62"/>
        <v>860.80114859999992</v>
      </c>
      <c r="E498" s="239">
        <v>869.88921658219238</v>
      </c>
      <c r="F498" s="131">
        <f t="shared" si="61"/>
        <v>1.0105576857058953</v>
      </c>
      <c r="G498" s="128"/>
      <c r="H498" s="251"/>
      <c r="L498" s="382">
        <v>618.08429898664394</v>
      </c>
      <c r="M498" s="110">
        <v>251.80491759554843</v>
      </c>
      <c r="N498" s="110">
        <f t="shared" si="63"/>
        <v>869.88921658219238</v>
      </c>
    </row>
    <row r="499" spans="2:14" ht="12.95" customHeight="1" x14ac:dyDescent="0.2">
      <c r="B499" s="150">
        <v>14</v>
      </c>
      <c r="C499" s="160" t="s">
        <v>141</v>
      </c>
      <c r="D499" s="239">
        <f t="shared" si="62"/>
        <v>1236.3113195999999</v>
      </c>
      <c r="E499" s="239">
        <v>406.65762924967521</v>
      </c>
      <c r="F499" s="131">
        <f t="shared" si="61"/>
        <v>0.32892817755745091</v>
      </c>
      <c r="G499" s="128"/>
      <c r="H499" s="251"/>
      <c r="L499" s="382">
        <v>279.19629824372026</v>
      </c>
      <c r="M499" s="110">
        <v>127.46133100595495</v>
      </c>
      <c r="N499" s="110">
        <f t="shared" si="63"/>
        <v>406.65762924967521</v>
      </c>
    </row>
    <row r="500" spans="2:14" ht="12.95" customHeight="1" x14ac:dyDescent="0.2">
      <c r="B500" s="150">
        <v>15</v>
      </c>
      <c r="C500" s="160" t="s">
        <v>142</v>
      </c>
      <c r="D500" s="239">
        <f t="shared" si="62"/>
        <v>1955.9470913999999</v>
      </c>
      <c r="E500" s="239">
        <v>599.48496811342818</v>
      </c>
      <c r="F500" s="131">
        <f t="shared" si="61"/>
        <v>0.30649344798193767</v>
      </c>
      <c r="G500" s="128"/>
      <c r="H500" s="251"/>
      <c r="L500" s="382">
        <v>511.2244791785007</v>
      </c>
      <c r="M500" s="110">
        <v>88.26048893492748</v>
      </c>
      <c r="N500" s="110">
        <f t="shared" si="63"/>
        <v>599.48496811342818</v>
      </c>
    </row>
    <row r="501" spans="2:14" ht="12.95" customHeight="1" x14ac:dyDescent="0.2">
      <c r="B501" s="150">
        <v>16</v>
      </c>
      <c r="C501" s="160" t="s">
        <v>143</v>
      </c>
      <c r="D501" s="239">
        <f t="shared" si="62"/>
        <v>3026.5224204000001</v>
      </c>
      <c r="E501" s="239">
        <v>1323.9705568025101</v>
      </c>
      <c r="F501" s="131">
        <f t="shared" si="61"/>
        <v>0.43745605447308322</v>
      </c>
      <c r="G501" s="128"/>
      <c r="H501" s="251"/>
      <c r="L501" s="382">
        <v>1005.9603313238506</v>
      </c>
      <c r="M501" s="110">
        <v>318.01022547865966</v>
      </c>
      <c r="N501" s="110">
        <f t="shared" si="63"/>
        <v>1323.9705568025101</v>
      </c>
    </row>
    <row r="502" spans="2:14" ht="12.95" customHeight="1" x14ac:dyDescent="0.2">
      <c r="B502" s="150">
        <v>17</v>
      </c>
      <c r="C502" s="160" t="s">
        <v>144</v>
      </c>
      <c r="D502" s="239">
        <f t="shared" si="62"/>
        <v>2161.0542504</v>
      </c>
      <c r="E502" s="239">
        <v>564.72890222586955</v>
      </c>
      <c r="F502" s="131">
        <f t="shared" si="61"/>
        <v>0.26132102057194589</v>
      </c>
      <c r="G502" s="128"/>
      <c r="H502" s="251"/>
      <c r="L502" s="382">
        <v>449.5283171424918</v>
      </c>
      <c r="M502" s="110">
        <v>115.20058508337775</v>
      </c>
      <c r="N502" s="110">
        <f t="shared" si="63"/>
        <v>564.72890222586955</v>
      </c>
    </row>
    <row r="503" spans="2:14" ht="12.95" customHeight="1" x14ac:dyDescent="0.2">
      <c r="B503" s="150">
        <v>18</v>
      </c>
      <c r="C503" s="160" t="s">
        <v>145</v>
      </c>
      <c r="D503" s="239">
        <f t="shared" si="62"/>
        <v>1790.9891027999997</v>
      </c>
      <c r="E503" s="239">
        <v>985.80203875528764</v>
      </c>
      <c r="F503" s="131">
        <f t="shared" si="61"/>
        <v>0.55042324780988483</v>
      </c>
      <c r="G503" s="128"/>
      <c r="H503" s="251"/>
      <c r="L503" s="382">
        <v>563.48718147169507</v>
      </c>
      <c r="M503" s="110">
        <v>422.31485728359257</v>
      </c>
      <c r="N503" s="110">
        <f t="shared" si="63"/>
        <v>985.80203875528764</v>
      </c>
    </row>
    <row r="504" spans="2:14" ht="12.95" customHeight="1" x14ac:dyDescent="0.2">
      <c r="B504" s="150">
        <v>19</v>
      </c>
      <c r="C504" s="160" t="s">
        <v>146</v>
      </c>
      <c r="D504" s="239">
        <f t="shared" si="62"/>
        <v>1638.6902315999998</v>
      </c>
      <c r="E504" s="239">
        <v>540.81477413644905</v>
      </c>
      <c r="F504" s="131">
        <f t="shared" si="61"/>
        <v>0.33002868004430785</v>
      </c>
      <c r="G504" s="128"/>
      <c r="H504" s="251"/>
      <c r="L504" s="382">
        <v>408.92860448421266</v>
      </c>
      <c r="M504" s="110">
        <v>131.88616965223639</v>
      </c>
      <c r="N504" s="110">
        <f t="shared" si="63"/>
        <v>540.81477413644905</v>
      </c>
    </row>
    <row r="505" spans="2:14" ht="12.95" customHeight="1" x14ac:dyDescent="0.2">
      <c r="B505" s="150">
        <v>20</v>
      </c>
      <c r="C505" s="160" t="s">
        <v>147</v>
      </c>
      <c r="D505" s="239">
        <f t="shared" si="62"/>
        <v>1039.1703371999999</v>
      </c>
      <c r="E505" s="239">
        <v>156.90333196760491</v>
      </c>
      <c r="F505" s="131">
        <f t="shared" si="61"/>
        <v>0.15098904034383259</v>
      </c>
      <c r="G505" s="128"/>
      <c r="H505" s="251"/>
      <c r="L505" s="382">
        <v>103.86828262364043</v>
      </c>
      <c r="M505" s="110">
        <v>53.035049343964488</v>
      </c>
      <c r="N505" s="110">
        <f t="shared" si="63"/>
        <v>156.90333196760491</v>
      </c>
    </row>
    <row r="506" spans="2:14" ht="12.95" customHeight="1" x14ac:dyDescent="0.2">
      <c r="B506" s="150">
        <v>21</v>
      </c>
      <c r="C506" s="160" t="s">
        <v>148</v>
      </c>
      <c r="D506" s="239">
        <f t="shared" si="62"/>
        <v>1512.7856393999998</v>
      </c>
      <c r="E506" s="239">
        <v>549.00806614002272</v>
      </c>
      <c r="F506" s="131">
        <f t="shared" si="61"/>
        <v>0.36291200275920782</v>
      </c>
      <c r="G506" s="128"/>
      <c r="H506" s="251"/>
      <c r="L506" s="382">
        <v>385.79288265113655</v>
      </c>
      <c r="M506" s="110">
        <v>163.21518348888611</v>
      </c>
      <c r="N506" s="110">
        <f t="shared" si="63"/>
        <v>549.00806614002272</v>
      </c>
    </row>
    <row r="507" spans="2:14" ht="12.95" customHeight="1" x14ac:dyDescent="0.2">
      <c r="B507" s="150">
        <v>22</v>
      </c>
      <c r="C507" s="160" t="s">
        <v>149</v>
      </c>
      <c r="D507" s="239">
        <f t="shared" si="62"/>
        <v>1206.8769425999999</v>
      </c>
      <c r="E507" s="239">
        <v>110.54183408117615</v>
      </c>
      <c r="F507" s="131">
        <f t="shared" si="61"/>
        <v>9.1593293549078497E-2</v>
      </c>
      <c r="G507" s="128"/>
      <c r="H507" s="251"/>
      <c r="L507" s="382">
        <v>-24.671529514499525</v>
      </c>
      <c r="M507" s="110">
        <v>135.21336359567567</v>
      </c>
      <c r="N507" s="110">
        <f t="shared" si="63"/>
        <v>110.54183408117615</v>
      </c>
    </row>
    <row r="508" spans="2:14" ht="12.95" customHeight="1" x14ac:dyDescent="0.2">
      <c r="B508" s="150">
        <v>23</v>
      </c>
      <c r="C508" s="160" t="s">
        <v>150</v>
      </c>
      <c r="D508" s="239">
        <f t="shared" si="62"/>
        <v>1834.8621672000002</v>
      </c>
      <c r="E508" s="239">
        <v>619.5058501201446</v>
      </c>
      <c r="F508" s="131">
        <f t="shared" si="61"/>
        <v>0.33763072845166925</v>
      </c>
      <c r="G508" s="128"/>
      <c r="H508" s="251"/>
      <c r="L508" s="382">
        <v>500.49653333914591</v>
      </c>
      <c r="M508" s="110">
        <v>119.00931678099869</v>
      </c>
      <c r="N508" s="110">
        <f t="shared" si="63"/>
        <v>619.5058501201446</v>
      </c>
    </row>
    <row r="509" spans="2:14" ht="12.95" customHeight="1" x14ac:dyDescent="0.2">
      <c r="B509" s="150">
        <v>24</v>
      </c>
      <c r="C509" s="160" t="s">
        <v>151</v>
      </c>
      <c r="D509" s="239">
        <f t="shared" si="62"/>
        <v>1883.7593262</v>
      </c>
      <c r="E509" s="239">
        <v>129.14012532963056</v>
      </c>
      <c r="F509" s="131">
        <f t="shared" si="61"/>
        <v>6.8554471653306984E-2</v>
      </c>
      <c r="G509" s="128"/>
      <c r="H509" s="251"/>
      <c r="L509" s="382">
        <v>-89.16337477629645</v>
      </c>
      <c r="M509" s="110">
        <v>218.30350010592701</v>
      </c>
      <c r="N509" s="110">
        <f t="shared" si="63"/>
        <v>129.14012532963056</v>
      </c>
    </row>
    <row r="510" spans="2:14" ht="12.95" customHeight="1" x14ac:dyDescent="0.2">
      <c r="B510" s="30"/>
      <c r="C510" s="1" t="s">
        <v>27</v>
      </c>
      <c r="D510" s="209">
        <f>SUM(D486:D509)</f>
        <v>40797.037296599992</v>
      </c>
      <c r="E510" s="209">
        <f>SUM(E486:E509)</f>
        <v>14518.316991127163</v>
      </c>
      <c r="F510" s="130">
        <f t="shared" si="61"/>
        <v>0.35586694410128439</v>
      </c>
      <c r="G510" s="38"/>
      <c r="H510" s="251" t="s">
        <v>12</v>
      </c>
      <c r="L510" s="383">
        <v>10011.304082974746</v>
      </c>
      <c r="M510" s="110">
        <v>4507.0129081524155</v>
      </c>
      <c r="N510" s="110">
        <f t="shared" si="63"/>
        <v>14518.316991127162</v>
      </c>
    </row>
    <row r="511" spans="2:14" ht="24.75" customHeight="1" x14ac:dyDescent="0.2">
      <c r="B511" s="40" t="s">
        <v>54</v>
      </c>
      <c r="C511" s="41"/>
      <c r="D511" s="41"/>
      <c r="E511" s="41"/>
      <c r="F511" s="41"/>
      <c r="G511" s="41"/>
      <c r="H511" s="236"/>
    </row>
    <row r="512" spans="2:14" ht="21" customHeight="1" x14ac:dyDescent="0.2"/>
    <row r="513" spans="2:14" ht="28.5" x14ac:dyDescent="0.2">
      <c r="B513" s="78" t="s">
        <v>39</v>
      </c>
      <c r="C513" s="78" t="s">
        <v>227</v>
      </c>
      <c r="D513" s="78" t="s">
        <v>55</v>
      </c>
      <c r="E513" s="192" t="s">
        <v>42</v>
      </c>
      <c r="F513" s="78" t="s">
        <v>43</v>
      </c>
      <c r="G513" s="78"/>
    </row>
    <row r="514" spans="2:14" x14ac:dyDescent="0.2">
      <c r="B514" s="61">
        <f>D510</f>
        <v>40797.037296599992</v>
      </c>
      <c r="C514" s="61">
        <f>E544</f>
        <v>19598.109195256784</v>
      </c>
      <c r="D514" s="61">
        <f>F544</f>
        <v>27757.989069712377</v>
      </c>
      <c r="E514" s="61">
        <f>C514+D514</f>
        <v>47356.098264969158</v>
      </c>
      <c r="F514" s="63">
        <f>E514/B514</f>
        <v>1.1607729728186853</v>
      </c>
      <c r="G514" s="61"/>
    </row>
    <row r="515" spans="2:14" x14ac:dyDescent="0.2">
      <c r="B515" s="82"/>
      <c r="C515" s="65"/>
      <c r="D515" s="66"/>
      <c r="E515" s="66"/>
      <c r="F515" s="67"/>
      <c r="G515" s="68"/>
      <c r="H515" s="260"/>
    </row>
    <row r="516" spans="2:14" x14ac:dyDescent="0.2">
      <c r="B516" s="406" t="s">
        <v>228</v>
      </c>
      <c r="C516" s="406"/>
      <c r="D516" s="406"/>
      <c r="E516" s="406"/>
      <c r="F516" s="406"/>
      <c r="G516" s="406"/>
      <c r="H516" s="406"/>
      <c r="I516" s="406"/>
    </row>
    <row r="517" spans="2:14" x14ac:dyDescent="0.2">
      <c r="B517" s="41"/>
      <c r="C517" s="41"/>
      <c r="D517" s="41"/>
      <c r="E517" s="41"/>
      <c r="F517" s="41"/>
      <c r="G517" s="41"/>
      <c r="H517" s="236" t="s">
        <v>120</v>
      </c>
    </row>
    <row r="518" spans="2:14" ht="57" x14ac:dyDescent="0.2">
      <c r="B518" s="233" t="s">
        <v>37</v>
      </c>
      <c r="C518" s="233" t="s">
        <v>38</v>
      </c>
      <c r="D518" s="25" t="s">
        <v>181</v>
      </c>
      <c r="E518" s="25" t="s">
        <v>229</v>
      </c>
      <c r="F518" s="25" t="s">
        <v>56</v>
      </c>
      <c r="G518" s="25" t="s">
        <v>57</v>
      </c>
      <c r="H518" s="202" t="s">
        <v>58</v>
      </c>
      <c r="L518" s="6" t="s">
        <v>298</v>
      </c>
    </row>
    <row r="519" spans="2:14" ht="13.5" customHeight="1" x14ac:dyDescent="0.2">
      <c r="B519" s="52">
        <v>1</v>
      </c>
      <c r="C519" s="52">
        <v>2</v>
      </c>
      <c r="D519" s="53">
        <v>3</v>
      </c>
      <c r="E519" s="53">
        <v>4</v>
      </c>
      <c r="F519" s="53">
        <v>5</v>
      </c>
      <c r="G519" s="53">
        <v>6</v>
      </c>
      <c r="H519" s="78">
        <v>7</v>
      </c>
      <c r="L519" s="110">
        <v>980.87090468867927</v>
      </c>
      <c r="M519" s="110">
        <v>685.45176210833336</v>
      </c>
      <c r="N519" s="110">
        <f>M519+L519</f>
        <v>1666.3226667970125</v>
      </c>
    </row>
    <row r="520" spans="2:14" ht="12.95" customHeight="1" x14ac:dyDescent="0.2">
      <c r="B520" s="150">
        <v>1</v>
      </c>
      <c r="C520" s="160" t="s">
        <v>128</v>
      </c>
      <c r="D520" s="239">
        <f>D486</f>
        <v>2436.5658042</v>
      </c>
      <c r="E520" s="239">
        <f>E456</f>
        <v>1522.6945007457393</v>
      </c>
      <c r="F520" s="239">
        <v>1666.3226667970125</v>
      </c>
      <c r="G520" s="133">
        <f>E520+F520</f>
        <v>3189.0171675427518</v>
      </c>
      <c r="H520" s="136">
        <f>G520/D520</f>
        <v>1.3088163521156388</v>
      </c>
      <c r="L520" s="110">
        <v>348.17703279166665</v>
      </c>
      <c r="M520" s="110">
        <v>169.50074530000001</v>
      </c>
      <c r="N520" s="110">
        <f t="shared" ref="N520:N543" si="64">M520+L520</f>
        <v>517.6777780916666</v>
      </c>
    </row>
    <row r="521" spans="2:14" ht="12.95" customHeight="1" x14ac:dyDescent="0.2">
      <c r="B521" s="150">
        <v>2</v>
      </c>
      <c r="C521" s="160" t="s">
        <v>129</v>
      </c>
      <c r="D521" s="239">
        <f t="shared" ref="D521:D543" si="65">D487</f>
        <v>859.82304539999996</v>
      </c>
      <c r="E521" s="239">
        <f t="shared" ref="E521:E543" si="66">E457</f>
        <v>421.64142886413049</v>
      </c>
      <c r="F521" s="239">
        <v>517.6777780916666</v>
      </c>
      <c r="G521" s="133">
        <f t="shared" ref="G521:G543" si="67">E521+F521</f>
        <v>939.31920695579709</v>
      </c>
      <c r="H521" s="136">
        <f t="shared" ref="H521:H543" si="68">G521/D521</f>
        <v>1.0924564210986163</v>
      </c>
      <c r="L521" s="110">
        <v>281.63678014999999</v>
      </c>
      <c r="M521" s="110">
        <v>141.93286335000002</v>
      </c>
      <c r="N521" s="110">
        <f t="shared" si="64"/>
        <v>423.56964349999998</v>
      </c>
    </row>
    <row r="522" spans="2:14" ht="12.95" customHeight="1" x14ac:dyDescent="0.2">
      <c r="B522" s="150">
        <v>3</v>
      </c>
      <c r="C522" s="160" t="s">
        <v>130</v>
      </c>
      <c r="D522" s="239">
        <f t="shared" si="65"/>
        <v>654.55784759999995</v>
      </c>
      <c r="E522" s="239">
        <f t="shared" si="66"/>
        <v>399.91377256756755</v>
      </c>
      <c r="F522" s="239">
        <v>423.56964349999998</v>
      </c>
      <c r="G522" s="133">
        <f t="shared" si="67"/>
        <v>823.48341606756753</v>
      </c>
      <c r="H522" s="136">
        <f t="shared" si="68"/>
        <v>1.2580758432382251</v>
      </c>
      <c r="L522" s="110">
        <v>791.62703271052624</v>
      </c>
      <c r="M522" s="110">
        <v>396.821280075</v>
      </c>
      <c r="N522" s="110">
        <f t="shared" si="64"/>
        <v>1188.4483127855262</v>
      </c>
    </row>
    <row r="523" spans="2:14" ht="12.95" customHeight="1" x14ac:dyDescent="0.2">
      <c r="B523" s="150">
        <v>4</v>
      </c>
      <c r="C523" s="160" t="s">
        <v>131</v>
      </c>
      <c r="D523" s="239">
        <f t="shared" si="65"/>
        <v>1774.5471239999997</v>
      </c>
      <c r="E523" s="239">
        <f t="shared" si="66"/>
        <v>710.21213994652419</v>
      </c>
      <c r="F523" s="239">
        <v>1188.4483127855262</v>
      </c>
      <c r="G523" s="133">
        <f t="shared" si="67"/>
        <v>1898.6604527320505</v>
      </c>
      <c r="H523" s="136">
        <f t="shared" si="68"/>
        <v>1.0699408469087524</v>
      </c>
      <c r="L523" s="110">
        <v>445.11787729807691</v>
      </c>
      <c r="M523" s="110">
        <v>217.27800098773582</v>
      </c>
      <c r="N523" s="110">
        <f t="shared" si="64"/>
        <v>662.39587828581273</v>
      </c>
    </row>
    <row r="524" spans="2:14" ht="12.95" customHeight="1" x14ac:dyDescent="0.2">
      <c r="B524" s="150">
        <v>5</v>
      </c>
      <c r="C524" s="160" t="s">
        <v>132</v>
      </c>
      <c r="D524" s="239">
        <f t="shared" si="65"/>
        <v>949.63228919999995</v>
      </c>
      <c r="E524" s="239">
        <f t="shared" si="66"/>
        <v>70.589638425414364</v>
      </c>
      <c r="F524" s="239">
        <v>662.39587828581273</v>
      </c>
      <c r="G524" s="133">
        <f t="shared" si="67"/>
        <v>732.98551671122709</v>
      </c>
      <c r="H524" s="136">
        <f t="shared" si="68"/>
        <v>0.77186246197327291</v>
      </c>
      <c r="L524" s="110">
        <v>931.68087408333326</v>
      </c>
      <c r="M524" s="110">
        <v>661.85296144999995</v>
      </c>
      <c r="N524" s="110">
        <f t="shared" si="64"/>
        <v>1593.5338355333333</v>
      </c>
    </row>
    <row r="525" spans="2:14" ht="12.95" customHeight="1" x14ac:dyDescent="0.2">
      <c r="B525" s="150">
        <v>6</v>
      </c>
      <c r="C525" s="160" t="s">
        <v>133</v>
      </c>
      <c r="D525" s="239">
        <f t="shared" si="65"/>
        <v>1652.5122143999997</v>
      </c>
      <c r="E525" s="239">
        <f t="shared" si="66"/>
        <v>651.99979619189207</v>
      </c>
      <c r="F525" s="239">
        <v>1593.5338355333333</v>
      </c>
      <c r="G525" s="133">
        <f t="shared" si="67"/>
        <v>2245.5336317252254</v>
      </c>
      <c r="H525" s="136">
        <f t="shared" si="68"/>
        <v>1.3588605349828182</v>
      </c>
      <c r="L525" s="110">
        <v>506.37626576339284</v>
      </c>
      <c r="M525" s="110">
        <v>405.91877027830191</v>
      </c>
      <c r="N525" s="110">
        <f t="shared" si="64"/>
        <v>912.29503604169474</v>
      </c>
    </row>
    <row r="526" spans="2:14" ht="12.95" customHeight="1" x14ac:dyDescent="0.2">
      <c r="B526" s="150">
        <v>7</v>
      </c>
      <c r="C526" s="160" t="s">
        <v>134</v>
      </c>
      <c r="D526" s="239">
        <f t="shared" si="65"/>
        <v>1366.8807053999999</v>
      </c>
      <c r="E526" s="239">
        <f t="shared" si="66"/>
        <v>486.93640010638313</v>
      </c>
      <c r="F526" s="239">
        <v>912.29503604169474</v>
      </c>
      <c r="G526" s="133">
        <f t="shared" si="67"/>
        <v>1399.2314361480778</v>
      </c>
      <c r="H526" s="136">
        <f t="shared" si="68"/>
        <v>1.023667559736759</v>
      </c>
      <c r="L526" s="110">
        <v>991.60921707211537</v>
      </c>
      <c r="M526" s="110">
        <v>610.65167702391307</v>
      </c>
      <c r="N526" s="110">
        <f t="shared" si="64"/>
        <v>1602.2608940960286</v>
      </c>
    </row>
    <row r="527" spans="2:14" ht="12.95" customHeight="1" x14ac:dyDescent="0.2">
      <c r="B527" s="150">
        <v>8</v>
      </c>
      <c r="C527" s="160" t="s">
        <v>135</v>
      </c>
      <c r="D527" s="239">
        <f t="shared" si="65"/>
        <v>2350.0691514</v>
      </c>
      <c r="E527" s="239">
        <f t="shared" si="66"/>
        <v>1125.598356649215</v>
      </c>
      <c r="F527" s="239">
        <v>1602.2608940960286</v>
      </c>
      <c r="G527" s="133">
        <f t="shared" si="67"/>
        <v>2727.8592507452436</v>
      </c>
      <c r="H527" s="136">
        <f t="shared" si="68"/>
        <v>1.1607570139458168</v>
      </c>
      <c r="L527" s="110">
        <v>1498.5745910576925</v>
      </c>
      <c r="M527" s="110">
        <v>963.46825739019607</v>
      </c>
      <c r="N527" s="110">
        <f t="shared" si="64"/>
        <v>2462.0428484478884</v>
      </c>
    </row>
    <row r="528" spans="2:14" ht="12.95" customHeight="1" x14ac:dyDescent="0.2">
      <c r="B528" s="150">
        <v>9</v>
      </c>
      <c r="C528" s="160" t="s">
        <v>136</v>
      </c>
      <c r="D528" s="239">
        <f t="shared" si="65"/>
        <v>3469.6904952000004</v>
      </c>
      <c r="E528" s="239">
        <f t="shared" si="66"/>
        <v>1722.9879406972966</v>
      </c>
      <c r="F528" s="239">
        <v>2462.0428484478884</v>
      </c>
      <c r="G528" s="133">
        <f t="shared" si="67"/>
        <v>4185.0307891451848</v>
      </c>
      <c r="H528" s="136">
        <f t="shared" si="68"/>
        <v>1.2061683296924588</v>
      </c>
      <c r="L528" s="110">
        <v>510.85654346499996</v>
      </c>
      <c r="M528" s="110">
        <v>292.59641778061223</v>
      </c>
      <c r="N528" s="110">
        <f t="shared" si="64"/>
        <v>803.45296124561219</v>
      </c>
    </row>
    <row r="529" spans="2:14" ht="12.95" customHeight="1" x14ac:dyDescent="0.2">
      <c r="B529" s="150">
        <v>10</v>
      </c>
      <c r="C529" s="160" t="s">
        <v>137</v>
      </c>
      <c r="D529" s="239">
        <f t="shared" si="65"/>
        <v>1131.6800327999997</v>
      </c>
      <c r="E529" s="239">
        <f t="shared" si="66"/>
        <v>486.41307111111132</v>
      </c>
      <c r="F529" s="239">
        <v>803.45296124561219</v>
      </c>
      <c r="G529" s="133">
        <f t="shared" si="67"/>
        <v>1289.8660323567235</v>
      </c>
      <c r="H529" s="136">
        <f t="shared" si="68"/>
        <v>1.1397797919658796</v>
      </c>
      <c r="L529" s="110">
        <v>816.52229234722222</v>
      </c>
      <c r="M529" s="110">
        <v>401.31055001698115</v>
      </c>
      <c r="N529" s="110">
        <f t="shared" si="64"/>
        <v>1217.8328423642033</v>
      </c>
    </row>
    <row r="530" spans="2:14" ht="12.95" customHeight="1" x14ac:dyDescent="0.2">
      <c r="B530" s="150">
        <v>11</v>
      </c>
      <c r="C530" s="160" t="s">
        <v>138</v>
      </c>
      <c r="D530" s="239">
        <f t="shared" si="65"/>
        <v>2038.4099927999996</v>
      </c>
      <c r="E530" s="239">
        <f t="shared" si="66"/>
        <v>1194.5372656182797</v>
      </c>
      <c r="F530" s="239">
        <v>1217.8328423642033</v>
      </c>
      <c r="G530" s="133">
        <f t="shared" si="67"/>
        <v>2412.3701079824832</v>
      </c>
      <c r="H530" s="136">
        <f t="shared" si="68"/>
        <v>1.1834567709652977</v>
      </c>
      <c r="L530" s="110">
        <v>649.44724039655171</v>
      </c>
      <c r="M530" s="110">
        <v>536.90389686666674</v>
      </c>
      <c r="N530" s="110">
        <f t="shared" si="64"/>
        <v>1186.3511372632183</v>
      </c>
    </row>
    <row r="531" spans="2:14" ht="12.95" customHeight="1" x14ac:dyDescent="0.2">
      <c r="B531" s="150">
        <v>12</v>
      </c>
      <c r="C531" s="160" t="s">
        <v>139</v>
      </c>
      <c r="D531" s="239">
        <f t="shared" si="65"/>
        <v>1964.8986167999999</v>
      </c>
      <c r="E531" s="239">
        <f t="shared" si="66"/>
        <v>1487.3600916216215</v>
      </c>
      <c r="F531" s="239">
        <v>1186.3511372632183</v>
      </c>
      <c r="G531" s="133">
        <f t="shared" si="67"/>
        <v>2673.7112288848398</v>
      </c>
      <c r="H531" s="136">
        <f t="shared" si="68"/>
        <v>1.3607374986294203</v>
      </c>
      <c r="L531" s="110">
        <v>331.92823492105265</v>
      </c>
      <c r="M531" s="110">
        <v>228.92887465000001</v>
      </c>
      <c r="N531" s="110">
        <f t="shared" si="64"/>
        <v>560.85710957105266</v>
      </c>
    </row>
    <row r="532" spans="2:14" ht="12.95" customHeight="1" x14ac:dyDescent="0.2">
      <c r="B532" s="150">
        <v>13</v>
      </c>
      <c r="C532" s="160" t="s">
        <v>140</v>
      </c>
      <c r="D532" s="239">
        <f t="shared" si="65"/>
        <v>860.80114859999992</v>
      </c>
      <c r="E532" s="239">
        <f t="shared" si="66"/>
        <v>1031.8438890591397</v>
      </c>
      <c r="F532" s="239">
        <v>560.85710957105266</v>
      </c>
      <c r="G532" s="133">
        <f t="shared" si="67"/>
        <v>1592.7009986301923</v>
      </c>
      <c r="H532" s="136">
        <f t="shared" si="68"/>
        <v>1.850254267458342</v>
      </c>
      <c r="L532" s="110">
        <v>365.43162609999996</v>
      </c>
      <c r="M532" s="110">
        <v>231.33514972924527</v>
      </c>
      <c r="N532" s="110">
        <f t="shared" si="64"/>
        <v>596.76677582924526</v>
      </c>
    </row>
    <row r="533" spans="2:14" ht="12.95" customHeight="1" x14ac:dyDescent="0.2">
      <c r="B533" s="150">
        <v>14</v>
      </c>
      <c r="C533" s="160" t="s">
        <v>141</v>
      </c>
      <c r="D533" s="239">
        <f t="shared" si="65"/>
        <v>1236.3113195999999</v>
      </c>
      <c r="E533" s="239">
        <f t="shared" si="66"/>
        <v>555.19147422043</v>
      </c>
      <c r="F533" s="239">
        <v>596.76677582924526</v>
      </c>
      <c r="G533" s="133">
        <f t="shared" si="67"/>
        <v>1151.9582500496754</v>
      </c>
      <c r="H533" s="136">
        <f t="shared" si="68"/>
        <v>0.93177036543059688</v>
      </c>
      <c r="L533" s="110">
        <v>725.97034101724137</v>
      </c>
      <c r="M533" s="110">
        <v>520.46998207826084</v>
      </c>
      <c r="N533" s="110">
        <f t="shared" si="64"/>
        <v>1246.4403230955022</v>
      </c>
    </row>
    <row r="534" spans="2:14" ht="12.95" customHeight="1" x14ac:dyDescent="0.2">
      <c r="B534" s="150">
        <v>15</v>
      </c>
      <c r="C534" s="160" t="s">
        <v>142</v>
      </c>
      <c r="D534" s="239">
        <f t="shared" si="65"/>
        <v>1955.9470913999999</v>
      </c>
      <c r="E534" s="239">
        <f t="shared" si="66"/>
        <v>989.95694592592599</v>
      </c>
      <c r="F534" s="239">
        <v>1246.4403230955022</v>
      </c>
      <c r="G534" s="133">
        <f t="shared" si="67"/>
        <v>2236.3972690214282</v>
      </c>
      <c r="H534" s="136">
        <f t="shared" si="68"/>
        <v>1.1433833148424744</v>
      </c>
      <c r="L534" s="110">
        <v>1070.8083863000002</v>
      </c>
      <c r="M534" s="110">
        <v>638.84670776274515</v>
      </c>
      <c r="N534" s="110">
        <f t="shared" si="64"/>
        <v>1709.6550940627453</v>
      </c>
    </row>
    <row r="535" spans="2:14" ht="12.95" customHeight="1" x14ac:dyDescent="0.2">
      <c r="B535" s="150">
        <v>16</v>
      </c>
      <c r="C535" s="160" t="s">
        <v>143</v>
      </c>
      <c r="D535" s="239">
        <f t="shared" si="65"/>
        <v>3026.5224204000001</v>
      </c>
      <c r="E535" s="239">
        <f t="shared" si="66"/>
        <v>1889.7653894117652</v>
      </c>
      <c r="F535" s="239">
        <v>1709.6550940627453</v>
      </c>
      <c r="G535" s="133">
        <f t="shared" si="67"/>
        <v>3599.4204834745105</v>
      </c>
      <c r="H535" s="136">
        <f t="shared" si="68"/>
        <v>1.1892925224055646</v>
      </c>
      <c r="L535" s="110">
        <v>771.3600707704918</v>
      </c>
      <c r="M535" s="110">
        <v>536.44206413124994</v>
      </c>
      <c r="N535" s="110">
        <f t="shared" si="64"/>
        <v>1307.8021349017417</v>
      </c>
    </row>
    <row r="536" spans="2:14" ht="12.95" customHeight="1" x14ac:dyDescent="0.2">
      <c r="B536" s="150">
        <v>17</v>
      </c>
      <c r="C536" s="160" t="s">
        <v>144</v>
      </c>
      <c r="D536" s="239">
        <f t="shared" si="65"/>
        <v>2161.0542504</v>
      </c>
      <c r="E536" s="239">
        <f t="shared" si="66"/>
        <v>925.65971845212778</v>
      </c>
      <c r="F536" s="239">
        <v>1307.8021349017417</v>
      </c>
      <c r="G536" s="133">
        <f t="shared" si="67"/>
        <v>2233.4618533538696</v>
      </c>
      <c r="H536" s="136">
        <f t="shared" si="68"/>
        <v>1.0335056849870694</v>
      </c>
      <c r="L536" s="110">
        <v>701.60506487500004</v>
      </c>
      <c r="M536" s="110">
        <v>493.48254398124999</v>
      </c>
      <c r="N536" s="110">
        <f t="shared" si="64"/>
        <v>1195.08760885625</v>
      </c>
    </row>
    <row r="537" spans="2:14" ht="12.95" customHeight="1" x14ac:dyDescent="0.2">
      <c r="B537" s="150">
        <v>18</v>
      </c>
      <c r="C537" s="160" t="s">
        <v>145</v>
      </c>
      <c r="D537" s="239">
        <f t="shared" si="65"/>
        <v>1790.9891027999997</v>
      </c>
      <c r="E537" s="239">
        <f t="shared" si="66"/>
        <v>1222.6717271390376</v>
      </c>
      <c r="F537" s="239">
        <v>1195.08760885625</v>
      </c>
      <c r="G537" s="133">
        <f t="shared" si="67"/>
        <v>2417.7593359952875</v>
      </c>
      <c r="H537" s="136">
        <f t="shared" si="68"/>
        <v>1.349957591710305</v>
      </c>
      <c r="I537" s="6" t="s">
        <v>12</v>
      </c>
      <c r="L537" s="110">
        <v>670.71848865000004</v>
      </c>
      <c r="M537" s="110">
        <v>409.92963838253422</v>
      </c>
      <c r="N537" s="110">
        <f t="shared" si="64"/>
        <v>1080.6481270325344</v>
      </c>
    </row>
    <row r="538" spans="2:14" ht="12.95" customHeight="1" x14ac:dyDescent="0.2">
      <c r="B538" s="150">
        <v>19</v>
      </c>
      <c r="C538" s="160" t="s">
        <v>146</v>
      </c>
      <c r="D538" s="239">
        <f t="shared" si="65"/>
        <v>1638.6902315999998</v>
      </c>
      <c r="E538" s="239">
        <f t="shared" si="66"/>
        <v>705.48015803191481</v>
      </c>
      <c r="F538" s="239">
        <v>1080.6481270325344</v>
      </c>
      <c r="G538" s="133">
        <f t="shared" si="67"/>
        <v>1786.1282850644493</v>
      </c>
      <c r="H538" s="136">
        <f t="shared" si="68"/>
        <v>1.0899731081697439</v>
      </c>
      <c r="L538" s="110">
        <v>430.01904216037741</v>
      </c>
      <c r="M538" s="110">
        <v>276.90070029196431</v>
      </c>
      <c r="N538" s="110">
        <f t="shared" si="64"/>
        <v>706.91974245234178</v>
      </c>
    </row>
    <row r="539" spans="2:14" ht="12.95" customHeight="1" x14ac:dyDescent="0.2">
      <c r="B539" s="150">
        <v>20</v>
      </c>
      <c r="C539" s="160" t="s">
        <v>147</v>
      </c>
      <c r="D539" s="239">
        <f t="shared" si="65"/>
        <v>1039.1703371999999</v>
      </c>
      <c r="E539" s="239">
        <f t="shared" si="66"/>
        <v>321.01404210526317</v>
      </c>
      <c r="F539" s="239">
        <v>706.91974245234178</v>
      </c>
      <c r="G539" s="133">
        <f t="shared" si="67"/>
        <v>1027.9337845576049</v>
      </c>
      <c r="H539" s="136">
        <f t="shared" si="68"/>
        <v>0.98918699635646701</v>
      </c>
      <c r="L539" s="110">
        <v>753.2182747142856</v>
      </c>
      <c r="M539" s="110">
        <v>317.47633927135416</v>
      </c>
      <c r="N539" s="110">
        <f t="shared" si="64"/>
        <v>1070.6946139856398</v>
      </c>
    </row>
    <row r="540" spans="2:14" ht="12.95" customHeight="1" x14ac:dyDescent="0.2">
      <c r="B540" s="150">
        <v>21</v>
      </c>
      <c r="C540" s="160" t="s">
        <v>148</v>
      </c>
      <c r="D540" s="239">
        <f t="shared" si="65"/>
        <v>1512.7856393999998</v>
      </c>
      <c r="E540" s="239">
        <f t="shared" si="66"/>
        <v>628.80507260638308</v>
      </c>
      <c r="F540" s="239">
        <v>1070.6946139856398</v>
      </c>
      <c r="G540" s="133">
        <f t="shared" si="67"/>
        <v>1699.499686592023</v>
      </c>
      <c r="H540" s="136">
        <f t="shared" si="68"/>
        <v>1.1234239949991047</v>
      </c>
      <c r="L540" s="110">
        <v>509.43728537068966</v>
      </c>
      <c r="M540" s="110">
        <v>169.94317089999998</v>
      </c>
      <c r="N540" s="110">
        <f t="shared" si="64"/>
        <v>679.38045627068959</v>
      </c>
    </row>
    <row r="541" spans="2:14" ht="12.95" customHeight="1" x14ac:dyDescent="0.2">
      <c r="B541" s="150">
        <v>22</v>
      </c>
      <c r="C541" s="160" t="s">
        <v>149</v>
      </c>
      <c r="D541" s="239">
        <f t="shared" si="65"/>
        <v>1206.8769425999999</v>
      </c>
      <c r="E541" s="239">
        <f t="shared" si="66"/>
        <v>204.0975224864865</v>
      </c>
      <c r="F541" s="239">
        <v>679.38045627068959</v>
      </c>
      <c r="G541" s="133">
        <f t="shared" si="67"/>
        <v>883.47797875717606</v>
      </c>
      <c r="H541" s="136">
        <f t="shared" si="68"/>
        <v>0.73203650477726523</v>
      </c>
      <c r="L541" s="110">
        <v>958.83420848684216</v>
      </c>
      <c r="M541" s="110">
        <v>527.45740022605628</v>
      </c>
      <c r="N541" s="110">
        <f t="shared" si="64"/>
        <v>1486.2916087128983</v>
      </c>
    </row>
    <row r="542" spans="2:14" ht="12.95" customHeight="1" x14ac:dyDescent="0.2">
      <c r="B542" s="150">
        <v>23</v>
      </c>
      <c r="C542" s="160" t="s">
        <v>150</v>
      </c>
      <c r="D542" s="239">
        <f t="shared" si="65"/>
        <v>1834.8621672000002</v>
      </c>
      <c r="E542" s="239">
        <f t="shared" si="66"/>
        <v>588.78429518324617</v>
      </c>
      <c r="F542" s="239">
        <v>1486.2916087128983</v>
      </c>
      <c r="G542" s="133">
        <f t="shared" si="67"/>
        <v>2075.0759038961446</v>
      </c>
      <c r="H542" s="136">
        <f t="shared" si="68"/>
        <v>1.1309165020622287</v>
      </c>
      <c r="L542" s="110">
        <v>866.68051382377053</v>
      </c>
      <c r="M542" s="110">
        <v>1014.5811266659722</v>
      </c>
      <c r="N542" s="110">
        <f t="shared" si="64"/>
        <v>1881.2616404897426</v>
      </c>
    </row>
    <row r="543" spans="2:14" ht="12.95" customHeight="1" x14ac:dyDescent="0.2">
      <c r="B543" s="150">
        <v>24</v>
      </c>
      <c r="C543" s="160" t="s">
        <v>151</v>
      </c>
      <c r="D543" s="239">
        <f t="shared" si="65"/>
        <v>1883.7593262</v>
      </c>
      <c r="E543" s="239">
        <f t="shared" si="66"/>
        <v>253.95455808988771</v>
      </c>
      <c r="F543" s="239">
        <v>1881.2616404897426</v>
      </c>
      <c r="G543" s="133">
        <f t="shared" si="67"/>
        <v>2135.2161985796301</v>
      </c>
      <c r="H543" s="136">
        <f t="shared" si="68"/>
        <v>1.133486729903485</v>
      </c>
      <c r="L543" s="110">
        <v>16908.508189014006</v>
      </c>
      <c r="M543" s="110">
        <v>10849.480880698375</v>
      </c>
      <c r="N543" s="110">
        <f t="shared" si="64"/>
        <v>27757.989069712381</v>
      </c>
    </row>
    <row r="544" spans="2:14" ht="12.95" customHeight="1" x14ac:dyDescent="0.2">
      <c r="B544" s="30"/>
      <c r="C544" s="1" t="s">
        <v>27</v>
      </c>
      <c r="D544" s="209">
        <f>SUM(D520:D543)</f>
        <v>40797.037296599992</v>
      </c>
      <c r="E544" s="209">
        <f t="shared" ref="E544:G544" si="69">SUM(E520:E543)</f>
        <v>19598.109195256784</v>
      </c>
      <c r="F544" s="209">
        <f t="shared" si="69"/>
        <v>27757.989069712377</v>
      </c>
      <c r="G544" s="209">
        <f t="shared" si="69"/>
        <v>47356.098264969172</v>
      </c>
      <c r="H544" s="24">
        <f>G544/D544</f>
        <v>1.1607729728186857</v>
      </c>
    </row>
    <row r="545" spans="2:16" ht="14.25" customHeight="1" x14ac:dyDescent="0.2">
      <c r="B545" s="85"/>
      <c r="C545" s="65"/>
      <c r="D545" s="66"/>
      <c r="E545" s="66"/>
      <c r="F545" s="67"/>
      <c r="G545" s="68"/>
      <c r="H545" s="260"/>
    </row>
    <row r="546" spans="2:16" x14ac:dyDescent="0.2">
      <c r="B546" s="40" t="s">
        <v>59</v>
      </c>
      <c r="C546" s="41"/>
      <c r="D546" s="50"/>
      <c r="E546" s="41"/>
      <c r="F546" s="41"/>
      <c r="G546" s="41"/>
      <c r="H546" s="236"/>
      <c r="I546" s="41" t="s">
        <v>12</v>
      </c>
    </row>
    <row r="547" spans="2:16" ht="1.5" customHeight="1" x14ac:dyDescent="0.2">
      <c r="B547" s="41"/>
      <c r="C547" s="41"/>
      <c r="D547" s="50"/>
      <c r="E547" s="41"/>
      <c r="F547" s="41"/>
      <c r="G547" s="41"/>
      <c r="H547" s="236"/>
      <c r="I547" s="41"/>
    </row>
    <row r="548" spans="2:16" x14ac:dyDescent="0.2">
      <c r="B548" s="112" t="s">
        <v>39</v>
      </c>
      <c r="C548" s="112" t="s">
        <v>125</v>
      </c>
      <c r="D548" s="112" t="s">
        <v>126</v>
      </c>
      <c r="E548" s="112" t="s">
        <v>48</v>
      </c>
      <c r="F548" s="112" t="s">
        <v>49</v>
      </c>
    </row>
    <row r="549" spans="2:16" ht="17.25" customHeight="1" x14ac:dyDescent="0.2">
      <c r="B549" s="45">
        <f>D544</f>
        <v>40797.037296599992</v>
      </c>
      <c r="C549" s="45">
        <f>G544</f>
        <v>47356.098264969172</v>
      </c>
      <c r="D549" s="31">
        <f>C549/B549</f>
        <v>1.1607729728186857</v>
      </c>
      <c r="E549" s="45">
        <f>E579</f>
        <v>32837.781273842003</v>
      </c>
      <c r="F549" s="86">
        <f>E549/B549</f>
        <v>0.80490602871740125</v>
      </c>
    </row>
    <row r="550" spans="2:16" ht="17.25" customHeight="1" x14ac:dyDescent="0.2">
      <c r="B550" s="57"/>
      <c r="C550" s="57"/>
      <c r="D550" s="38"/>
      <c r="E550" s="57"/>
      <c r="F550" s="87"/>
    </row>
    <row r="551" spans="2:16" ht="17.25" customHeight="1" x14ac:dyDescent="0.2">
      <c r="B551" s="406" t="s">
        <v>230</v>
      </c>
      <c r="C551" s="406"/>
      <c r="D551" s="406"/>
      <c r="E551" s="406"/>
      <c r="F551" s="406"/>
      <c r="G551" s="406"/>
      <c r="H551" s="406"/>
      <c r="I551" s="406"/>
    </row>
    <row r="552" spans="2:16" ht="15" customHeight="1" x14ac:dyDescent="0.2">
      <c r="B552" s="41"/>
      <c r="C552" s="41"/>
      <c r="D552" s="41"/>
      <c r="E552" s="41"/>
      <c r="F552" s="51" t="s">
        <v>120</v>
      </c>
      <c r="G552" s="41"/>
      <c r="H552" s="236"/>
      <c r="I552" s="41"/>
    </row>
    <row r="553" spans="2:16" ht="48" customHeight="1" x14ac:dyDescent="0.2">
      <c r="B553" s="53" t="s">
        <v>37</v>
      </c>
      <c r="C553" s="53" t="s">
        <v>38</v>
      </c>
      <c r="D553" s="53" t="s">
        <v>231</v>
      </c>
      <c r="E553" s="53" t="s">
        <v>60</v>
      </c>
      <c r="F553" s="53" t="s">
        <v>61</v>
      </c>
      <c r="N553" s="6" t="s">
        <v>263</v>
      </c>
      <c r="O553" s="6" t="s">
        <v>270</v>
      </c>
    </row>
    <row r="554" spans="2:16" ht="18.75" customHeight="1" x14ac:dyDescent="0.2">
      <c r="B554" s="73">
        <v>1</v>
      </c>
      <c r="C554" s="73">
        <v>2</v>
      </c>
      <c r="D554" s="73">
        <v>3</v>
      </c>
      <c r="E554" s="73">
        <v>4</v>
      </c>
      <c r="F554" s="73">
        <v>5</v>
      </c>
      <c r="G554" s="107"/>
      <c r="H554" s="236"/>
      <c r="I554" s="41"/>
      <c r="N554" s="6">
        <v>1243.808237452</v>
      </c>
      <c r="O554" s="6">
        <v>855.59117740800002</v>
      </c>
      <c r="P554" s="6">
        <f>SUM(N554+O554)</f>
        <v>2099.39941486</v>
      </c>
    </row>
    <row r="555" spans="2:16" ht="12.95" customHeight="1" x14ac:dyDescent="0.2">
      <c r="B555" s="150">
        <v>1</v>
      </c>
      <c r="C555" s="160" t="s">
        <v>128</v>
      </c>
      <c r="D555" s="239">
        <f>D456</f>
        <v>2436.5658042</v>
      </c>
      <c r="E555" s="239">
        <v>2099.39941486</v>
      </c>
      <c r="F555" s="131">
        <f t="shared" ref="F555:F579" si="70">E555/D555</f>
        <v>0.86162229283575531</v>
      </c>
      <c r="G555" s="128"/>
      <c r="H555" s="251"/>
      <c r="N555" s="6">
        <v>418.03885228999997</v>
      </c>
      <c r="O555" s="6">
        <v>236.02386488399998</v>
      </c>
      <c r="P555" s="6">
        <f t="shared" ref="P555:P577" si="71">SUM(N555+O555)</f>
        <v>654.062717174</v>
      </c>
    </row>
    <row r="556" spans="2:16" ht="12.95" customHeight="1" x14ac:dyDescent="0.2">
      <c r="B556" s="150">
        <v>2</v>
      </c>
      <c r="C556" s="160" t="s">
        <v>129</v>
      </c>
      <c r="D556" s="239">
        <f t="shared" ref="D556:D578" si="72">D457</f>
        <v>859.82304539999996</v>
      </c>
      <c r="E556" s="239">
        <v>654.062717174</v>
      </c>
      <c r="F556" s="131">
        <f t="shared" si="70"/>
        <v>0.76069456462372698</v>
      </c>
      <c r="G556" s="128"/>
      <c r="H556" s="251"/>
      <c r="N556" s="6">
        <v>324.59744747999997</v>
      </c>
      <c r="O556" s="6">
        <v>216.107950512</v>
      </c>
      <c r="P556" s="6">
        <f t="shared" si="71"/>
        <v>540.70539799199992</v>
      </c>
    </row>
    <row r="557" spans="2:16" ht="12.95" customHeight="1" x14ac:dyDescent="0.2">
      <c r="B557" s="150">
        <v>3</v>
      </c>
      <c r="C557" s="160" t="s">
        <v>130</v>
      </c>
      <c r="D557" s="239">
        <f t="shared" si="72"/>
        <v>654.55784759999995</v>
      </c>
      <c r="E557" s="239">
        <v>540.70539799199992</v>
      </c>
      <c r="F557" s="131">
        <f t="shared" si="70"/>
        <v>0.82606205085547268</v>
      </c>
      <c r="G557" s="128"/>
      <c r="H557" s="251"/>
      <c r="N557" s="6">
        <v>974.38449081199997</v>
      </c>
      <c r="O557" s="6">
        <v>553.96311353999999</v>
      </c>
      <c r="P557" s="6">
        <f t="shared" si="71"/>
        <v>1528.347604352</v>
      </c>
    </row>
    <row r="558" spans="2:16" ht="12.95" customHeight="1" x14ac:dyDescent="0.2">
      <c r="B558" s="150">
        <v>4</v>
      </c>
      <c r="C558" s="160" t="s">
        <v>131</v>
      </c>
      <c r="D558" s="239">
        <f t="shared" si="72"/>
        <v>1774.5471239999997</v>
      </c>
      <c r="E558" s="239">
        <v>1528.347604352</v>
      </c>
      <c r="F558" s="131">
        <f t="shared" si="70"/>
        <v>0.86126064711482986</v>
      </c>
      <c r="G558" s="128"/>
      <c r="H558" s="251"/>
      <c r="N558" s="6">
        <v>499.28710159599996</v>
      </c>
      <c r="O558" s="6">
        <v>310.96624995600001</v>
      </c>
      <c r="P558" s="6">
        <f t="shared" si="71"/>
        <v>810.25335155199991</v>
      </c>
    </row>
    <row r="559" spans="2:16" ht="12.95" customHeight="1" x14ac:dyDescent="0.2">
      <c r="B559" s="150">
        <v>5</v>
      </c>
      <c r="C559" s="160" t="s">
        <v>132</v>
      </c>
      <c r="D559" s="239">
        <f t="shared" si="72"/>
        <v>949.63228919999995</v>
      </c>
      <c r="E559" s="239">
        <v>810.25335155199991</v>
      </c>
      <c r="F559" s="131">
        <f t="shared" si="70"/>
        <v>0.85322851883499329</v>
      </c>
      <c r="G559" s="128"/>
      <c r="H559" s="251"/>
      <c r="N559" s="6">
        <v>850.60540409800001</v>
      </c>
      <c r="O559" s="6">
        <v>674.10302034000006</v>
      </c>
      <c r="P559" s="6">
        <f t="shared" si="71"/>
        <v>1524.7084244380001</v>
      </c>
    </row>
    <row r="560" spans="2:16" ht="12.95" customHeight="1" x14ac:dyDescent="0.2">
      <c r="B560" s="150">
        <v>6</v>
      </c>
      <c r="C560" s="160" t="s">
        <v>133</v>
      </c>
      <c r="D560" s="239">
        <f t="shared" si="72"/>
        <v>1652.5122143999997</v>
      </c>
      <c r="E560" s="239">
        <v>1524.7084244380001</v>
      </c>
      <c r="F560" s="131">
        <f t="shared" si="70"/>
        <v>0.92266091055284383</v>
      </c>
      <c r="G560" s="128"/>
      <c r="H560" s="251"/>
      <c r="N560" s="6">
        <v>551.96981391600002</v>
      </c>
      <c r="O560" s="6">
        <v>429.95883802199995</v>
      </c>
      <c r="P560" s="6">
        <f t="shared" si="71"/>
        <v>981.92865193800003</v>
      </c>
    </row>
    <row r="561" spans="2:16" ht="12.95" customHeight="1" x14ac:dyDescent="0.2">
      <c r="B561" s="150">
        <v>7</v>
      </c>
      <c r="C561" s="160" t="s">
        <v>134</v>
      </c>
      <c r="D561" s="239">
        <f t="shared" si="72"/>
        <v>1366.8807053999999</v>
      </c>
      <c r="E561" s="239">
        <v>981.92865193800003</v>
      </c>
      <c r="F561" s="131">
        <f t="shared" si="70"/>
        <v>0.71837187258463153</v>
      </c>
      <c r="G561" s="128"/>
      <c r="H561" s="251"/>
      <c r="N561" s="6">
        <v>1213.2928235259999</v>
      </c>
      <c r="O561" s="6">
        <v>751.29741855599991</v>
      </c>
      <c r="P561" s="6">
        <f t="shared" si="71"/>
        <v>1964.5902420819998</v>
      </c>
    </row>
    <row r="562" spans="2:16" ht="12.95" customHeight="1" x14ac:dyDescent="0.2">
      <c r="B562" s="150">
        <v>8</v>
      </c>
      <c r="C562" s="160" t="s">
        <v>135</v>
      </c>
      <c r="D562" s="239">
        <f t="shared" si="72"/>
        <v>2350.0691514</v>
      </c>
      <c r="E562" s="239">
        <v>1964.5902420819998</v>
      </c>
      <c r="F562" s="131">
        <f t="shared" si="70"/>
        <v>0.8359712482977959</v>
      </c>
      <c r="G562" s="128"/>
      <c r="H562" s="251"/>
      <c r="N562" s="6">
        <v>1547.6630480919998</v>
      </c>
      <c r="O562" s="6">
        <v>1146.2105480939999</v>
      </c>
      <c r="P562" s="6">
        <f t="shared" si="71"/>
        <v>2693.8735961859998</v>
      </c>
    </row>
    <row r="563" spans="2:16" ht="12.95" customHeight="1" x14ac:dyDescent="0.2">
      <c r="B563" s="150">
        <v>9</v>
      </c>
      <c r="C563" s="160" t="s">
        <v>136</v>
      </c>
      <c r="D563" s="239">
        <f t="shared" si="72"/>
        <v>3469.6904952000004</v>
      </c>
      <c r="E563" s="239">
        <v>2693.8735961859998</v>
      </c>
      <c r="F563" s="131">
        <f t="shared" si="70"/>
        <v>0.77640169920421653</v>
      </c>
      <c r="G563" s="128"/>
      <c r="H563" s="251"/>
      <c r="N563" s="6">
        <v>560.78031447199999</v>
      </c>
      <c r="O563" s="6">
        <v>364.35889723199995</v>
      </c>
      <c r="P563" s="6">
        <f t="shared" si="71"/>
        <v>925.13921170399999</v>
      </c>
    </row>
    <row r="564" spans="2:16" ht="12.95" customHeight="1" x14ac:dyDescent="0.2">
      <c r="B564" s="150">
        <v>10</v>
      </c>
      <c r="C564" s="160" t="s">
        <v>137</v>
      </c>
      <c r="D564" s="239">
        <f t="shared" si="72"/>
        <v>1131.6800327999997</v>
      </c>
      <c r="E564" s="239">
        <v>925.13921170399999</v>
      </c>
      <c r="F564" s="131">
        <f t="shared" si="70"/>
        <v>0.81749185714183104</v>
      </c>
      <c r="G564" s="128"/>
      <c r="H564" s="251"/>
      <c r="N564" s="6">
        <v>912.8911203880001</v>
      </c>
      <c r="O564" s="6">
        <v>621.61490232000006</v>
      </c>
      <c r="P564" s="6">
        <f t="shared" si="71"/>
        <v>1534.5060227080003</v>
      </c>
    </row>
    <row r="565" spans="2:16" ht="12.95" customHeight="1" x14ac:dyDescent="0.2">
      <c r="B565" s="150">
        <v>11</v>
      </c>
      <c r="C565" s="160" t="s">
        <v>138</v>
      </c>
      <c r="D565" s="239">
        <f t="shared" si="72"/>
        <v>2038.4099927999996</v>
      </c>
      <c r="E565" s="239">
        <v>1534.5060227080003</v>
      </c>
      <c r="F565" s="131">
        <f t="shared" si="70"/>
        <v>0.75279557504531902</v>
      </c>
      <c r="G565" s="128"/>
      <c r="H565" s="251"/>
      <c r="N565" s="6">
        <v>910.60354055599998</v>
      </c>
      <c r="O565" s="6">
        <v>687.0803638320001</v>
      </c>
      <c r="P565" s="6">
        <f t="shared" si="71"/>
        <v>1597.683904388</v>
      </c>
    </row>
    <row r="566" spans="2:16" ht="12.95" customHeight="1" x14ac:dyDescent="0.2">
      <c r="B566" s="150">
        <v>12</v>
      </c>
      <c r="C566" s="160" t="s">
        <v>139</v>
      </c>
      <c r="D566" s="239">
        <f t="shared" si="72"/>
        <v>1964.8986167999999</v>
      </c>
      <c r="E566" s="239">
        <v>1597.683904388</v>
      </c>
      <c r="F566" s="131">
        <f t="shared" si="70"/>
        <v>0.81311264139925987</v>
      </c>
      <c r="G566" s="128"/>
      <c r="H566" s="251"/>
      <c r="N566" s="6">
        <v>394.15271594000001</v>
      </c>
      <c r="O566" s="6">
        <v>328.65906610799993</v>
      </c>
      <c r="P566" s="6">
        <f t="shared" si="71"/>
        <v>722.81178204799994</v>
      </c>
    </row>
    <row r="567" spans="2:16" ht="12.95" customHeight="1" x14ac:dyDescent="0.2">
      <c r="B567" s="150">
        <v>13</v>
      </c>
      <c r="C567" s="160" t="s">
        <v>140</v>
      </c>
      <c r="D567" s="239">
        <f t="shared" si="72"/>
        <v>860.80114859999992</v>
      </c>
      <c r="E567" s="239">
        <v>722.81178204799994</v>
      </c>
      <c r="F567" s="131">
        <f t="shared" si="70"/>
        <v>0.83969658175244677</v>
      </c>
      <c r="G567" s="128"/>
      <c r="H567" s="251"/>
      <c r="N567" s="6">
        <v>416.68025697800005</v>
      </c>
      <c r="O567" s="6">
        <v>328.620363822</v>
      </c>
      <c r="P567" s="6">
        <f t="shared" si="71"/>
        <v>745.30062080000005</v>
      </c>
    </row>
    <row r="568" spans="2:16" ht="12.95" customHeight="1" x14ac:dyDescent="0.2">
      <c r="B568" s="150">
        <v>14</v>
      </c>
      <c r="C568" s="160" t="s">
        <v>141</v>
      </c>
      <c r="D568" s="239">
        <f t="shared" si="72"/>
        <v>1236.3113195999999</v>
      </c>
      <c r="E568" s="239">
        <v>745.30062080000005</v>
      </c>
      <c r="F568" s="131">
        <f t="shared" si="70"/>
        <v>0.60284218787314592</v>
      </c>
      <c r="G568" s="128"/>
      <c r="H568" s="251"/>
      <c r="N568" s="6">
        <v>903.65276965800001</v>
      </c>
      <c r="O568" s="6">
        <v>733.25953125000001</v>
      </c>
      <c r="P568" s="6">
        <f t="shared" si="71"/>
        <v>1636.9123009079999</v>
      </c>
    </row>
    <row r="569" spans="2:16" ht="12.95" customHeight="1" x14ac:dyDescent="0.2">
      <c r="B569" s="150">
        <v>15</v>
      </c>
      <c r="C569" s="160" t="s">
        <v>142</v>
      </c>
      <c r="D569" s="239">
        <f t="shared" si="72"/>
        <v>1955.9470913999999</v>
      </c>
      <c r="E569" s="239">
        <v>1636.9123009079999</v>
      </c>
      <c r="F569" s="131">
        <f t="shared" si="70"/>
        <v>0.83688986686053668</v>
      </c>
      <c r="G569" s="128"/>
      <c r="H569" s="251"/>
      <c r="N569" s="6">
        <v>1437.05947154</v>
      </c>
      <c r="O569" s="6">
        <v>838.39045513200006</v>
      </c>
      <c r="P569" s="6">
        <f t="shared" si="71"/>
        <v>2275.4499266719999</v>
      </c>
    </row>
    <row r="570" spans="2:16" ht="12.95" customHeight="1" x14ac:dyDescent="0.2">
      <c r="B570" s="150">
        <v>16</v>
      </c>
      <c r="C570" s="160" t="s">
        <v>143</v>
      </c>
      <c r="D570" s="239">
        <f t="shared" si="72"/>
        <v>3026.5224204000001</v>
      </c>
      <c r="E570" s="239">
        <v>2275.4499266719999</v>
      </c>
      <c r="F570" s="131">
        <f t="shared" si="70"/>
        <v>0.75183646793248116</v>
      </c>
      <c r="G570" s="128"/>
      <c r="H570" s="251"/>
      <c r="N570" s="6">
        <v>902.56350966799994</v>
      </c>
      <c r="O570" s="6">
        <v>766.16944146000003</v>
      </c>
      <c r="P570" s="6">
        <f t="shared" si="71"/>
        <v>1668.732951128</v>
      </c>
    </row>
    <row r="571" spans="2:16" ht="12.95" customHeight="1" x14ac:dyDescent="0.2">
      <c r="B571" s="150">
        <v>17</v>
      </c>
      <c r="C571" s="160" t="s">
        <v>144</v>
      </c>
      <c r="D571" s="239">
        <f t="shared" si="72"/>
        <v>2161.0542504</v>
      </c>
      <c r="E571" s="239">
        <v>1668.732951128</v>
      </c>
      <c r="F571" s="131">
        <f t="shared" si="70"/>
        <v>0.77218466441512335</v>
      </c>
      <c r="G571" s="128"/>
      <c r="H571" s="251"/>
      <c r="N571" s="6">
        <v>789.58104065399993</v>
      </c>
      <c r="O571" s="6">
        <v>642.37625658599995</v>
      </c>
      <c r="P571" s="6">
        <f t="shared" si="71"/>
        <v>1431.9572972399999</v>
      </c>
    </row>
    <row r="572" spans="2:16" ht="12.95" customHeight="1" x14ac:dyDescent="0.2">
      <c r="B572" s="150">
        <v>18</v>
      </c>
      <c r="C572" s="160" t="s">
        <v>145</v>
      </c>
      <c r="D572" s="239">
        <f t="shared" si="72"/>
        <v>1790.9891027999997</v>
      </c>
      <c r="E572" s="239">
        <v>1431.9572972399999</v>
      </c>
      <c r="F572" s="131">
        <f t="shared" si="70"/>
        <v>0.79953434390042011</v>
      </c>
      <c r="G572" s="128"/>
      <c r="H572" s="251"/>
      <c r="N572" s="6">
        <v>757.04099975600002</v>
      </c>
      <c r="O572" s="6">
        <v>488.27251117200001</v>
      </c>
      <c r="P572" s="6">
        <f t="shared" si="71"/>
        <v>1245.3135109280001</v>
      </c>
    </row>
    <row r="573" spans="2:16" ht="12.95" customHeight="1" x14ac:dyDescent="0.2">
      <c r="B573" s="150">
        <v>19</v>
      </c>
      <c r="C573" s="160" t="s">
        <v>146</v>
      </c>
      <c r="D573" s="239">
        <f t="shared" si="72"/>
        <v>1638.6902315999998</v>
      </c>
      <c r="E573" s="239">
        <v>1245.3135109280001</v>
      </c>
      <c r="F573" s="131">
        <f t="shared" si="70"/>
        <v>0.75994442812543594</v>
      </c>
      <c r="G573" s="128"/>
      <c r="H573" s="251"/>
      <c r="N573" s="6">
        <v>536.83316916199999</v>
      </c>
      <c r="O573" s="6">
        <v>334.19728342799999</v>
      </c>
      <c r="P573" s="6">
        <f t="shared" si="71"/>
        <v>871.03045258999998</v>
      </c>
    </row>
    <row r="574" spans="2:16" ht="12.95" customHeight="1" x14ac:dyDescent="0.2">
      <c r="B574" s="150">
        <v>20</v>
      </c>
      <c r="C574" s="160" t="s">
        <v>147</v>
      </c>
      <c r="D574" s="239">
        <f t="shared" si="72"/>
        <v>1039.1703371999999</v>
      </c>
      <c r="E574" s="239">
        <v>871.03045258999998</v>
      </c>
      <c r="F574" s="131">
        <f t="shared" si="70"/>
        <v>0.83819795601263436</v>
      </c>
      <c r="G574" s="128"/>
      <c r="H574" s="251"/>
      <c r="N574" s="6">
        <v>717.92535702400005</v>
      </c>
      <c r="O574" s="6">
        <v>432.56626342800001</v>
      </c>
      <c r="P574" s="6">
        <f t="shared" si="71"/>
        <v>1150.491620452</v>
      </c>
    </row>
    <row r="575" spans="2:16" ht="12.95" customHeight="1" x14ac:dyDescent="0.2">
      <c r="B575" s="150">
        <v>21</v>
      </c>
      <c r="C575" s="160" t="s">
        <v>148</v>
      </c>
      <c r="D575" s="239">
        <f t="shared" si="72"/>
        <v>1512.7856393999998</v>
      </c>
      <c r="E575" s="239">
        <v>1150.491620452</v>
      </c>
      <c r="F575" s="131">
        <f t="shared" si="70"/>
        <v>0.76051199223989685</v>
      </c>
      <c r="G575" s="128"/>
      <c r="H575" s="251" t="s">
        <v>12</v>
      </c>
      <c r="N575" s="6">
        <v>537.26342417599994</v>
      </c>
      <c r="O575" s="6">
        <v>235.67272049999997</v>
      </c>
      <c r="P575" s="6">
        <f t="shared" si="71"/>
        <v>772.93614467599991</v>
      </c>
    </row>
    <row r="576" spans="2:16" ht="12.95" customHeight="1" x14ac:dyDescent="0.2">
      <c r="B576" s="150">
        <v>22</v>
      </c>
      <c r="C576" s="160" t="s">
        <v>149</v>
      </c>
      <c r="D576" s="239">
        <f t="shared" si="72"/>
        <v>1206.8769425999999</v>
      </c>
      <c r="E576" s="239">
        <v>772.93614467599991</v>
      </c>
      <c r="F576" s="131">
        <f t="shared" si="70"/>
        <v>0.6404432112281867</v>
      </c>
      <c r="G576" s="128"/>
      <c r="H576" s="251"/>
      <c r="N576" s="6">
        <v>927.39227395</v>
      </c>
      <c r="O576" s="6">
        <v>528.17777982600001</v>
      </c>
      <c r="P576" s="6">
        <f t="shared" si="71"/>
        <v>1455.5700537759999</v>
      </c>
    </row>
    <row r="577" spans="2:16" ht="12.95" customHeight="1" x14ac:dyDescent="0.2">
      <c r="B577" s="150">
        <v>23</v>
      </c>
      <c r="C577" s="160" t="s">
        <v>150</v>
      </c>
      <c r="D577" s="239">
        <f t="shared" si="72"/>
        <v>1834.8621672000002</v>
      </c>
      <c r="E577" s="239">
        <v>1455.5700537759999</v>
      </c>
      <c r="F577" s="131">
        <f t="shared" si="70"/>
        <v>0.79328577361055952</v>
      </c>
      <c r="G577" s="128"/>
      <c r="H577" s="251"/>
      <c r="N577" s="6">
        <v>1068.9027704539999</v>
      </c>
      <c r="O577" s="6">
        <v>937.17330279599992</v>
      </c>
      <c r="P577" s="6">
        <f t="shared" si="71"/>
        <v>2006.0760732499998</v>
      </c>
    </row>
    <row r="578" spans="2:16" ht="12.95" customHeight="1" x14ac:dyDescent="0.2">
      <c r="B578" s="150">
        <v>24</v>
      </c>
      <c r="C578" s="160" t="s">
        <v>151</v>
      </c>
      <c r="D578" s="239">
        <f t="shared" si="72"/>
        <v>1883.7593262</v>
      </c>
      <c r="E578" s="239">
        <v>2006.0760732499998</v>
      </c>
      <c r="F578" s="131">
        <f t="shared" si="70"/>
        <v>1.0649322582501781</v>
      </c>
      <c r="G578" s="128"/>
      <c r="H578" s="251"/>
      <c r="P578" s="6">
        <f>SUM(P554:P577)</f>
        <v>32837.781273842003</v>
      </c>
    </row>
    <row r="579" spans="2:16" ht="12.95" customHeight="1" x14ac:dyDescent="0.2">
      <c r="B579" s="30"/>
      <c r="C579" s="1" t="s">
        <v>27</v>
      </c>
      <c r="D579" s="209">
        <f>SUM(D555:D578)</f>
        <v>40797.037296599992</v>
      </c>
      <c r="E579" s="209">
        <f>SUM(E555:E578)</f>
        <v>32837.781273842003</v>
      </c>
      <c r="F579" s="130">
        <f t="shared" si="70"/>
        <v>0.80490602871740125</v>
      </c>
      <c r="G579" s="38"/>
      <c r="H579" s="251"/>
    </row>
    <row r="580" spans="2:16" ht="23.25" customHeight="1" x14ac:dyDescent="0.2">
      <c r="B580" s="414" t="s">
        <v>232</v>
      </c>
      <c r="C580" s="414"/>
      <c r="D580" s="414"/>
      <c r="E580" s="414"/>
      <c r="F580" s="414"/>
      <c r="G580" s="414"/>
      <c r="H580" s="414"/>
      <c r="I580" s="414"/>
    </row>
    <row r="581" spans="2:16" x14ac:dyDescent="0.2">
      <c r="B581" s="40"/>
      <c r="C581" s="41"/>
      <c r="D581" s="41"/>
      <c r="E581" s="41"/>
      <c r="F581" s="41"/>
      <c r="G581" s="41"/>
      <c r="H581" s="236"/>
      <c r="I581" s="41"/>
    </row>
    <row r="582" spans="2:16" x14ac:dyDescent="0.2">
      <c r="B582" s="414" t="s">
        <v>121</v>
      </c>
      <c r="C582" s="414"/>
      <c r="D582" s="414"/>
      <c r="E582" s="414"/>
      <c r="F582" s="414"/>
      <c r="G582" s="414"/>
      <c r="H582" s="414"/>
      <c r="I582" s="414"/>
    </row>
    <row r="583" spans="2:16" ht="12" customHeight="1" x14ac:dyDescent="0.2">
      <c r="C583" s="41"/>
      <c r="D583" s="41"/>
      <c r="E583" s="41"/>
      <c r="F583" s="41"/>
      <c r="G583" s="41"/>
      <c r="H583" s="236"/>
      <c r="I583" s="41"/>
    </row>
    <row r="584" spans="2:16" ht="57" x14ac:dyDescent="0.2">
      <c r="B584" s="78" t="s">
        <v>30</v>
      </c>
      <c r="C584" s="78" t="s">
        <v>31</v>
      </c>
      <c r="D584" s="78" t="s">
        <v>62</v>
      </c>
      <c r="E584" s="78" t="s">
        <v>63</v>
      </c>
      <c r="F584" s="78" t="s">
        <v>64</v>
      </c>
      <c r="G584" s="44"/>
    </row>
    <row r="585" spans="2:16" s="47" customFormat="1" x14ac:dyDescent="0.2">
      <c r="B585" s="79">
        <v>1</v>
      </c>
      <c r="C585" s="79">
        <v>2</v>
      </c>
      <c r="D585" s="79">
        <v>3</v>
      </c>
      <c r="E585" s="79">
        <v>4</v>
      </c>
      <c r="F585" s="79">
        <v>5</v>
      </c>
      <c r="G585" s="88"/>
      <c r="H585" s="263"/>
      <c r="J585" s="226"/>
    </row>
    <row r="586" spans="2:16" ht="12.95" customHeight="1" x14ac:dyDescent="0.2">
      <c r="B586" s="150">
        <v>1</v>
      </c>
      <c r="C586" s="160" t="s">
        <v>128</v>
      </c>
      <c r="D586" s="131">
        <f>F386</f>
        <v>1.0352705236210589</v>
      </c>
      <c r="E586" s="131">
        <f>F555</f>
        <v>0.86162229283575531</v>
      </c>
      <c r="F586" s="139">
        <f>E586-D586</f>
        <v>-0.17364823078530356</v>
      </c>
      <c r="G586" s="128"/>
      <c r="H586" s="251"/>
    </row>
    <row r="587" spans="2:16" ht="12.95" customHeight="1" x14ac:dyDescent="0.2">
      <c r="B587" s="150">
        <v>2</v>
      </c>
      <c r="C587" s="160" t="s">
        <v>129</v>
      </c>
      <c r="D587" s="131">
        <f t="shared" ref="D587:D610" si="73">F387</f>
        <v>0.80400163094158761</v>
      </c>
      <c r="E587" s="131">
        <f t="shared" ref="E587:E610" si="74">F556</f>
        <v>0.76069456462372698</v>
      </c>
      <c r="F587" s="139">
        <f t="shared" ref="F587:F610" si="75">E587-D587</f>
        <v>-4.3307066317860632E-2</v>
      </c>
      <c r="G587" s="128"/>
      <c r="H587" s="251"/>
    </row>
    <row r="588" spans="2:16" ht="12.95" customHeight="1" x14ac:dyDescent="0.2">
      <c r="B588" s="150">
        <v>3</v>
      </c>
      <c r="C588" s="160" t="s">
        <v>130</v>
      </c>
      <c r="D588" s="131">
        <f t="shared" si="73"/>
        <v>0.96750314719471975</v>
      </c>
      <c r="E588" s="131">
        <f t="shared" si="74"/>
        <v>0.82606205085547268</v>
      </c>
      <c r="F588" s="139">
        <f t="shared" si="75"/>
        <v>-0.14144109633924706</v>
      </c>
      <c r="G588" s="128"/>
      <c r="H588" s="251"/>
    </row>
    <row r="589" spans="2:16" ht="12.95" customHeight="1" x14ac:dyDescent="0.2">
      <c r="B589" s="150">
        <v>4</v>
      </c>
      <c r="C589" s="160" t="s">
        <v>131</v>
      </c>
      <c r="D589" s="131">
        <f t="shared" si="73"/>
        <v>0.92539414585005253</v>
      </c>
      <c r="E589" s="131">
        <f t="shared" si="74"/>
        <v>0.86126064711482986</v>
      </c>
      <c r="F589" s="139">
        <f t="shared" si="75"/>
        <v>-6.4133498735222672E-2</v>
      </c>
      <c r="G589" s="128"/>
      <c r="H589" s="251"/>
    </row>
    <row r="590" spans="2:16" ht="12.95" customHeight="1" x14ac:dyDescent="0.2">
      <c r="B590" s="150">
        <v>5</v>
      </c>
      <c r="C590" s="160" t="s">
        <v>132</v>
      </c>
      <c r="D590" s="131">
        <f t="shared" si="73"/>
        <v>0.86099305138563209</v>
      </c>
      <c r="E590" s="131">
        <f t="shared" si="74"/>
        <v>0.85322851883499329</v>
      </c>
      <c r="F590" s="139">
        <f t="shared" si="75"/>
        <v>-7.764532550638803E-3</v>
      </c>
      <c r="G590" s="128"/>
      <c r="H590" s="251"/>
    </row>
    <row r="591" spans="2:16" ht="12.95" customHeight="1" x14ac:dyDescent="0.2">
      <c r="B591" s="150">
        <v>6</v>
      </c>
      <c r="C591" s="160" t="s">
        <v>133</v>
      </c>
      <c r="D591" s="131">
        <f t="shared" si="73"/>
        <v>0.93879974994844095</v>
      </c>
      <c r="E591" s="131">
        <f t="shared" si="74"/>
        <v>0.92266091055284383</v>
      </c>
      <c r="F591" s="139">
        <f t="shared" si="75"/>
        <v>-1.6138839395597127E-2</v>
      </c>
      <c r="G591" s="128"/>
      <c r="H591" s="251"/>
    </row>
    <row r="592" spans="2:16" ht="12.95" customHeight="1" x14ac:dyDescent="0.2">
      <c r="B592" s="150">
        <v>7</v>
      </c>
      <c r="C592" s="160" t="s">
        <v>134</v>
      </c>
      <c r="D592" s="131">
        <f t="shared" si="73"/>
        <v>0.72217597425079505</v>
      </c>
      <c r="E592" s="131">
        <f t="shared" si="74"/>
        <v>0.71837187258463153</v>
      </c>
      <c r="F592" s="139">
        <f t="shared" si="75"/>
        <v>-3.8041016661635174E-3</v>
      </c>
      <c r="G592" s="128"/>
      <c r="H592" s="251"/>
    </row>
    <row r="593" spans="2:8" ht="12.95" customHeight="1" x14ac:dyDescent="0.2">
      <c r="B593" s="150">
        <v>8</v>
      </c>
      <c r="C593" s="160" t="s">
        <v>135</v>
      </c>
      <c r="D593" s="131">
        <f t="shared" si="73"/>
        <v>0.92947210507594091</v>
      </c>
      <c r="E593" s="131">
        <f t="shared" si="74"/>
        <v>0.8359712482977959</v>
      </c>
      <c r="F593" s="139">
        <f t="shared" si="75"/>
        <v>-9.3500856778145014E-2</v>
      </c>
      <c r="G593" s="128"/>
      <c r="H593" s="251"/>
    </row>
    <row r="594" spans="2:8" ht="12.95" customHeight="1" x14ac:dyDescent="0.2">
      <c r="B594" s="150">
        <v>9</v>
      </c>
      <c r="C594" s="160" t="s">
        <v>136</v>
      </c>
      <c r="D594" s="131">
        <f t="shared" si="73"/>
        <v>0.7265213135971752</v>
      </c>
      <c r="E594" s="131">
        <f t="shared" si="74"/>
        <v>0.77640169920421653</v>
      </c>
      <c r="F594" s="139">
        <f t="shared" si="75"/>
        <v>4.9880385607041333E-2</v>
      </c>
      <c r="G594" s="128"/>
      <c r="H594" s="251"/>
    </row>
    <row r="595" spans="2:8" ht="12.95" customHeight="1" x14ac:dyDescent="0.2">
      <c r="B595" s="150">
        <v>10</v>
      </c>
      <c r="C595" s="160" t="s">
        <v>137</v>
      </c>
      <c r="D595" s="131">
        <f t="shared" si="73"/>
        <v>1.0365709744775105</v>
      </c>
      <c r="E595" s="131">
        <f t="shared" si="74"/>
        <v>0.81749185714183104</v>
      </c>
      <c r="F595" s="139">
        <f t="shared" si="75"/>
        <v>-0.21907911733567942</v>
      </c>
      <c r="G595" s="128"/>
      <c r="H595" s="251"/>
    </row>
    <row r="596" spans="2:8" ht="12.95" customHeight="1" x14ac:dyDescent="0.2">
      <c r="B596" s="150">
        <v>11</v>
      </c>
      <c r="C596" s="160" t="s">
        <v>138</v>
      </c>
      <c r="D596" s="131">
        <f t="shared" si="73"/>
        <v>0.79917966430527287</v>
      </c>
      <c r="E596" s="131">
        <f t="shared" si="74"/>
        <v>0.75279557504531902</v>
      </c>
      <c r="F596" s="139">
        <f t="shared" si="75"/>
        <v>-4.6384089259953853E-2</v>
      </c>
      <c r="G596" s="128"/>
      <c r="H596" s="251"/>
    </row>
    <row r="597" spans="2:8" ht="12.95" customHeight="1" x14ac:dyDescent="0.2">
      <c r="B597" s="150">
        <v>12</v>
      </c>
      <c r="C597" s="160" t="s">
        <v>139</v>
      </c>
      <c r="D597" s="131">
        <f t="shared" si="73"/>
        <v>1.036579780221335</v>
      </c>
      <c r="E597" s="131">
        <f t="shared" si="74"/>
        <v>0.81311264139925987</v>
      </c>
      <c r="F597" s="139">
        <f t="shared" si="75"/>
        <v>-0.22346713882207514</v>
      </c>
      <c r="G597" s="128"/>
      <c r="H597" s="251"/>
    </row>
    <row r="598" spans="2:8" ht="12.95" customHeight="1" x14ac:dyDescent="0.2">
      <c r="B598" s="150">
        <v>13</v>
      </c>
      <c r="C598" s="160" t="s">
        <v>140</v>
      </c>
      <c r="D598" s="131">
        <f t="shared" si="73"/>
        <v>0.92790076905443786</v>
      </c>
      <c r="E598" s="131">
        <f t="shared" si="74"/>
        <v>0.83969658175244677</v>
      </c>
      <c r="F598" s="139">
        <f t="shared" si="75"/>
        <v>-8.8204187301991088E-2</v>
      </c>
      <c r="G598" s="128"/>
      <c r="H598" s="251"/>
    </row>
    <row r="599" spans="2:8" ht="12.95" customHeight="1" x14ac:dyDescent="0.2">
      <c r="B599" s="150">
        <v>14</v>
      </c>
      <c r="C599" s="160" t="s">
        <v>141</v>
      </c>
      <c r="D599" s="131">
        <f t="shared" si="73"/>
        <v>0.67778255629255002</v>
      </c>
      <c r="E599" s="131">
        <f t="shared" si="74"/>
        <v>0.60284218787314592</v>
      </c>
      <c r="F599" s="139">
        <f t="shared" si="75"/>
        <v>-7.4940368419404102E-2</v>
      </c>
      <c r="G599" s="128"/>
      <c r="H599" s="251"/>
    </row>
    <row r="600" spans="2:8" ht="12.95" customHeight="1" x14ac:dyDescent="0.2">
      <c r="B600" s="150">
        <v>15</v>
      </c>
      <c r="C600" s="160" t="s">
        <v>142</v>
      </c>
      <c r="D600" s="131">
        <f t="shared" si="73"/>
        <v>0.94376117782147406</v>
      </c>
      <c r="E600" s="131">
        <f t="shared" si="74"/>
        <v>0.83688986686053668</v>
      </c>
      <c r="F600" s="139">
        <f t="shared" si="75"/>
        <v>-0.10687131096093738</v>
      </c>
      <c r="G600" s="128"/>
      <c r="H600" s="251"/>
    </row>
    <row r="601" spans="2:8" ht="12.95" customHeight="1" x14ac:dyDescent="0.2">
      <c r="B601" s="150">
        <v>16</v>
      </c>
      <c r="C601" s="160" t="s">
        <v>143</v>
      </c>
      <c r="D601" s="131">
        <f t="shared" si="73"/>
        <v>0.76924392999271862</v>
      </c>
      <c r="E601" s="131">
        <f t="shared" si="74"/>
        <v>0.75183646793248116</v>
      </c>
      <c r="F601" s="139">
        <f t="shared" si="75"/>
        <v>-1.7407462060237466E-2</v>
      </c>
      <c r="G601" s="128"/>
      <c r="H601" s="251"/>
    </row>
    <row r="602" spans="2:8" ht="12.95" customHeight="1" x14ac:dyDescent="0.2">
      <c r="B602" s="150">
        <v>17</v>
      </c>
      <c r="C602" s="160" t="s">
        <v>144</v>
      </c>
      <c r="D602" s="131">
        <f t="shared" si="73"/>
        <v>0.8020115630143192</v>
      </c>
      <c r="E602" s="131">
        <f t="shared" si="74"/>
        <v>0.77218466441512335</v>
      </c>
      <c r="F602" s="139">
        <f t="shared" si="75"/>
        <v>-2.982689859919585E-2</v>
      </c>
      <c r="G602" s="128"/>
      <c r="H602" s="251"/>
    </row>
    <row r="603" spans="2:8" ht="12.95" customHeight="1" x14ac:dyDescent="0.2">
      <c r="B603" s="150">
        <v>18</v>
      </c>
      <c r="C603" s="160" t="s">
        <v>145</v>
      </c>
      <c r="D603" s="131">
        <f t="shared" si="73"/>
        <v>0.86518010021296343</v>
      </c>
      <c r="E603" s="131">
        <f t="shared" si="74"/>
        <v>0.79953434390042011</v>
      </c>
      <c r="F603" s="139">
        <f t="shared" si="75"/>
        <v>-6.5645756312543324E-2</v>
      </c>
      <c r="G603" s="128"/>
      <c r="H603" s="251"/>
    </row>
    <row r="604" spans="2:8" ht="12.95" customHeight="1" x14ac:dyDescent="0.2">
      <c r="B604" s="150">
        <v>19</v>
      </c>
      <c r="C604" s="160" t="s">
        <v>146</v>
      </c>
      <c r="D604" s="131">
        <f t="shared" si="73"/>
        <v>0.72643391972770233</v>
      </c>
      <c r="E604" s="131">
        <f t="shared" si="74"/>
        <v>0.75994442812543594</v>
      </c>
      <c r="F604" s="139">
        <f t="shared" si="75"/>
        <v>3.3510508397733618E-2</v>
      </c>
      <c r="G604" s="128"/>
      <c r="H604" s="251"/>
    </row>
    <row r="605" spans="2:8" ht="12.95" customHeight="1" x14ac:dyDescent="0.2">
      <c r="B605" s="150">
        <v>20</v>
      </c>
      <c r="C605" s="160" t="s">
        <v>147</v>
      </c>
      <c r="D605" s="131">
        <f t="shared" si="73"/>
        <v>0.81027185923115541</v>
      </c>
      <c r="E605" s="131">
        <f t="shared" si="74"/>
        <v>0.83819795601263436</v>
      </c>
      <c r="F605" s="139">
        <f t="shared" si="75"/>
        <v>2.7926096781478948E-2</v>
      </c>
      <c r="G605" s="128"/>
      <c r="H605" s="251"/>
    </row>
    <row r="606" spans="2:8" ht="12.95" customHeight="1" x14ac:dyDescent="0.2">
      <c r="B606" s="150">
        <v>21</v>
      </c>
      <c r="C606" s="160" t="s">
        <v>148</v>
      </c>
      <c r="D606" s="131">
        <f t="shared" si="73"/>
        <v>0.68865557478717065</v>
      </c>
      <c r="E606" s="131">
        <f t="shared" si="74"/>
        <v>0.76051199223989685</v>
      </c>
      <c r="F606" s="139">
        <f t="shared" si="75"/>
        <v>7.1856417452726196E-2</v>
      </c>
      <c r="G606" s="128"/>
      <c r="H606" s="251"/>
    </row>
    <row r="607" spans="2:8" ht="12.95" customHeight="1" x14ac:dyDescent="0.2">
      <c r="B607" s="150">
        <v>22</v>
      </c>
      <c r="C607" s="160" t="s">
        <v>149</v>
      </c>
      <c r="D607" s="131">
        <f t="shared" si="73"/>
        <v>0.59057607033617365</v>
      </c>
      <c r="E607" s="131">
        <f t="shared" si="74"/>
        <v>0.6404432112281867</v>
      </c>
      <c r="F607" s="139">
        <f t="shared" si="75"/>
        <v>4.9867140892013051E-2</v>
      </c>
      <c r="G607" s="128"/>
      <c r="H607" s="251"/>
    </row>
    <row r="608" spans="2:8" ht="12.95" customHeight="1" x14ac:dyDescent="0.2">
      <c r="B608" s="150">
        <v>23</v>
      </c>
      <c r="C608" s="160" t="s">
        <v>150</v>
      </c>
      <c r="D608" s="131">
        <f t="shared" si="73"/>
        <v>0.71571414938780642</v>
      </c>
      <c r="E608" s="131">
        <f t="shared" si="74"/>
        <v>0.79328577361055952</v>
      </c>
      <c r="F608" s="139">
        <f t="shared" si="75"/>
        <v>7.7571624222753099E-2</v>
      </c>
      <c r="G608" s="128"/>
      <c r="H608" s="251"/>
    </row>
    <row r="609" spans="2:19" ht="12.95" customHeight="1" x14ac:dyDescent="0.2">
      <c r="B609" s="150">
        <v>24</v>
      </c>
      <c r="C609" s="160" t="s">
        <v>151</v>
      </c>
      <c r="D609" s="131">
        <f t="shared" si="73"/>
        <v>0.97704460790341041</v>
      </c>
      <c r="E609" s="131">
        <f t="shared" si="74"/>
        <v>1.0649322582501781</v>
      </c>
      <c r="F609" s="139">
        <f t="shared" si="75"/>
        <v>8.7887650346767709E-2</v>
      </c>
      <c r="G609" s="128"/>
      <c r="H609" s="251"/>
    </row>
    <row r="610" spans="2:19" ht="12.95" customHeight="1" x14ac:dyDescent="0.2">
      <c r="B610" s="30"/>
      <c r="C610" s="1" t="s">
        <v>27</v>
      </c>
      <c r="D610" s="131">
        <f t="shared" si="73"/>
        <v>0.83515654902352454</v>
      </c>
      <c r="E610" s="131">
        <f t="shared" si="74"/>
        <v>0.80490602871740125</v>
      </c>
      <c r="F610" s="138">
        <f t="shared" si="75"/>
        <v>-3.0250520306123296E-2</v>
      </c>
      <c r="G610" s="38"/>
      <c r="H610" s="251"/>
    </row>
    <row r="611" spans="2:19" ht="14.25" customHeight="1" x14ac:dyDescent="0.2">
      <c r="B611" s="64"/>
      <c r="C611" s="65"/>
      <c r="D611" s="66"/>
      <c r="E611" s="66"/>
      <c r="F611" s="67"/>
      <c r="G611" s="68"/>
      <c r="H611" s="260" t="s">
        <v>12</v>
      </c>
    </row>
    <row r="612" spans="2:19" x14ac:dyDescent="0.2">
      <c r="B612" s="414" t="s">
        <v>233</v>
      </c>
      <c r="C612" s="414"/>
      <c r="D612" s="414"/>
      <c r="E612" s="414"/>
      <c r="F612" s="414"/>
      <c r="G612" s="414"/>
      <c r="H612" s="414"/>
      <c r="I612" s="384"/>
    </row>
    <row r="613" spans="2:19" ht="11.25" customHeight="1" x14ac:dyDescent="0.2">
      <c r="C613" s="41"/>
      <c r="D613" s="41"/>
      <c r="E613" s="41"/>
      <c r="F613" s="41"/>
      <c r="G613" s="41"/>
      <c r="H613" s="236"/>
      <c r="I613" s="41"/>
    </row>
    <row r="614" spans="2:19" ht="14.25" customHeight="1" x14ac:dyDescent="0.2">
      <c r="C614" s="41"/>
      <c r="D614" s="41"/>
      <c r="E614" s="41"/>
      <c r="G614" s="51" t="s">
        <v>65</v>
      </c>
      <c r="H614" s="236"/>
      <c r="I614" s="41"/>
    </row>
    <row r="615" spans="2:19" ht="59.25" customHeight="1" x14ac:dyDescent="0.2">
      <c r="B615" s="78" t="s">
        <v>30</v>
      </c>
      <c r="C615" s="78" t="s">
        <v>31</v>
      </c>
      <c r="D615" s="113" t="s">
        <v>234</v>
      </c>
      <c r="E615" s="113" t="s">
        <v>66</v>
      </c>
      <c r="F615" s="113" t="s">
        <v>67</v>
      </c>
      <c r="G615" s="78" t="s">
        <v>68</v>
      </c>
    </row>
    <row r="616" spans="2:19" ht="15" customHeight="1" x14ac:dyDescent="0.2">
      <c r="B616" s="42">
        <v>1</v>
      </c>
      <c r="C616" s="42">
        <v>2</v>
      </c>
      <c r="D616" s="43">
        <v>3</v>
      </c>
      <c r="E616" s="43">
        <v>4</v>
      </c>
      <c r="F616" s="43">
        <v>5</v>
      </c>
      <c r="G616" s="42">
        <v>6</v>
      </c>
    </row>
    <row r="617" spans="2:19" ht="12.95" customHeight="1" x14ac:dyDescent="0.2">
      <c r="B617" s="150">
        <v>1</v>
      </c>
      <c r="C617" s="160" t="s">
        <v>128</v>
      </c>
      <c r="D617" s="240">
        <f>E245</f>
        <v>43027094</v>
      </c>
      <c r="E617" s="133">
        <v>5589.5824999999995</v>
      </c>
      <c r="F617" s="238">
        <f>E386</f>
        <v>4976.6367499999997</v>
      </c>
      <c r="G617" s="131">
        <f>F617/E617</f>
        <v>0.89034140743069812</v>
      </c>
      <c r="H617" s="251"/>
      <c r="K617" s="110"/>
      <c r="S617" s="110">
        <f>K617+Q617</f>
        <v>0</v>
      </c>
    </row>
    <row r="618" spans="2:19" ht="12.95" customHeight="1" x14ac:dyDescent="0.2">
      <c r="B618" s="150">
        <v>2</v>
      </c>
      <c r="C618" s="160" t="s">
        <v>129</v>
      </c>
      <c r="D618" s="240">
        <f t="shared" ref="D618:D640" si="76">E246</f>
        <v>13654903</v>
      </c>
      <c r="E618" s="133">
        <v>1978.2028</v>
      </c>
      <c r="F618" s="238">
        <f t="shared" ref="F618:F640" si="77">E387</f>
        <v>1553.04565</v>
      </c>
      <c r="G618" s="131">
        <f t="shared" ref="G618:G640" si="78">F618/E618</f>
        <v>0.78507908794790904</v>
      </c>
      <c r="H618" s="251"/>
      <c r="K618" s="110"/>
      <c r="S618" s="110">
        <f t="shared" ref="S618:S641" si="79">K618+Q618</f>
        <v>0</v>
      </c>
    </row>
    <row r="619" spans="2:19" ht="12.95" customHeight="1" x14ac:dyDescent="0.2">
      <c r="B619" s="150">
        <v>3</v>
      </c>
      <c r="C619" s="160" t="s">
        <v>130</v>
      </c>
      <c r="D619" s="240">
        <f t="shared" si="76"/>
        <v>11209145</v>
      </c>
      <c r="E619" s="133">
        <v>1506.0421999999999</v>
      </c>
      <c r="F619" s="238">
        <f t="shared" si="77"/>
        <v>1292.84485</v>
      </c>
      <c r="G619" s="131">
        <f t="shared" si="78"/>
        <v>0.85843866128054047</v>
      </c>
      <c r="H619" s="251"/>
      <c r="K619" s="110"/>
      <c r="S619" s="110">
        <f t="shared" si="79"/>
        <v>0</v>
      </c>
    </row>
    <row r="620" spans="2:19" ht="12.95" customHeight="1" x14ac:dyDescent="0.2">
      <c r="B620" s="150">
        <v>4</v>
      </c>
      <c r="C620" s="160" t="s">
        <v>131</v>
      </c>
      <c r="D620" s="240">
        <f t="shared" si="76"/>
        <v>31789053</v>
      </c>
      <c r="E620" s="133">
        <v>4082.8341</v>
      </c>
      <c r="F620" s="238">
        <f t="shared" si="77"/>
        <v>3619.482</v>
      </c>
      <c r="G620" s="131">
        <f t="shared" si="78"/>
        <v>0.88651214116194432</v>
      </c>
      <c r="H620" s="251"/>
      <c r="K620" s="110"/>
      <c r="S620" s="110">
        <f t="shared" si="79"/>
        <v>0</v>
      </c>
    </row>
    <row r="621" spans="2:19" ht="12.95" customHeight="1" x14ac:dyDescent="0.2">
      <c r="B621" s="150">
        <v>5</v>
      </c>
      <c r="C621" s="160" t="s">
        <v>132</v>
      </c>
      <c r="D621" s="240">
        <f t="shared" si="76"/>
        <v>16887704</v>
      </c>
      <c r="E621" s="133">
        <v>2184.9207000000001</v>
      </c>
      <c r="F621" s="238">
        <f t="shared" si="77"/>
        <v>1936.29485</v>
      </c>
      <c r="G621" s="131">
        <f t="shared" si="78"/>
        <v>0.88620829579764604</v>
      </c>
      <c r="H621" s="251"/>
      <c r="K621" s="110"/>
      <c r="S621" s="110">
        <f t="shared" si="79"/>
        <v>0</v>
      </c>
    </row>
    <row r="622" spans="2:19" ht="12.95" customHeight="1" x14ac:dyDescent="0.2">
      <c r="B622" s="150">
        <v>6</v>
      </c>
      <c r="C622" s="160" t="s">
        <v>133</v>
      </c>
      <c r="D622" s="240">
        <f t="shared" si="76"/>
        <v>31171348</v>
      </c>
      <c r="E622" s="133">
        <v>3802.5959000000003</v>
      </c>
      <c r="F622" s="238">
        <f t="shared" si="77"/>
        <v>3653.9562999999998</v>
      </c>
      <c r="G622" s="131">
        <f t="shared" si="78"/>
        <v>0.9609110187069837</v>
      </c>
      <c r="H622" s="251"/>
      <c r="K622" s="110"/>
      <c r="S622" s="110">
        <f t="shared" si="79"/>
        <v>0</v>
      </c>
    </row>
    <row r="623" spans="2:19" ht="12.95" customHeight="1" x14ac:dyDescent="0.2">
      <c r="B623" s="150">
        <v>7</v>
      </c>
      <c r="C623" s="160" t="s">
        <v>134</v>
      </c>
      <c r="D623" s="240">
        <f t="shared" si="76"/>
        <v>20166360</v>
      </c>
      <c r="E623" s="133">
        <v>3145.7646</v>
      </c>
      <c r="F623" s="238">
        <f t="shared" si="77"/>
        <v>2358.6911500000001</v>
      </c>
      <c r="G623" s="131">
        <f t="shared" si="78"/>
        <v>0.74979899958185048</v>
      </c>
      <c r="H623" s="251"/>
      <c r="K623" s="110"/>
      <c r="S623" s="110">
        <f t="shared" si="79"/>
        <v>0</v>
      </c>
    </row>
    <row r="624" spans="2:19" ht="12.95" customHeight="1" x14ac:dyDescent="0.2">
      <c r="B624" s="150">
        <v>8</v>
      </c>
      <c r="C624" s="160" t="s">
        <v>135</v>
      </c>
      <c r="D624" s="240">
        <f t="shared" si="76"/>
        <v>40889074</v>
      </c>
      <c r="E624" s="133">
        <v>5384.1122999999998</v>
      </c>
      <c r="F624" s="238">
        <f t="shared" si="77"/>
        <v>4681.6916000000001</v>
      </c>
      <c r="G624" s="131">
        <f t="shared" si="78"/>
        <v>0.86953825238749205</v>
      </c>
      <c r="H624" s="251"/>
      <c r="K624" s="110"/>
      <c r="S624" s="110">
        <f t="shared" si="79"/>
        <v>0</v>
      </c>
    </row>
    <row r="625" spans="2:19" ht="12.95" customHeight="1" x14ac:dyDescent="0.2">
      <c r="B625" s="150">
        <v>9</v>
      </c>
      <c r="C625" s="160" t="s">
        <v>136</v>
      </c>
      <c r="D625" s="240">
        <f t="shared" si="76"/>
        <v>55946265</v>
      </c>
      <c r="E625" s="133">
        <v>7983.6772000000001</v>
      </c>
      <c r="F625" s="238">
        <f t="shared" si="77"/>
        <v>6505.1849500000008</v>
      </c>
      <c r="G625" s="131">
        <f t="shared" si="78"/>
        <v>0.81481061759360718</v>
      </c>
      <c r="H625" s="251"/>
      <c r="K625" s="110"/>
      <c r="S625" s="110">
        <f t="shared" si="79"/>
        <v>0</v>
      </c>
    </row>
    <row r="626" spans="2:19" ht="12.95" customHeight="1" x14ac:dyDescent="0.2">
      <c r="B626" s="150">
        <v>10</v>
      </c>
      <c r="C626" s="160" t="s">
        <v>137</v>
      </c>
      <c r="D626" s="240">
        <f t="shared" si="76"/>
        <v>19393950</v>
      </c>
      <c r="E626" s="133">
        <v>2603.6904999999997</v>
      </c>
      <c r="F626" s="238">
        <f t="shared" si="77"/>
        <v>2229.2428</v>
      </c>
      <c r="G626" s="131">
        <f t="shared" si="78"/>
        <v>0.85618578705879222</v>
      </c>
      <c r="H626" s="251"/>
      <c r="K626" s="110"/>
      <c r="S626" s="110">
        <f t="shared" si="79"/>
        <v>0</v>
      </c>
    </row>
    <row r="627" spans="2:19" ht="12.95" customHeight="1" x14ac:dyDescent="0.2">
      <c r="B627" s="150">
        <v>11</v>
      </c>
      <c r="C627" s="160" t="s">
        <v>138</v>
      </c>
      <c r="D627" s="240">
        <f t="shared" si="76"/>
        <v>31653855</v>
      </c>
      <c r="E627" s="133">
        <v>4664.3177000000005</v>
      </c>
      <c r="F627" s="238">
        <f t="shared" si="77"/>
        <v>3649.1588000000002</v>
      </c>
      <c r="G627" s="131">
        <f t="shared" si="78"/>
        <v>0.78235639909348365</v>
      </c>
      <c r="H627" s="251"/>
      <c r="K627" s="110"/>
      <c r="S627" s="110">
        <f t="shared" si="79"/>
        <v>0</v>
      </c>
    </row>
    <row r="628" spans="2:19" ht="12.95" customHeight="1" x14ac:dyDescent="0.2">
      <c r="B628" s="150">
        <v>12</v>
      </c>
      <c r="C628" s="160" t="s">
        <v>139</v>
      </c>
      <c r="D628" s="240">
        <f t="shared" si="76"/>
        <v>32979792</v>
      </c>
      <c r="E628" s="133">
        <v>4507.6521000000002</v>
      </c>
      <c r="F628" s="238">
        <f t="shared" si="77"/>
        <v>3839.0095999999999</v>
      </c>
      <c r="G628" s="131">
        <f t="shared" si="78"/>
        <v>0.85166501647276627</v>
      </c>
      <c r="H628" s="251"/>
      <c r="K628" s="110"/>
      <c r="S628" s="110">
        <f t="shared" si="79"/>
        <v>0</v>
      </c>
    </row>
    <row r="629" spans="2:19" ht="12.95" customHeight="1" x14ac:dyDescent="0.2">
      <c r="B629" s="150">
        <v>13</v>
      </c>
      <c r="C629" s="160" t="s">
        <v>140</v>
      </c>
      <c r="D629" s="240">
        <f t="shared" si="76"/>
        <v>14597413</v>
      </c>
      <c r="E629" s="133">
        <v>1980.8697999999999</v>
      </c>
      <c r="F629" s="238">
        <f t="shared" si="77"/>
        <v>1721.1642499999998</v>
      </c>
      <c r="G629" s="131">
        <f t="shared" si="78"/>
        <v>0.86889317510923725</v>
      </c>
      <c r="H629" s="251"/>
      <c r="K629" s="110"/>
      <c r="S629" s="110">
        <f t="shared" si="79"/>
        <v>0</v>
      </c>
    </row>
    <row r="630" spans="2:19" ht="12.95" customHeight="1" x14ac:dyDescent="0.2">
      <c r="B630" s="150">
        <v>14</v>
      </c>
      <c r="C630" s="160" t="s">
        <v>141</v>
      </c>
      <c r="D630" s="240">
        <f t="shared" si="76"/>
        <v>15366026</v>
      </c>
      <c r="E630" s="133">
        <v>2844.8253999999997</v>
      </c>
      <c r="F630" s="238">
        <f t="shared" si="77"/>
        <v>1798.05315</v>
      </c>
      <c r="G630" s="131">
        <f t="shared" si="78"/>
        <v>0.63204341117033058</v>
      </c>
      <c r="H630" s="251"/>
      <c r="K630" s="110"/>
      <c r="S630" s="110">
        <f t="shared" si="79"/>
        <v>0</v>
      </c>
    </row>
    <row r="631" spans="2:19" ht="12.95" customHeight="1" x14ac:dyDescent="0.2">
      <c r="B631" s="150">
        <v>15</v>
      </c>
      <c r="C631" s="160" t="s">
        <v>142</v>
      </c>
      <c r="D631" s="240">
        <f t="shared" si="76"/>
        <v>33486798</v>
      </c>
      <c r="E631" s="133">
        <v>4500.5497999999998</v>
      </c>
      <c r="F631" s="238">
        <f t="shared" si="77"/>
        <v>3931.6094999999996</v>
      </c>
      <c r="G631" s="131">
        <f t="shared" si="78"/>
        <v>0.87358426741550554</v>
      </c>
      <c r="H631" s="251"/>
      <c r="K631" s="110"/>
      <c r="S631" s="110">
        <f t="shared" si="79"/>
        <v>0</v>
      </c>
    </row>
    <row r="632" spans="2:19" ht="12.95" customHeight="1" x14ac:dyDescent="0.2">
      <c r="B632" s="150">
        <v>16</v>
      </c>
      <c r="C632" s="160" t="s">
        <v>143</v>
      </c>
      <c r="D632" s="240">
        <f t="shared" si="76"/>
        <v>46641375</v>
      </c>
      <c r="E632" s="133">
        <v>6963.3465000000006</v>
      </c>
      <c r="F632" s="238">
        <f t="shared" si="77"/>
        <v>5329.2731000000003</v>
      </c>
      <c r="G632" s="131">
        <f t="shared" si="78"/>
        <v>0.76533217182284408</v>
      </c>
      <c r="H632" s="251"/>
      <c r="K632" s="110"/>
      <c r="S632" s="110">
        <f t="shared" si="79"/>
        <v>0</v>
      </c>
    </row>
    <row r="633" spans="2:19" ht="12.95" customHeight="1" x14ac:dyDescent="0.2">
      <c r="B633" s="150">
        <v>17</v>
      </c>
      <c r="C633" s="160" t="s">
        <v>144</v>
      </c>
      <c r="D633" s="240">
        <f t="shared" si="76"/>
        <v>33991132</v>
      </c>
      <c r="E633" s="133">
        <v>4972.3675000000003</v>
      </c>
      <c r="F633" s="238">
        <f t="shared" si="77"/>
        <v>4008.8876</v>
      </c>
      <c r="G633" s="131">
        <f t="shared" si="78"/>
        <v>0.80623316760074548</v>
      </c>
      <c r="H633" s="251"/>
      <c r="K633" s="110"/>
      <c r="S633" s="110">
        <f t="shared" si="79"/>
        <v>0</v>
      </c>
    </row>
    <row r="634" spans="2:19" ht="12.95" customHeight="1" x14ac:dyDescent="0.2">
      <c r="B634" s="150">
        <v>18</v>
      </c>
      <c r="C634" s="160" t="s">
        <v>145</v>
      </c>
      <c r="D634" s="240">
        <f t="shared" si="76"/>
        <v>29145627</v>
      </c>
      <c r="E634" s="133">
        <v>4121.3405000000002</v>
      </c>
      <c r="F634" s="238">
        <f t="shared" si="77"/>
        <v>3425.9290000000001</v>
      </c>
      <c r="G634" s="131">
        <f t="shared" si="78"/>
        <v>0.83126570105042275</v>
      </c>
      <c r="H634" s="251"/>
      <c r="K634" s="110"/>
      <c r="S634" s="110">
        <f t="shared" si="79"/>
        <v>0</v>
      </c>
    </row>
    <row r="635" spans="2:19" ht="12.95" customHeight="1" x14ac:dyDescent="0.2">
      <c r="B635" s="150">
        <v>19</v>
      </c>
      <c r="C635" s="160" t="s">
        <v>146</v>
      </c>
      <c r="D635" s="240">
        <f t="shared" si="76"/>
        <v>25221760</v>
      </c>
      <c r="E635" s="133">
        <v>3749.7991000000002</v>
      </c>
      <c r="F635" s="238">
        <f t="shared" si="77"/>
        <v>2904.4380499999997</v>
      </c>
      <c r="G635" s="131">
        <f t="shared" si="78"/>
        <v>0.77455830900380762</v>
      </c>
      <c r="H635" s="251"/>
      <c r="K635" s="110"/>
      <c r="S635" s="110">
        <f t="shared" si="79"/>
        <v>0</v>
      </c>
    </row>
    <row r="636" spans="2:19" ht="12.95" customHeight="1" x14ac:dyDescent="0.2">
      <c r="B636" s="150">
        <v>20</v>
      </c>
      <c r="C636" s="160" t="s">
        <v>147</v>
      </c>
      <c r="D636" s="240">
        <f t="shared" si="76"/>
        <v>17871753</v>
      </c>
      <c r="E636" s="133">
        <v>2391.0036</v>
      </c>
      <c r="F636" s="238">
        <f t="shared" si="77"/>
        <v>2053.0938999999998</v>
      </c>
      <c r="G636" s="131">
        <f t="shared" si="78"/>
        <v>0.85867453315419506</v>
      </c>
      <c r="H636" s="251"/>
      <c r="K636" s="110"/>
      <c r="S636" s="110">
        <f t="shared" si="79"/>
        <v>0</v>
      </c>
    </row>
    <row r="637" spans="2:19" ht="12.95" customHeight="1" x14ac:dyDescent="0.2">
      <c r="B637" s="150">
        <v>21</v>
      </c>
      <c r="C637" s="160" t="s">
        <v>148</v>
      </c>
      <c r="D637" s="240">
        <f t="shared" si="76"/>
        <v>24101939</v>
      </c>
      <c r="E637" s="133">
        <v>3471.2498999999998</v>
      </c>
      <c r="F637" s="238">
        <f t="shared" si="77"/>
        <v>2751.6058499999999</v>
      </c>
      <c r="G637" s="131">
        <f t="shared" si="78"/>
        <v>0.79268445927791031</v>
      </c>
      <c r="H637" s="251"/>
      <c r="K637" s="110"/>
      <c r="S637" s="110">
        <f t="shared" si="79"/>
        <v>0</v>
      </c>
    </row>
    <row r="638" spans="2:19" ht="12.95" customHeight="1" x14ac:dyDescent="0.2">
      <c r="B638" s="150">
        <v>22</v>
      </c>
      <c r="C638" s="160" t="s">
        <v>149</v>
      </c>
      <c r="D638" s="240">
        <f t="shared" si="76"/>
        <v>16783017</v>
      </c>
      <c r="E638" s="133">
        <v>2766.0884000000001</v>
      </c>
      <c r="F638" s="238">
        <f t="shared" si="77"/>
        <v>1865.5763000000002</v>
      </c>
      <c r="G638" s="131">
        <f t="shared" si="78"/>
        <v>0.67444565401452827</v>
      </c>
      <c r="H638" s="251"/>
      <c r="K638" s="110"/>
      <c r="S638" s="110">
        <f t="shared" si="79"/>
        <v>0</v>
      </c>
    </row>
    <row r="639" spans="2:19" ht="12.95" customHeight="1" x14ac:dyDescent="0.2">
      <c r="B639" s="150">
        <v>23</v>
      </c>
      <c r="C639" s="160" t="s">
        <v>150</v>
      </c>
      <c r="D639" s="240">
        <f t="shared" si="76"/>
        <v>30456479</v>
      </c>
      <c r="E639" s="133">
        <v>4221.607</v>
      </c>
      <c r="F639" s="238">
        <f t="shared" si="77"/>
        <v>3465.75065</v>
      </c>
      <c r="G639" s="131">
        <f t="shared" si="78"/>
        <v>0.82095530209230749</v>
      </c>
      <c r="H639" s="251"/>
      <c r="K639" s="110"/>
      <c r="S639" s="110">
        <f t="shared" si="79"/>
        <v>0</v>
      </c>
    </row>
    <row r="640" spans="2:19" ht="12.95" customHeight="1" x14ac:dyDescent="0.2">
      <c r="B640" s="150">
        <v>24</v>
      </c>
      <c r="C640" s="160" t="s">
        <v>151</v>
      </c>
      <c r="D640" s="240">
        <f t="shared" si="76"/>
        <v>40014589</v>
      </c>
      <c r="E640" s="133">
        <v>4334.7004999999999</v>
      </c>
      <c r="F640" s="238">
        <f t="shared" si="77"/>
        <v>4746.2615999999998</v>
      </c>
      <c r="G640" s="131">
        <f t="shared" si="78"/>
        <v>1.0949456830985209</v>
      </c>
      <c r="H640" s="251"/>
      <c r="K640" s="110"/>
      <c r="S640" s="110">
        <f t="shared" si="79"/>
        <v>0</v>
      </c>
    </row>
    <row r="641" spans="2:19" ht="12.95" customHeight="1" x14ac:dyDescent="0.2">
      <c r="B641" s="30"/>
      <c r="C641" s="1" t="s">
        <v>27</v>
      </c>
      <c r="D641" s="127">
        <f>SUM(D617:D640)</f>
        <v>676446451</v>
      </c>
      <c r="E641" s="241">
        <f t="shared" ref="E641:F641" si="80">SUM(E617:E640)</f>
        <v>93751.140599999999</v>
      </c>
      <c r="F641" s="241">
        <f t="shared" si="80"/>
        <v>78296.882249999995</v>
      </c>
      <c r="G641" s="130">
        <f>F641/E641</f>
        <v>0.83515658315094676</v>
      </c>
      <c r="H641" s="251"/>
      <c r="K641" s="110"/>
      <c r="S641" s="110">
        <f t="shared" si="79"/>
        <v>0</v>
      </c>
    </row>
    <row r="642" spans="2:19" ht="6.75" customHeight="1" x14ac:dyDescent="0.2">
      <c r="B642" s="85"/>
      <c r="C642" s="65"/>
      <c r="D642" s="66"/>
      <c r="E642" s="66"/>
      <c r="F642" s="67"/>
      <c r="G642" s="68"/>
      <c r="H642" s="260"/>
    </row>
    <row r="643" spans="2:19" ht="18.75" customHeight="1" x14ac:dyDescent="0.2">
      <c r="B643" s="464" t="s">
        <v>235</v>
      </c>
      <c r="C643" s="464"/>
      <c r="D643" s="464"/>
      <c r="E643" s="464"/>
      <c r="F643" s="464"/>
      <c r="G643" s="464"/>
      <c r="H643" s="464"/>
      <c r="I643" s="384"/>
    </row>
    <row r="644" spans="2:19" ht="14.25" customHeight="1" x14ac:dyDescent="0.2">
      <c r="C644" s="41"/>
      <c r="D644" s="41"/>
      <c r="E644" s="41"/>
      <c r="G644" s="51" t="s">
        <v>122</v>
      </c>
      <c r="H644" s="236"/>
      <c r="I644" s="41"/>
    </row>
    <row r="645" spans="2:19" ht="57.75" customHeight="1" x14ac:dyDescent="0.2">
      <c r="B645" s="78" t="s">
        <v>30</v>
      </c>
      <c r="C645" s="78" t="s">
        <v>31</v>
      </c>
      <c r="D645" s="113" t="s">
        <v>236</v>
      </c>
      <c r="E645" s="113" t="s">
        <v>69</v>
      </c>
      <c r="F645" s="113" t="s">
        <v>70</v>
      </c>
      <c r="G645" s="78" t="s">
        <v>68</v>
      </c>
    </row>
    <row r="646" spans="2:19" ht="15" customHeight="1" x14ac:dyDescent="0.2">
      <c r="B646" s="42">
        <v>1</v>
      </c>
      <c r="C646" s="42">
        <v>2</v>
      </c>
      <c r="D646" s="43">
        <v>3</v>
      </c>
      <c r="E646" s="43">
        <v>4</v>
      </c>
      <c r="F646" s="43">
        <v>5</v>
      </c>
      <c r="G646" s="42">
        <v>6</v>
      </c>
    </row>
    <row r="647" spans="2:19" ht="12.95" customHeight="1" x14ac:dyDescent="0.2">
      <c r="B647" s="150">
        <v>1</v>
      </c>
      <c r="C647" s="160" t="s">
        <v>128</v>
      </c>
      <c r="D647" s="240">
        <f>D617</f>
        <v>43027094</v>
      </c>
      <c r="E647" s="239">
        <v>2287.9322001</v>
      </c>
      <c r="F647" s="239">
        <f>E555</f>
        <v>2099.39941486</v>
      </c>
      <c r="G647" s="137">
        <f>F647/E647</f>
        <v>0.9175968653128096</v>
      </c>
      <c r="H647" s="251"/>
    </row>
    <row r="648" spans="2:19" ht="12.95" customHeight="1" x14ac:dyDescent="0.2">
      <c r="B648" s="150">
        <v>2</v>
      </c>
      <c r="C648" s="160" t="s">
        <v>129</v>
      </c>
      <c r="D648" s="240">
        <f t="shared" ref="D648:D670" si="81">D618</f>
        <v>13654903</v>
      </c>
      <c r="E648" s="239">
        <v>732.52003439999999</v>
      </c>
      <c r="F648" s="239">
        <f t="shared" ref="F648:F670" si="82">E556</f>
        <v>654.062717174</v>
      </c>
      <c r="G648" s="137">
        <f t="shared" ref="G648:G670" si="83">F648/E648</f>
        <v>0.89289396393060616</v>
      </c>
      <c r="H648" s="251"/>
    </row>
    <row r="649" spans="2:19" ht="12.95" customHeight="1" x14ac:dyDescent="0.2">
      <c r="B649" s="150">
        <v>3</v>
      </c>
      <c r="C649" s="160" t="s">
        <v>130</v>
      </c>
      <c r="D649" s="240">
        <f t="shared" si="81"/>
        <v>11209145</v>
      </c>
      <c r="E649" s="239">
        <v>585.61948259999997</v>
      </c>
      <c r="F649" s="239">
        <f t="shared" si="82"/>
        <v>540.70539799199992</v>
      </c>
      <c r="G649" s="137">
        <f t="shared" si="83"/>
        <v>0.92330500274923732</v>
      </c>
      <c r="H649" s="251"/>
    </row>
    <row r="650" spans="2:19" ht="12.95" customHeight="1" x14ac:dyDescent="0.2">
      <c r="B650" s="150">
        <v>4</v>
      </c>
      <c r="C650" s="160" t="s">
        <v>131</v>
      </c>
      <c r="D650" s="240">
        <f t="shared" si="81"/>
        <v>31789053</v>
      </c>
      <c r="E650" s="239">
        <v>1644.3199995</v>
      </c>
      <c r="F650" s="239">
        <f t="shared" si="82"/>
        <v>1528.347604352</v>
      </c>
      <c r="G650" s="137">
        <f t="shared" si="83"/>
        <v>0.92947090883571049</v>
      </c>
      <c r="H650" s="251"/>
    </row>
    <row r="651" spans="2:19" ht="12.95" customHeight="1" x14ac:dyDescent="0.2">
      <c r="B651" s="150">
        <v>5</v>
      </c>
      <c r="C651" s="160" t="s">
        <v>132</v>
      </c>
      <c r="D651" s="240">
        <f t="shared" si="81"/>
        <v>16887704</v>
      </c>
      <c r="E651" s="239">
        <v>870.03429269999992</v>
      </c>
      <c r="F651" s="239">
        <f t="shared" si="82"/>
        <v>810.25335155199991</v>
      </c>
      <c r="G651" s="137">
        <f t="shared" si="83"/>
        <v>0.931288982917581</v>
      </c>
      <c r="H651" s="251"/>
    </row>
    <row r="652" spans="2:19" ht="12.95" customHeight="1" x14ac:dyDescent="0.2">
      <c r="B652" s="150">
        <v>6</v>
      </c>
      <c r="C652" s="160" t="s">
        <v>133</v>
      </c>
      <c r="D652" s="240">
        <f t="shared" si="81"/>
        <v>31171348</v>
      </c>
      <c r="E652" s="239">
        <v>1590.6978443999999</v>
      </c>
      <c r="F652" s="239">
        <f t="shared" si="82"/>
        <v>1524.7084244380001</v>
      </c>
      <c r="G652" s="137">
        <f t="shared" si="83"/>
        <v>0.95851542755633101</v>
      </c>
      <c r="H652" s="251"/>
    </row>
    <row r="653" spans="2:19" ht="12.95" customHeight="1" x14ac:dyDescent="0.2">
      <c r="B653" s="150">
        <v>7</v>
      </c>
      <c r="C653" s="160" t="s">
        <v>134</v>
      </c>
      <c r="D653" s="240">
        <f t="shared" si="81"/>
        <v>20166360</v>
      </c>
      <c r="E653" s="239">
        <v>1242.3213698999998</v>
      </c>
      <c r="F653" s="239">
        <f t="shared" si="82"/>
        <v>981.92865193800003</v>
      </c>
      <c r="G653" s="137">
        <f t="shared" si="83"/>
        <v>0.79039826226046483</v>
      </c>
      <c r="H653" s="251"/>
    </row>
    <row r="654" spans="2:19" ht="12.95" customHeight="1" x14ac:dyDescent="0.2">
      <c r="B654" s="150">
        <v>8</v>
      </c>
      <c r="C654" s="160" t="s">
        <v>135</v>
      </c>
      <c r="D654" s="240">
        <f t="shared" si="81"/>
        <v>40889074</v>
      </c>
      <c r="E654" s="239">
        <v>2129.6820215999996</v>
      </c>
      <c r="F654" s="239">
        <f t="shared" si="82"/>
        <v>1964.5902420819998</v>
      </c>
      <c r="G654" s="137">
        <f t="shared" si="83"/>
        <v>0.92248054975175653</v>
      </c>
      <c r="H654" s="251"/>
    </row>
    <row r="655" spans="2:19" ht="12.95" customHeight="1" x14ac:dyDescent="0.2">
      <c r="B655" s="150">
        <v>9</v>
      </c>
      <c r="C655" s="160" t="s">
        <v>136</v>
      </c>
      <c r="D655" s="240">
        <f t="shared" si="81"/>
        <v>55946265</v>
      </c>
      <c r="E655" s="239">
        <v>3034.2203472000001</v>
      </c>
      <c r="F655" s="239">
        <f t="shared" si="82"/>
        <v>2693.8735961859998</v>
      </c>
      <c r="G655" s="137">
        <f t="shared" si="83"/>
        <v>0.88783057521578002</v>
      </c>
      <c r="H655" s="251"/>
    </row>
    <row r="656" spans="2:19" ht="12.95" customHeight="1" x14ac:dyDescent="0.2">
      <c r="B656" s="150">
        <v>10</v>
      </c>
      <c r="C656" s="160" t="s">
        <v>137</v>
      </c>
      <c r="D656" s="240">
        <f t="shared" si="81"/>
        <v>19393950</v>
      </c>
      <c r="E656" s="239">
        <v>993.06449879999991</v>
      </c>
      <c r="F656" s="239">
        <f t="shared" si="82"/>
        <v>925.13921170399999</v>
      </c>
      <c r="G656" s="137">
        <f t="shared" si="83"/>
        <v>0.93160032688905958</v>
      </c>
      <c r="H656" s="251"/>
    </row>
    <row r="657" spans="2:9" ht="12.95" customHeight="1" x14ac:dyDescent="0.2">
      <c r="B657" s="150">
        <v>11</v>
      </c>
      <c r="C657" s="160" t="s">
        <v>138</v>
      </c>
      <c r="D657" s="240">
        <f t="shared" si="81"/>
        <v>31653855</v>
      </c>
      <c r="E657" s="239">
        <v>1781.0921619000001</v>
      </c>
      <c r="F657" s="239">
        <f t="shared" si="82"/>
        <v>1534.5060227080003</v>
      </c>
      <c r="G657" s="137">
        <f t="shared" si="83"/>
        <v>0.86155340837110239</v>
      </c>
      <c r="H657" s="251"/>
    </row>
    <row r="658" spans="2:9" ht="12.95" customHeight="1" x14ac:dyDescent="0.2">
      <c r="B658" s="150">
        <v>12</v>
      </c>
      <c r="C658" s="160" t="s">
        <v>139</v>
      </c>
      <c r="D658" s="240">
        <f t="shared" si="81"/>
        <v>32979792</v>
      </c>
      <c r="E658" s="239">
        <v>1791.3352065000001</v>
      </c>
      <c r="F658" s="239">
        <f t="shared" si="82"/>
        <v>1597.683904388</v>
      </c>
      <c r="G658" s="137">
        <f t="shared" si="83"/>
        <v>0.89189555287624489</v>
      </c>
      <c r="H658" s="251"/>
    </row>
    <row r="659" spans="2:9" ht="12.95" customHeight="1" x14ac:dyDescent="0.2">
      <c r="B659" s="150">
        <v>13</v>
      </c>
      <c r="C659" s="160" t="s">
        <v>140</v>
      </c>
      <c r="D659" s="240">
        <f t="shared" si="81"/>
        <v>14597413</v>
      </c>
      <c r="E659" s="239">
        <v>788.26054859999999</v>
      </c>
      <c r="F659" s="239">
        <f t="shared" si="82"/>
        <v>722.81178204799994</v>
      </c>
      <c r="G659" s="137">
        <f t="shared" si="83"/>
        <v>0.9169706429324147</v>
      </c>
      <c r="H659" s="251"/>
    </row>
    <row r="660" spans="2:9" ht="12.95" customHeight="1" x14ac:dyDescent="0.2">
      <c r="B660" s="150">
        <v>14</v>
      </c>
      <c r="C660" s="160" t="s">
        <v>141</v>
      </c>
      <c r="D660" s="240">
        <f t="shared" si="81"/>
        <v>15366026</v>
      </c>
      <c r="E660" s="239">
        <v>956.43471210000007</v>
      </c>
      <c r="F660" s="239">
        <f t="shared" si="82"/>
        <v>745.30062080000005</v>
      </c>
      <c r="G660" s="137">
        <f t="shared" si="83"/>
        <v>0.77924881998853579</v>
      </c>
      <c r="H660" s="251"/>
    </row>
    <row r="661" spans="2:9" ht="12.95" customHeight="1" x14ac:dyDescent="0.2">
      <c r="B661" s="150">
        <v>15</v>
      </c>
      <c r="C661" s="160" t="s">
        <v>142</v>
      </c>
      <c r="D661" s="240">
        <f t="shared" si="81"/>
        <v>33486798</v>
      </c>
      <c r="E661" s="239">
        <v>1727.2859484000001</v>
      </c>
      <c r="F661" s="239">
        <f t="shared" si="82"/>
        <v>1636.9123009079999</v>
      </c>
      <c r="G661" s="137">
        <f t="shared" si="83"/>
        <v>0.94767881509386787</v>
      </c>
      <c r="H661" s="251"/>
    </row>
    <row r="662" spans="2:9" ht="12.95" customHeight="1" x14ac:dyDescent="0.2">
      <c r="B662" s="150">
        <v>16</v>
      </c>
      <c r="C662" s="160" t="s">
        <v>143</v>
      </c>
      <c r="D662" s="240">
        <f t="shared" si="81"/>
        <v>46641375</v>
      </c>
      <c r="E662" s="239">
        <v>2549.6871219</v>
      </c>
      <c r="F662" s="239">
        <f t="shared" si="82"/>
        <v>2275.4499266719999</v>
      </c>
      <c r="G662" s="137">
        <f t="shared" si="83"/>
        <v>0.89244280489457017</v>
      </c>
      <c r="H662" s="251"/>
    </row>
    <row r="663" spans="2:9" ht="12.95" customHeight="1" x14ac:dyDescent="0.2">
      <c r="B663" s="150">
        <v>17</v>
      </c>
      <c r="C663" s="160" t="s">
        <v>144</v>
      </c>
      <c r="D663" s="240">
        <f t="shared" si="81"/>
        <v>33991132</v>
      </c>
      <c r="E663" s="239">
        <v>1783.8261653999998</v>
      </c>
      <c r="F663" s="239">
        <f t="shared" si="82"/>
        <v>1668.732951128</v>
      </c>
      <c r="G663" s="137">
        <f t="shared" si="83"/>
        <v>0.93547957951037697</v>
      </c>
      <c r="H663" s="251"/>
    </row>
    <row r="664" spans="2:9" ht="12.95" customHeight="1" x14ac:dyDescent="0.2">
      <c r="B664" s="150">
        <v>18</v>
      </c>
      <c r="C664" s="160" t="s">
        <v>145</v>
      </c>
      <c r="D664" s="240">
        <f t="shared" si="81"/>
        <v>29145627</v>
      </c>
      <c r="E664" s="239">
        <v>1601.5484732999998</v>
      </c>
      <c r="F664" s="239">
        <f t="shared" si="82"/>
        <v>1431.9572972399999</v>
      </c>
      <c r="G664" s="137">
        <f t="shared" si="83"/>
        <v>0.89410799679977448</v>
      </c>
      <c r="H664" s="251"/>
    </row>
    <row r="665" spans="2:9" ht="12.95" customHeight="1" x14ac:dyDescent="0.2">
      <c r="B665" s="150">
        <v>19</v>
      </c>
      <c r="C665" s="160" t="s">
        <v>146</v>
      </c>
      <c r="D665" s="240">
        <f t="shared" si="81"/>
        <v>25221760</v>
      </c>
      <c r="E665" s="239">
        <v>1369.4680832999998</v>
      </c>
      <c r="F665" s="239">
        <f t="shared" si="82"/>
        <v>1245.3135109280001</v>
      </c>
      <c r="G665" s="137">
        <f t="shared" si="83"/>
        <v>0.90934102525936567</v>
      </c>
      <c r="H665" s="251"/>
    </row>
    <row r="666" spans="2:9" ht="12.95" customHeight="1" x14ac:dyDescent="0.2">
      <c r="B666" s="150">
        <v>20</v>
      </c>
      <c r="C666" s="160" t="s">
        <v>147</v>
      </c>
      <c r="D666" s="240">
        <f t="shared" si="81"/>
        <v>17871753</v>
      </c>
      <c r="E666" s="239">
        <v>943.71537269999999</v>
      </c>
      <c r="F666" s="239">
        <f t="shared" si="82"/>
        <v>871.03045258999998</v>
      </c>
      <c r="G666" s="137">
        <f t="shared" si="83"/>
        <v>0.92298004015549084</v>
      </c>
      <c r="H666" s="251"/>
    </row>
    <row r="667" spans="2:9" ht="12.95" customHeight="1" x14ac:dyDescent="0.2">
      <c r="B667" s="150">
        <v>21</v>
      </c>
      <c r="C667" s="160" t="s">
        <v>148</v>
      </c>
      <c r="D667" s="240">
        <f t="shared" si="81"/>
        <v>24101939</v>
      </c>
      <c r="E667" s="239">
        <v>1225.4913369000001</v>
      </c>
      <c r="F667" s="239">
        <f t="shared" si="82"/>
        <v>1150.491620452</v>
      </c>
      <c r="G667" s="137">
        <f t="shared" si="83"/>
        <v>0.93880028834988005</v>
      </c>
      <c r="H667" s="251"/>
    </row>
    <row r="668" spans="2:9" ht="12.95" customHeight="1" x14ac:dyDescent="0.2">
      <c r="B668" s="150">
        <v>22</v>
      </c>
      <c r="C668" s="160" t="s">
        <v>149</v>
      </c>
      <c r="D668" s="240">
        <f t="shared" si="81"/>
        <v>16783017</v>
      </c>
      <c r="E668" s="239">
        <v>978.4350146999999</v>
      </c>
      <c r="F668" s="239">
        <f t="shared" si="82"/>
        <v>772.93614467599991</v>
      </c>
      <c r="G668" s="137">
        <f t="shared" si="83"/>
        <v>0.78997187658190215</v>
      </c>
      <c r="H668" s="251"/>
    </row>
    <row r="669" spans="2:9" ht="12.95" customHeight="1" x14ac:dyDescent="0.2">
      <c r="B669" s="150">
        <v>23</v>
      </c>
      <c r="C669" s="160" t="s">
        <v>150</v>
      </c>
      <c r="D669" s="240">
        <f t="shared" si="81"/>
        <v>30456479</v>
      </c>
      <c r="E669" s="239">
        <v>1626.3724091999998</v>
      </c>
      <c r="F669" s="239">
        <f t="shared" si="82"/>
        <v>1455.5700537759999</v>
      </c>
      <c r="G669" s="137">
        <f t="shared" si="83"/>
        <v>0.89497955421660391</v>
      </c>
      <c r="H669" s="251"/>
    </row>
    <row r="670" spans="2:9" ht="12.95" customHeight="1" x14ac:dyDescent="0.2">
      <c r="B670" s="150">
        <v>24</v>
      </c>
      <c r="C670" s="160" t="s">
        <v>151</v>
      </c>
      <c r="D670" s="240">
        <f t="shared" si="81"/>
        <v>40014589</v>
      </c>
      <c r="E670" s="239">
        <v>1889.2160967</v>
      </c>
      <c r="F670" s="239">
        <f t="shared" si="82"/>
        <v>2006.0760732499998</v>
      </c>
      <c r="G670" s="137">
        <f t="shared" si="83"/>
        <v>1.0618563311810256</v>
      </c>
      <c r="H670" s="251"/>
    </row>
    <row r="671" spans="2:9" ht="12.95" customHeight="1" x14ac:dyDescent="0.2">
      <c r="B671" s="30"/>
      <c r="C671" s="1" t="s">
        <v>27</v>
      </c>
      <c r="D671" s="210">
        <f t="shared" ref="D671:E671" si="84">SUM(D647:D670)</f>
        <v>676446451</v>
      </c>
      <c r="E671" s="209">
        <f t="shared" si="84"/>
        <v>36122.580742799997</v>
      </c>
      <c r="F671" s="209">
        <f>SUM(F647:F670)</f>
        <v>32837.781273842003</v>
      </c>
      <c r="G671" s="130">
        <f>F671/E671</f>
        <v>0.90906520515944245</v>
      </c>
      <c r="H671" s="251"/>
    </row>
    <row r="672" spans="2:9" ht="13.5" customHeight="1" x14ac:dyDescent="0.2">
      <c r="B672" s="64"/>
      <c r="C672" s="65"/>
      <c r="D672" s="66"/>
      <c r="E672" s="66"/>
      <c r="F672" s="67"/>
      <c r="G672" s="68"/>
      <c r="H672" s="260"/>
      <c r="I672" s="6" t="s">
        <v>12</v>
      </c>
    </row>
    <row r="673" spans="2:9" ht="13.5" customHeight="1" x14ac:dyDescent="0.25">
      <c r="B673" s="410" t="s">
        <v>71</v>
      </c>
      <c r="C673" s="410"/>
      <c r="D673" s="410"/>
      <c r="E673" s="410"/>
      <c r="F673" s="410"/>
      <c r="G673" s="410"/>
      <c r="H673" s="242"/>
    </row>
    <row r="674" spans="2:9" ht="13.5" customHeight="1" x14ac:dyDescent="0.25">
      <c r="B674" s="89"/>
      <c r="C674" s="89"/>
      <c r="D674" s="89"/>
      <c r="E674" s="90"/>
      <c r="F674" s="90"/>
      <c r="G674" s="90"/>
      <c r="H674" s="242"/>
    </row>
    <row r="675" spans="2:9" ht="20.25" customHeight="1" x14ac:dyDescent="0.25">
      <c r="B675" s="410" t="s">
        <v>72</v>
      </c>
      <c r="C675" s="410"/>
      <c r="D675" s="410"/>
      <c r="E675" s="410"/>
      <c r="F675" s="410"/>
      <c r="G675" s="410"/>
      <c r="H675" s="410"/>
      <c r="I675" s="385"/>
    </row>
    <row r="676" spans="2:9" ht="19.5" customHeight="1" x14ac:dyDescent="0.25">
      <c r="B676" s="410" t="s">
        <v>237</v>
      </c>
      <c r="C676" s="410"/>
      <c r="D676" s="410"/>
      <c r="E676" s="410"/>
      <c r="F676" s="410"/>
      <c r="G676" s="410"/>
      <c r="H676" s="242"/>
    </row>
    <row r="677" spans="2:9" ht="42.75" x14ac:dyDescent="0.25">
      <c r="B677" s="78" t="s">
        <v>37</v>
      </c>
      <c r="C677" s="78" t="s">
        <v>38</v>
      </c>
      <c r="D677" s="78" t="s">
        <v>238</v>
      </c>
      <c r="E677" s="78" t="s">
        <v>112</v>
      </c>
      <c r="F677" s="78" t="s">
        <v>114</v>
      </c>
      <c r="G677" s="144"/>
      <c r="H677" s="264"/>
      <c r="I677" s="6" t="s">
        <v>12</v>
      </c>
    </row>
    <row r="678" spans="2:9" x14ac:dyDescent="0.2">
      <c r="B678" s="91">
        <v>1</v>
      </c>
      <c r="C678" s="91">
        <v>2</v>
      </c>
      <c r="D678" s="91">
        <v>3</v>
      </c>
      <c r="E678" s="91">
        <v>4</v>
      </c>
      <c r="F678" s="91" t="s">
        <v>113</v>
      </c>
      <c r="G678" s="143"/>
      <c r="H678" s="143"/>
    </row>
    <row r="679" spans="2:9" ht="12.95" customHeight="1" x14ac:dyDescent="0.2">
      <c r="B679" s="150">
        <v>1</v>
      </c>
      <c r="C679" s="160" t="s">
        <v>128</v>
      </c>
      <c r="D679" s="211">
        <v>5316</v>
      </c>
      <c r="E679" s="211">
        <v>4982</v>
      </c>
      <c r="F679" s="211">
        <f>E679-D679</f>
        <v>-334</v>
      </c>
      <c r="G679" s="145"/>
      <c r="H679" s="265"/>
    </row>
    <row r="680" spans="2:9" ht="12.95" customHeight="1" x14ac:dyDescent="0.2">
      <c r="B680" s="150">
        <v>2</v>
      </c>
      <c r="C680" s="160" t="s">
        <v>129</v>
      </c>
      <c r="D680" s="211">
        <v>1637</v>
      </c>
      <c r="E680" s="211">
        <v>1627</v>
      </c>
      <c r="F680" s="211">
        <f t="shared" ref="F680:F702" si="85">E680-D680</f>
        <v>-10</v>
      </c>
      <c r="G680" s="145"/>
      <c r="H680" s="265"/>
    </row>
    <row r="681" spans="2:9" ht="12.95" customHeight="1" x14ac:dyDescent="0.2">
      <c r="B681" s="150">
        <v>3</v>
      </c>
      <c r="C681" s="160" t="s">
        <v>130</v>
      </c>
      <c r="D681" s="211">
        <v>1205</v>
      </c>
      <c r="E681" s="211">
        <v>1205</v>
      </c>
      <c r="F681" s="211">
        <f t="shared" si="85"/>
        <v>0</v>
      </c>
      <c r="G681" s="145"/>
      <c r="H681" s="265"/>
    </row>
    <row r="682" spans="2:9" ht="12.95" customHeight="1" x14ac:dyDescent="0.2">
      <c r="B682" s="150">
        <v>4</v>
      </c>
      <c r="C682" s="160" t="s">
        <v>131</v>
      </c>
      <c r="D682" s="211">
        <v>3721</v>
      </c>
      <c r="E682" s="211">
        <v>3686</v>
      </c>
      <c r="F682" s="211">
        <f t="shared" si="85"/>
        <v>-35</v>
      </c>
      <c r="G682" s="145"/>
      <c r="H682" s="265"/>
    </row>
    <row r="683" spans="2:9" ht="12.95" customHeight="1" x14ac:dyDescent="0.2">
      <c r="B683" s="150">
        <v>5</v>
      </c>
      <c r="C683" s="160" t="s">
        <v>132</v>
      </c>
      <c r="D683" s="211">
        <v>2269</v>
      </c>
      <c r="E683" s="211">
        <v>2093</v>
      </c>
      <c r="F683" s="211">
        <f t="shared" si="85"/>
        <v>-176</v>
      </c>
      <c r="G683" s="145"/>
      <c r="H683" s="265"/>
    </row>
    <row r="684" spans="2:9" ht="12.95" customHeight="1" x14ac:dyDescent="0.2">
      <c r="B684" s="150">
        <v>6</v>
      </c>
      <c r="C684" s="160" t="s">
        <v>133</v>
      </c>
      <c r="D684" s="211">
        <v>3472</v>
      </c>
      <c r="E684" s="211">
        <v>3467</v>
      </c>
      <c r="F684" s="211">
        <f t="shared" si="85"/>
        <v>-5</v>
      </c>
      <c r="G684" s="145"/>
      <c r="H684" s="265"/>
    </row>
    <row r="685" spans="2:9" ht="12.95" customHeight="1" x14ac:dyDescent="0.2">
      <c r="B685" s="150">
        <v>7</v>
      </c>
      <c r="C685" s="160" t="s">
        <v>134</v>
      </c>
      <c r="D685" s="211">
        <v>2850</v>
      </c>
      <c r="E685" s="211">
        <v>2687</v>
      </c>
      <c r="F685" s="211">
        <f t="shared" si="85"/>
        <v>-163</v>
      </c>
      <c r="G685" s="145"/>
      <c r="H685" s="265"/>
    </row>
    <row r="686" spans="2:9" ht="12.95" customHeight="1" x14ac:dyDescent="0.2">
      <c r="B686" s="150">
        <v>8</v>
      </c>
      <c r="C686" s="160" t="s">
        <v>135</v>
      </c>
      <c r="D686" s="211">
        <v>3818</v>
      </c>
      <c r="E686" s="211">
        <v>3717</v>
      </c>
      <c r="F686" s="211">
        <f t="shared" si="85"/>
        <v>-101</v>
      </c>
      <c r="G686" s="145"/>
      <c r="H686" s="265"/>
    </row>
    <row r="687" spans="2:9" ht="12.95" customHeight="1" x14ac:dyDescent="0.2">
      <c r="B687" s="150">
        <v>9</v>
      </c>
      <c r="C687" s="160" t="s">
        <v>136</v>
      </c>
      <c r="D687" s="211">
        <v>5569</v>
      </c>
      <c r="E687" s="211">
        <v>5569</v>
      </c>
      <c r="F687" s="211">
        <f t="shared" si="85"/>
        <v>0</v>
      </c>
      <c r="G687" s="145"/>
      <c r="H687" s="265"/>
    </row>
    <row r="688" spans="2:9" ht="12.95" customHeight="1" x14ac:dyDescent="0.2">
      <c r="B688" s="150">
        <v>10</v>
      </c>
      <c r="C688" s="160" t="s">
        <v>137</v>
      </c>
      <c r="D688" s="211">
        <v>2600</v>
      </c>
      <c r="E688" s="211">
        <v>2421</v>
      </c>
      <c r="F688" s="211">
        <f t="shared" si="85"/>
        <v>-179</v>
      </c>
      <c r="G688" s="145"/>
      <c r="H688" s="265"/>
    </row>
    <row r="689" spans="2:12" ht="12.95" customHeight="1" x14ac:dyDescent="0.2">
      <c r="B689" s="150">
        <v>11</v>
      </c>
      <c r="C689" s="160" t="s">
        <v>138</v>
      </c>
      <c r="D689" s="211">
        <v>3429</v>
      </c>
      <c r="E689" s="211">
        <v>3429</v>
      </c>
      <c r="F689" s="211">
        <f t="shared" si="85"/>
        <v>0</v>
      </c>
      <c r="G689" s="145"/>
      <c r="H689" s="265"/>
    </row>
    <row r="690" spans="2:12" ht="12.95" customHeight="1" x14ac:dyDescent="0.2">
      <c r="B690" s="150">
        <v>12</v>
      </c>
      <c r="C690" s="160" t="s">
        <v>139</v>
      </c>
      <c r="D690" s="211">
        <v>3566</v>
      </c>
      <c r="E690" s="211">
        <v>3445</v>
      </c>
      <c r="F690" s="211">
        <f t="shared" si="85"/>
        <v>-121</v>
      </c>
      <c r="G690" s="145"/>
      <c r="H690" s="265"/>
    </row>
    <row r="691" spans="2:12" ht="12.95" customHeight="1" x14ac:dyDescent="0.2">
      <c r="B691" s="150">
        <v>13</v>
      </c>
      <c r="C691" s="160" t="s">
        <v>140</v>
      </c>
      <c r="D691" s="211">
        <v>1738</v>
      </c>
      <c r="E691" s="211">
        <v>1704</v>
      </c>
      <c r="F691" s="211">
        <f t="shared" si="85"/>
        <v>-34</v>
      </c>
      <c r="G691" s="145"/>
      <c r="H691" s="265"/>
    </row>
    <row r="692" spans="2:12" ht="12.95" customHeight="1" x14ac:dyDescent="0.2">
      <c r="B692" s="150">
        <v>14</v>
      </c>
      <c r="C692" s="160" t="s">
        <v>141</v>
      </c>
      <c r="D692" s="211">
        <v>1516</v>
      </c>
      <c r="E692" s="211">
        <v>1506</v>
      </c>
      <c r="F692" s="211">
        <f t="shared" si="85"/>
        <v>-10</v>
      </c>
      <c r="G692" s="145"/>
      <c r="H692" s="265"/>
    </row>
    <row r="693" spans="2:12" ht="12.95" customHeight="1" x14ac:dyDescent="0.2">
      <c r="B693" s="150">
        <v>15</v>
      </c>
      <c r="C693" s="160" t="s">
        <v>142</v>
      </c>
      <c r="D693" s="211">
        <v>4340</v>
      </c>
      <c r="E693" s="211">
        <v>3918</v>
      </c>
      <c r="F693" s="211">
        <f t="shared" si="85"/>
        <v>-422</v>
      </c>
      <c r="G693" s="145"/>
      <c r="H693" s="265"/>
    </row>
    <row r="694" spans="2:12" ht="12.95" customHeight="1" x14ac:dyDescent="0.2">
      <c r="B694" s="150">
        <v>16</v>
      </c>
      <c r="C694" s="160" t="s">
        <v>143</v>
      </c>
      <c r="D694" s="211">
        <v>6995</v>
      </c>
      <c r="E694" s="211">
        <v>6959</v>
      </c>
      <c r="F694" s="211">
        <f t="shared" si="85"/>
        <v>-36</v>
      </c>
      <c r="G694" s="145"/>
      <c r="H694" s="265"/>
    </row>
    <row r="695" spans="2:12" ht="12.95" customHeight="1" x14ac:dyDescent="0.2">
      <c r="B695" s="150">
        <v>17</v>
      </c>
      <c r="C695" s="160" t="s">
        <v>144</v>
      </c>
      <c r="D695" s="211">
        <v>3993</v>
      </c>
      <c r="E695" s="211">
        <v>3771</v>
      </c>
      <c r="F695" s="211">
        <f t="shared" si="85"/>
        <v>-222</v>
      </c>
      <c r="G695" s="145"/>
      <c r="H695" s="265"/>
    </row>
    <row r="696" spans="2:12" ht="12.95" customHeight="1" x14ac:dyDescent="0.2">
      <c r="B696" s="150">
        <v>18</v>
      </c>
      <c r="C696" s="160" t="s">
        <v>145</v>
      </c>
      <c r="D696" s="211">
        <v>3862</v>
      </c>
      <c r="E696" s="211">
        <v>3862</v>
      </c>
      <c r="F696" s="211">
        <f t="shared" si="85"/>
        <v>0</v>
      </c>
      <c r="G696" s="145"/>
      <c r="H696" s="265"/>
    </row>
    <row r="697" spans="2:12" ht="12.95" customHeight="1" x14ac:dyDescent="0.2">
      <c r="B697" s="150">
        <v>19</v>
      </c>
      <c r="C697" s="160" t="s">
        <v>146</v>
      </c>
      <c r="D697" s="211">
        <v>4640</v>
      </c>
      <c r="E697" s="211">
        <v>4640</v>
      </c>
      <c r="F697" s="211">
        <f t="shared" si="85"/>
        <v>0</v>
      </c>
      <c r="G697" s="145"/>
      <c r="H697" s="265"/>
    </row>
    <row r="698" spans="2:12" ht="12.95" customHeight="1" x14ac:dyDescent="0.2">
      <c r="B698" s="150">
        <v>20</v>
      </c>
      <c r="C698" s="160" t="s">
        <v>147</v>
      </c>
      <c r="D698" s="211">
        <v>2237</v>
      </c>
      <c r="E698" s="211">
        <v>2202</v>
      </c>
      <c r="F698" s="211">
        <f t="shared" si="85"/>
        <v>-35</v>
      </c>
      <c r="G698" s="145"/>
      <c r="H698" s="265"/>
    </row>
    <row r="699" spans="2:12" ht="12.95" customHeight="1" x14ac:dyDescent="0.2">
      <c r="B699" s="150">
        <v>21</v>
      </c>
      <c r="C699" s="160" t="s">
        <v>148</v>
      </c>
      <c r="D699" s="211">
        <v>3322</v>
      </c>
      <c r="E699" s="211">
        <v>3185</v>
      </c>
      <c r="F699" s="211">
        <f t="shared" si="85"/>
        <v>-137</v>
      </c>
      <c r="G699" s="145"/>
      <c r="H699" s="265"/>
    </row>
    <row r="700" spans="2:12" ht="12.95" customHeight="1" x14ac:dyDescent="0.2">
      <c r="B700" s="150">
        <v>22</v>
      </c>
      <c r="C700" s="160" t="s">
        <v>149</v>
      </c>
      <c r="D700" s="211">
        <v>2030</v>
      </c>
      <c r="E700" s="211">
        <v>2068</v>
      </c>
      <c r="F700" s="211">
        <f t="shared" si="85"/>
        <v>38</v>
      </c>
      <c r="G700" s="145"/>
      <c r="H700" s="265"/>
    </row>
    <row r="701" spans="2:12" ht="12.95" customHeight="1" x14ac:dyDescent="0.2">
      <c r="B701" s="150">
        <v>23</v>
      </c>
      <c r="C701" s="160" t="s">
        <v>150</v>
      </c>
      <c r="D701" s="211">
        <v>3210</v>
      </c>
      <c r="E701" s="211">
        <v>3206</v>
      </c>
      <c r="F701" s="211">
        <f t="shared" si="85"/>
        <v>-4</v>
      </c>
      <c r="G701" s="145"/>
      <c r="H701" s="265"/>
    </row>
    <row r="702" spans="2:12" ht="12.95" customHeight="1" x14ac:dyDescent="0.2">
      <c r="B702" s="150">
        <v>24</v>
      </c>
      <c r="C702" s="160" t="s">
        <v>151</v>
      </c>
      <c r="D702" s="211">
        <v>4242</v>
      </c>
      <c r="E702" s="211">
        <v>4242</v>
      </c>
      <c r="F702" s="211">
        <f t="shared" si="85"/>
        <v>0</v>
      </c>
      <c r="G702" s="145"/>
      <c r="H702" s="265"/>
    </row>
    <row r="703" spans="2:12" ht="15" customHeight="1" x14ac:dyDescent="0.2">
      <c r="B703" s="30"/>
      <c r="C703" s="1" t="s">
        <v>27</v>
      </c>
      <c r="D703" s="210">
        <f>SUM(D679:D702)</f>
        <v>81577</v>
      </c>
      <c r="E703" s="210">
        <f t="shared" ref="E703:F703" si="86">SUM(E679:E702)</f>
        <v>79591</v>
      </c>
      <c r="F703" s="210">
        <f t="shared" si="86"/>
        <v>-1986</v>
      </c>
      <c r="G703" s="146"/>
      <c r="H703" s="265"/>
      <c r="L703" s="6">
        <f>E703*15000/100000</f>
        <v>11938.65</v>
      </c>
    </row>
    <row r="704" spans="2:12" ht="15" customHeight="1" x14ac:dyDescent="0.25">
      <c r="B704" s="36"/>
      <c r="C704" s="2"/>
      <c r="D704" s="141"/>
      <c r="E704" s="142"/>
      <c r="F704" s="142"/>
      <c r="G704" s="142"/>
      <c r="H704" s="261"/>
      <c r="L704" s="110">
        <f>L703-L763</f>
        <v>2042.1212700000015</v>
      </c>
    </row>
    <row r="705" spans="2:9" ht="15" customHeight="1" x14ac:dyDescent="0.25">
      <c r="B705" s="36"/>
      <c r="C705" s="2"/>
      <c r="D705" s="141"/>
      <c r="E705" s="142"/>
      <c r="F705" s="142"/>
      <c r="G705" s="142"/>
      <c r="H705" s="261"/>
    </row>
    <row r="706" spans="2:9" ht="13.5" customHeight="1" x14ac:dyDescent="0.25">
      <c r="B706" s="410" t="s">
        <v>289</v>
      </c>
      <c r="C706" s="410"/>
      <c r="D706" s="410"/>
      <c r="E706" s="410"/>
      <c r="F706" s="410"/>
      <c r="G706" s="410"/>
      <c r="H706" s="410"/>
    </row>
    <row r="707" spans="2:9" ht="13.5" customHeight="1" x14ac:dyDescent="0.25">
      <c r="B707" s="411" t="s">
        <v>237</v>
      </c>
      <c r="C707" s="411"/>
      <c r="D707" s="411"/>
      <c r="E707" s="411"/>
      <c r="F707" s="411"/>
      <c r="G707" s="411"/>
      <c r="H707" s="411"/>
    </row>
    <row r="708" spans="2:9" ht="60" x14ac:dyDescent="0.2">
      <c r="B708" s="212" t="s">
        <v>37</v>
      </c>
      <c r="C708" s="212" t="s">
        <v>38</v>
      </c>
      <c r="D708" s="212" t="s">
        <v>240</v>
      </c>
      <c r="E708" s="212" t="s">
        <v>244</v>
      </c>
      <c r="F708" s="212" t="s">
        <v>73</v>
      </c>
      <c r="G708" s="212" t="s">
        <v>74</v>
      </c>
      <c r="H708" s="266" t="s">
        <v>75</v>
      </c>
    </row>
    <row r="709" spans="2:9" x14ac:dyDescent="0.2">
      <c r="B709" s="91">
        <v>1</v>
      </c>
      <c r="C709" s="91">
        <v>2</v>
      </c>
      <c r="D709" s="91">
        <v>3</v>
      </c>
      <c r="E709" s="91">
        <v>4</v>
      </c>
      <c r="F709" s="91">
        <v>5</v>
      </c>
      <c r="G709" s="91">
        <v>6</v>
      </c>
      <c r="H709" s="91">
        <v>7</v>
      </c>
    </row>
    <row r="710" spans="2:9" ht="12.95" customHeight="1" x14ac:dyDescent="0.2">
      <c r="B710" s="150">
        <v>1</v>
      </c>
      <c r="C710" s="160" t="s">
        <v>128</v>
      </c>
      <c r="D710" s="214">
        <v>797.4</v>
      </c>
      <c r="E710" s="214">
        <v>49.806449999999984</v>
      </c>
      <c r="F710" s="214">
        <v>450.25330999999994</v>
      </c>
      <c r="G710" s="214">
        <f>F710+E710</f>
        <v>500.05975999999993</v>
      </c>
      <c r="H710" s="218">
        <f>G710/D710</f>
        <v>0.62711281665412588</v>
      </c>
      <c r="I710" s="152"/>
    </row>
    <row r="711" spans="2:9" ht="12.95" customHeight="1" x14ac:dyDescent="0.2">
      <c r="B711" s="150">
        <v>2</v>
      </c>
      <c r="C711" s="160" t="s">
        <v>129</v>
      </c>
      <c r="D711" s="214">
        <v>245.55</v>
      </c>
      <c r="E711" s="214">
        <v>-7.7442800000000034</v>
      </c>
      <c r="F711" s="214">
        <v>155.25973000000002</v>
      </c>
      <c r="G711" s="214">
        <f t="shared" ref="G711:G733" si="87">F711+E711</f>
        <v>147.51545000000002</v>
      </c>
      <c r="H711" s="218">
        <f t="shared" ref="H711:H733" si="88">G711/D711</f>
        <v>0.60075524333129715</v>
      </c>
      <c r="I711" s="152"/>
    </row>
    <row r="712" spans="2:9" ht="12.95" customHeight="1" x14ac:dyDescent="0.2">
      <c r="B712" s="150">
        <v>3</v>
      </c>
      <c r="C712" s="160" t="s">
        <v>130</v>
      </c>
      <c r="D712" s="214">
        <v>180.75</v>
      </c>
      <c r="E712" s="214">
        <v>80.045840000000069</v>
      </c>
      <c r="F712" s="214">
        <v>88.479540000000014</v>
      </c>
      <c r="G712" s="214">
        <f t="shared" si="87"/>
        <v>168.5253800000001</v>
      </c>
      <c r="H712" s="218">
        <f t="shared" si="88"/>
        <v>0.93236724757953027</v>
      </c>
      <c r="I712" s="152"/>
    </row>
    <row r="713" spans="2:9" ht="12.95" customHeight="1" x14ac:dyDescent="0.2">
      <c r="B713" s="150">
        <v>4</v>
      </c>
      <c r="C713" s="160" t="s">
        <v>131</v>
      </c>
      <c r="D713" s="214">
        <v>558.15</v>
      </c>
      <c r="E713" s="214">
        <v>-85.618379999999917</v>
      </c>
      <c r="F713" s="214">
        <v>20.001159999999999</v>
      </c>
      <c r="G713" s="214">
        <f t="shared" si="87"/>
        <v>-65.617219999999918</v>
      </c>
      <c r="H713" s="218">
        <f t="shared" si="88"/>
        <v>-0.1175619815461792</v>
      </c>
      <c r="I713" s="152"/>
    </row>
    <row r="714" spans="2:9" ht="12.95" customHeight="1" x14ac:dyDescent="0.2">
      <c r="B714" s="150">
        <v>5</v>
      </c>
      <c r="C714" s="160" t="s">
        <v>132</v>
      </c>
      <c r="D714" s="214">
        <v>340.35</v>
      </c>
      <c r="E714" s="214">
        <v>11.303974999999994</v>
      </c>
      <c r="F714" s="214">
        <v>178.79870999999997</v>
      </c>
      <c r="G714" s="214">
        <f t="shared" si="87"/>
        <v>190.10268499999995</v>
      </c>
      <c r="H714" s="218">
        <f t="shared" si="88"/>
        <v>0.55855056559424099</v>
      </c>
      <c r="I714" s="152"/>
    </row>
    <row r="715" spans="2:9" ht="12.95" customHeight="1" x14ac:dyDescent="0.2">
      <c r="B715" s="150">
        <v>6</v>
      </c>
      <c r="C715" s="160" t="s">
        <v>133</v>
      </c>
      <c r="D715" s="214">
        <v>520.79999999999995</v>
      </c>
      <c r="E715" s="214">
        <v>-29.905749999999927</v>
      </c>
      <c r="F715" s="214">
        <v>310.04340999999999</v>
      </c>
      <c r="G715" s="214">
        <f t="shared" si="87"/>
        <v>280.1376600000001</v>
      </c>
      <c r="H715" s="218">
        <f t="shared" si="88"/>
        <v>0.53789873271889421</v>
      </c>
      <c r="I715" s="152"/>
    </row>
    <row r="716" spans="2:9" ht="17.25" customHeight="1" x14ac:dyDescent="0.2">
      <c r="B716" s="150">
        <v>7</v>
      </c>
      <c r="C716" s="160" t="s">
        <v>134</v>
      </c>
      <c r="D716" s="214">
        <v>427.5</v>
      </c>
      <c r="E716" s="214">
        <v>17.576979999999963</v>
      </c>
      <c r="F716" s="214">
        <v>193.50425000000001</v>
      </c>
      <c r="G716" s="214">
        <f t="shared" si="87"/>
        <v>211.08122999999998</v>
      </c>
      <c r="H716" s="218">
        <f t="shared" si="88"/>
        <v>0.4937572631578947</v>
      </c>
      <c r="I716" s="152"/>
    </row>
    <row r="717" spans="2:9" ht="12.95" customHeight="1" x14ac:dyDescent="0.2">
      <c r="B717" s="150">
        <v>8</v>
      </c>
      <c r="C717" s="160" t="s">
        <v>135</v>
      </c>
      <c r="D717" s="214">
        <v>572.70000000000005</v>
      </c>
      <c r="E717" s="214">
        <v>134.38480499999991</v>
      </c>
      <c r="F717" s="214">
        <v>243.19216</v>
      </c>
      <c r="G717" s="214">
        <f t="shared" si="87"/>
        <v>377.57696499999992</v>
      </c>
      <c r="H717" s="218">
        <f t="shared" si="88"/>
        <v>0.65929276235376266</v>
      </c>
      <c r="I717" s="152"/>
    </row>
    <row r="718" spans="2:9" ht="12.95" customHeight="1" x14ac:dyDescent="0.2">
      <c r="B718" s="150">
        <v>9</v>
      </c>
      <c r="C718" s="160" t="s">
        <v>136</v>
      </c>
      <c r="D718" s="214">
        <v>835.34999999999991</v>
      </c>
      <c r="E718" s="214">
        <v>43.610945000000015</v>
      </c>
      <c r="F718" s="214">
        <v>549.87595999999996</v>
      </c>
      <c r="G718" s="214">
        <f t="shared" si="87"/>
        <v>593.48690499999998</v>
      </c>
      <c r="H718" s="218">
        <f t="shared" si="88"/>
        <v>0.71046496079487642</v>
      </c>
      <c r="I718" s="152"/>
    </row>
    <row r="719" spans="2:9" ht="12.95" customHeight="1" x14ac:dyDescent="0.2">
      <c r="B719" s="150">
        <v>10</v>
      </c>
      <c r="C719" s="160" t="s">
        <v>137</v>
      </c>
      <c r="D719" s="214">
        <v>390</v>
      </c>
      <c r="E719" s="214">
        <v>8.7215250000000708</v>
      </c>
      <c r="F719" s="214">
        <v>207.39876999999998</v>
      </c>
      <c r="G719" s="214">
        <f t="shared" si="87"/>
        <v>216.12029500000006</v>
      </c>
      <c r="H719" s="218">
        <f t="shared" si="88"/>
        <v>0.55415460256410276</v>
      </c>
      <c r="I719" s="152"/>
    </row>
    <row r="720" spans="2:9" ht="12.95" customHeight="1" x14ac:dyDescent="0.2">
      <c r="B720" s="150">
        <v>11</v>
      </c>
      <c r="C720" s="160" t="s">
        <v>138</v>
      </c>
      <c r="D720" s="214">
        <v>514.35</v>
      </c>
      <c r="E720" s="214">
        <v>-12.129174999999947</v>
      </c>
      <c r="F720" s="214">
        <v>251.78118000000001</v>
      </c>
      <c r="G720" s="214">
        <f t="shared" si="87"/>
        <v>239.65200500000006</v>
      </c>
      <c r="H720" s="218">
        <f t="shared" si="88"/>
        <v>0.46593176825119093</v>
      </c>
      <c r="I720" s="152"/>
    </row>
    <row r="721" spans="2:9" ht="12.95" customHeight="1" x14ac:dyDescent="0.2">
      <c r="B721" s="150">
        <v>12</v>
      </c>
      <c r="C721" s="160" t="s">
        <v>139</v>
      </c>
      <c r="D721" s="214">
        <v>534.9</v>
      </c>
      <c r="E721" s="214">
        <v>101.26126000000002</v>
      </c>
      <c r="F721" s="214">
        <v>252.95602</v>
      </c>
      <c r="G721" s="214">
        <f t="shared" si="87"/>
        <v>354.21728000000002</v>
      </c>
      <c r="H721" s="218">
        <f t="shared" si="88"/>
        <v>0.66221215180407556</v>
      </c>
      <c r="I721" s="152"/>
    </row>
    <row r="722" spans="2:9" ht="12.95" customHeight="1" x14ac:dyDescent="0.2">
      <c r="B722" s="150">
        <v>13</v>
      </c>
      <c r="C722" s="160" t="s">
        <v>140</v>
      </c>
      <c r="D722" s="214">
        <v>260.7</v>
      </c>
      <c r="E722" s="214">
        <v>26.799545000000009</v>
      </c>
      <c r="F722" s="214">
        <v>163.41961000000001</v>
      </c>
      <c r="G722" s="214">
        <f t="shared" si="87"/>
        <v>190.219155</v>
      </c>
      <c r="H722" s="218">
        <f t="shared" si="88"/>
        <v>0.72964769850402766</v>
      </c>
      <c r="I722" s="152"/>
    </row>
    <row r="723" spans="2:9" ht="12.95" customHeight="1" x14ac:dyDescent="0.2">
      <c r="B723" s="150">
        <v>14</v>
      </c>
      <c r="C723" s="160" t="s">
        <v>141</v>
      </c>
      <c r="D723" s="214">
        <v>227.39999999999998</v>
      </c>
      <c r="E723" s="214">
        <v>-31.034321999999946</v>
      </c>
      <c r="F723" s="214">
        <v>145.17406</v>
      </c>
      <c r="G723" s="214">
        <f t="shared" si="87"/>
        <v>114.13973800000005</v>
      </c>
      <c r="H723" s="218">
        <f t="shared" si="88"/>
        <v>0.50193376429199676</v>
      </c>
      <c r="I723" s="152"/>
    </row>
    <row r="724" spans="2:9" ht="12.95" customHeight="1" x14ac:dyDescent="0.2">
      <c r="B724" s="150">
        <v>15</v>
      </c>
      <c r="C724" s="160" t="s">
        <v>142</v>
      </c>
      <c r="D724" s="214">
        <v>651</v>
      </c>
      <c r="E724" s="214">
        <v>109.87364499999995</v>
      </c>
      <c r="F724" s="214">
        <v>68.302989999999994</v>
      </c>
      <c r="G724" s="214">
        <f t="shared" si="87"/>
        <v>178.17663499999995</v>
      </c>
      <c r="H724" s="218">
        <f t="shared" si="88"/>
        <v>0.27369682795698919</v>
      </c>
      <c r="I724" s="152"/>
    </row>
    <row r="725" spans="2:9" ht="12.95" customHeight="1" x14ac:dyDescent="0.2">
      <c r="B725" s="150">
        <v>16</v>
      </c>
      <c r="C725" s="160" t="s">
        <v>143</v>
      </c>
      <c r="D725" s="214">
        <v>1049.25</v>
      </c>
      <c r="E725" s="214">
        <v>83.283455000000004</v>
      </c>
      <c r="F725" s="214">
        <v>660.27819</v>
      </c>
      <c r="G725" s="214">
        <f t="shared" si="87"/>
        <v>743.561645</v>
      </c>
      <c r="H725" s="218">
        <f t="shared" si="88"/>
        <v>0.70866013342863954</v>
      </c>
      <c r="I725" s="152"/>
    </row>
    <row r="726" spans="2:9" ht="12.95" customHeight="1" x14ac:dyDescent="0.2">
      <c r="B726" s="150">
        <v>17</v>
      </c>
      <c r="C726" s="160" t="s">
        <v>144</v>
      </c>
      <c r="D726" s="214">
        <v>598.95000000000005</v>
      </c>
      <c r="E726" s="214">
        <v>-76.482554999999991</v>
      </c>
      <c r="F726" s="214">
        <v>176.46775</v>
      </c>
      <c r="G726" s="214">
        <f t="shared" si="87"/>
        <v>99.985195000000004</v>
      </c>
      <c r="H726" s="218">
        <f t="shared" si="88"/>
        <v>0.16693412638784538</v>
      </c>
      <c r="I726" s="152"/>
    </row>
    <row r="727" spans="2:9" ht="12.95" customHeight="1" x14ac:dyDescent="0.2">
      <c r="B727" s="150">
        <v>18</v>
      </c>
      <c r="C727" s="160" t="s">
        <v>145</v>
      </c>
      <c r="D727" s="214">
        <v>579.29999999999995</v>
      </c>
      <c r="E727" s="214">
        <v>-51.055859999999996</v>
      </c>
      <c r="F727" s="214">
        <v>387.17905000000002</v>
      </c>
      <c r="G727" s="214">
        <f t="shared" si="87"/>
        <v>336.12319000000002</v>
      </c>
      <c r="H727" s="218">
        <f t="shared" si="88"/>
        <v>0.58022301052995007</v>
      </c>
      <c r="I727" s="152"/>
    </row>
    <row r="728" spans="2:9" ht="12.95" customHeight="1" x14ac:dyDescent="0.2">
      <c r="B728" s="150">
        <v>19</v>
      </c>
      <c r="C728" s="160" t="s">
        <v>146</v>
      </c>
      <c r="D728" s="214">
        <v>696</v>
      </c>
      <c r="E728" s="214">
        <v>130.30839</v>
      </c>
      <c r="F728" s="214">
        <v>337.69728000000003</v>
      </c>
      <c r="G728" s="214">
        <f t="shared" si="87"/>
        <v>468.00567000000001</v>
      </c>
      <c r="H728" s="218">
        <f t="shared" si="88"/>
        <v>0.67242193965517238</v>
      </c>
      <c r="I728" s="152"/>
    </row>
    <row r="729" spans="2:9" ht="12.95" customHeight="1" x14ac:dyDescent="0.2">
      <c r="B729" s="150">
        <v>20</v>
      </c>
      <c r="C729" s="160" t="s">
        <v>147</v>
      </c>
      <c r="D729" s="214">
        <v>335.55</v>
      </c>
      <c r="E729" s="214">
        <v>34.707629999999938</v>
      </c>
      <c r="F729" s="214">
        <v>199.21225000000001</v>
      </c>
      <c r="G729" s="214">
        <f t="shared" si="87"/>
        <v>233.91987999999995</v>
      </c>
      <c r="H729" s="218">
        <f t="shared" si="88"/>
        <v>0.69712376694978373</v>
      </c>
      <c r="I729" s="152"/>
    </row>
    <row r="730" spans="2:9" ht="12.95" customHeight="1" x14ac:dyDescent="0.2">
      <c r="B730" s="150">
        <v>21</v>
      </c>
      <c r="C730" s="160" t="s">
        <v>148</v>
      </c>
      <c r="D730" s="214">
        <v>498.3</v>
      </c>
      <c r="E730" s="214">
        <v>-72.338890000000049</v>
      </c>
      <c r="F730" s="214">
        <v>298.78499999999997</v>
      </c>
      <c r="G730" s="214">
        <f t="shared" si="87"/>
        <v>226.44610999999992</v>
      </c>
      <c r="H730" s="218">
        <f t="shared" si="88"/>
        <v>0.45443730684326694</v>
      </c>
      <c r="I730" s="152"/>
    </row>
    <row r="731" spans="2:9" ht="12.95" customHeight="1" x14ac:dyDescent="0.2">
      <c r="B731" s="150">
        <v>22</v>
      </c>
      <c r="C731" s="160" t="s">
        <v>149</v>
      </c>
      <c r="D731" s="214">
        <v>304.5</v>
      </c>
      <c r="E731" s="214">
        <v>94.753854999999987</v>
      </c>
      <c r="F731" s="214">
        <v>184.51504</v>
      </c>
      <c r="G731" s="214">
        <f t="shared" si="87"/>
        <v>279.26889499999999</v>
      </c>
      <c r="H731" s="218">
        <f t="shared" si="88"/>
        <v>0.9171392282430213</v>
      </c>
      <c r="I731" s="152"/>
    </row>
    <row r="732" spans="2:9" ht="12.95" customHeight="1" x14ac:dyDescent="0.2">
      <c r="B732" s="150">
        <v>23</v>
      </c>
      <c r="C732" s="160" t="s">
        <v>150</v>
      </c>
      <c r="D732" s="214">
        <v>481.5</v>
      </c>
      <c r="E732" s="214">
        <v>-77.117585000000048</v>
      </c>
      <c r="F732" s="214">
        <v>297.95295999999996</v>
      </c>
      <c r="G732" s="214">
        <f t="shared" si="87"/>
        <v>220.83537499999991</v>
      </c>
      <c r="H732" s="218">
        <f t="shared" si="88"/>
        <v>0.45864044652128744</v>
      </c>
      <c r="I732" s="152"/>
    </row>
    <row r="733" spans="2:9" ht="12.95" customHeight="1" x14ac:dyDescent="0.2">
      <c r="B733" s="150">
        <v>24</v>
      </c>
      <c r="C733" s="160" t="s">
        <v>151</v>
      </c>
      <c r="D733" s="214">
        <v>636.29999999999995</v>
      </c>
      <c r="E733" s="214">
        <v>3.4271400000000085</v>
      </c>
      <c r="F733" s="214">
        <v>397.43561</v>
      </c>
      <c r="G733" s="214">
        <f t="shared" si="87"/>
        <v>400.86275000000001</v>
      </c>
      <c r="H733" s="218">
        <f t="shared" si="88"/>
        <v>0.62999017758918752</v>
      </c>
      <c r="I733" s="152"/>
    </row>
    <row r="734" spans="2:9" ht="15" customHeight="1" x14ac:dyDescent="0.2">
      <c r="B734" s="30"/>
      <c r="C734" s="1" t="s">
        <v>27</v>
      </c>
      <c r="D734" s="209">
        <f>SUM(D710:D733)</f>
        <v>12236.549999999996</v>
      </c>
      <c r="E734" s="209">
        <f t="shared" ref="E734:G734" si="89">SUM(E710:E733)</f>
        <v>486.43864300000007</v>
      </c>
      <c r="F734" s="209">
        <f t="shared" si="89"/>
        <v>6217.9639899999984</v>
      </c>
      <c r="G734" s="209">
        <f t="shared" si="89"/>
        <v>6704.4026329999997</v>
      </c>
      <c r="H734" s="24">
        <f>G734/D734</f>
        <v>0.54789974567995081</v>
      </c>
    </row>
    <row r="735" spans="2:9" ht="13.5" customHeight="1" x14ac:dyDescent="0.2">
      <c r="B735" s="64"/>
      <c r="C735" s="65"/>
      <c r="D735" s="66"/>
      <c r="E735" s="66"/>
      <c r="F735" s="67"/>
      <c r="G735" s="68"/>
      <c r="H735" s="260"/>
    </row>
    <row r="736" spans="2:9" ht="13.5" customHeight="1" x14ac:dyDescent="0.25">
      <c r="B736" s="410" t="s">
        <v>76</v>
      </c>
      <c r="C736" s="410"/>
      <c r="D736" s="410"/>
      <c r="E736" s="410"/>
      <c r="F736" s="410"/>
      <c r="G736" s="410"/>
      <c r="H736" s="410"/>
    </row>
    <row r="737" spans="2:9" ht="13.5" customHeight="1" x14ac:dyDescent="0.25">
      <c r="B737" s="410" t="s">
        <v>239</v>
      </c>
      <c r="C737" s="410"/>
      <c r="D737" s="410"/>
      <c r="E737" s="410"/>
      <c r="F737" s="410"/>
      <c r="G737" s="410"/>
      <c r="H737" s="410"/>
    </row>
    <row r="738" spans="2:9" ht="60" x14ac:dyDescent="0.25">
      <c r="B738" s="212" t="s">
        <v>37</v>
      </c>
      <c r="C738" s="212" t="s">
        <v>38</v>
      </c>
      <c r="D738" s="212" t="s">
        <v>240</v>
      </c>
      <c r="E738" s="212" t="s">
        <v>77</v>
      </c>
      <c r="F738" s="212" t="s">
        <v>78</v>
      </c>
      <c r="G738" s="212" t="s">
        <v>79</v>
      </c>
      <c r="H738" s="264"/>
      <c r="I738" s="6" t="s">
        <v>12</v>
      </c>
    </row>
    <row r="739" spans="2:9" ht="15" x14ac:dyDescent="0.25">
      <c r="B739" s="91">
        <v>1</v>
      </c>
      <c r="C739" s="91">
        <v>2</v>
      </c>
      <c r="D739" s="91">
        <v>3</v>
      </c>
      <c r="E739" s="91">
        <v>4</v>
      </c>
      <c r="F739" s="91">
        <v>5</v>
      </c>
      <c r="G739" s="91">
        <v>6</v>
      </c>
      <c r="H739" s="264"/>
    </row>
    <row r="740" spans="2:9" ht="12.75" customHeight="1" x14ac:dyDescent="0.2">
      <c r="B740" s="150">
        <v>1</v>
      </c>
      <c r="C740" s="358" t="s">
        <v>128</v>
      </c>
      <c r="D740" s="372">
        <f>D710</f>
        <v>797.4</v>
      </c>
      <c r="E740" s="372">
        <f>G710</f>
        <v>500.05975999999993</v>
      </c>
      <c r="F740" s="372">
        <v>749.07</v>
      </c>
      <c r="G740" s="373">
        <f>F740/D740</f>
        <v>0.93939051918735905</v>
      </c>
      <c r="H740" s="251"/>
    </row>
    <row r="741" spans="2:9" ht="12.75" customHeight="1" x14ac:dyDescent="0.2">
      <c r="B741" s="150">
        <v>2</v>
      </c>
      <c r="C741" s="358" t="s">
        <v>129</v>
      </c>
      <c r="D741" s="372">
        <f t="shared" ref="D741:D763" si="90">D711</f>
        <v>245.55</v>
      </c>
      <c r="E741" s="372">
        <f t="shared" ref="E741:E763" si="91">G711</f>
        <v>147.51545000000002</v>
      </c>
      <c r="F741" s="372">
        <v>244.10000000000002</v>
      </c>
      <c r="G741" s="373">
        <f t="shared" ref="G741:G763" si="92">F741/D741</f>
        <v>0.99409488902463861</v>
      </c>
      <c r="H741" s="251"/>
    </row>
    <row r="742" spans="2:9" ht="12.75" customHeight="1" x14ac:dyDescent="0.2">
      <c r="B742" s="150">
        <v>3</v>
      </c>
      <c r="C742" s="358" t="s">
        <v>130</v>
      </c>
      <c r="D742" s="372">
        <f t="shared" si="90"/>
        <v>180.75</v>
      </c>
      <c r="E742" s="372">
        <f t="shared" si="91"/>
        <v>168.5253800000001</v>
      </c>
      <c r="F742" s="372">
        <v>195.94</v>
      </c>
      <c r="G742" s="373">
        <f t="shared" si="92"/>
        <v>1.0840387275242047</v>
      </c>
      <c r="H742" s="251"/>
    </row>
    <row r="743" spans="2:9" ht="12.75" customHeight="1" x14ac:dyDescent="0.2">
      <c r="B743" s="150">
        <v>4</v>
      </c>
      <c r="C743" s="358" t="s">
        <v>131</v>
      </c>
      <c r="D743" s="372">
        <f t="shared" si="90"/>
        <v>558.15</v>
      </c>
      <c r="E743" s="372">
        <f t="shared" si="91"/>
        <v>-65.617219999999918</v>
      </c>
      <c r="F743" s="372">
        <v>505.57000000000005</v>
      </c>
      <c r="G743" s="373">
        <f t="shared" si="92"/>
        <v>0.90579593299292316</v>
      </c>
      <c r="H743" s="251"/>
    </row>
    <row r="744" spans="2:9" ht="12.75" customHeight="1" x14ac:dyDescent="0.2">
      <c r="B744" s="150">
        <v>5</v>
      </c>
      <c r="C744" s="358" t="s">
        <v>132</v>
      </c>
      <c r="D744" s="372">
        <f t="shared" si="90"/>
        <v>340.35</v>
      </c>
      <c r="E744" s="372">
        <f t="shared" si="91"/>
        <v>190.10268499999995</v>
      </c>
      <c r="F744" s="372">
        <v>308.77599999999995</v>
      </c>
      <c r="G744" s="373">
        <f t="shared" si="92"/>
        <v>0.90723079183193756</v>
      </c>
      <c r="H744" s="251"/>
    </row>
    <row r="745" spans="2:9" ht="12.75" customHeight="1" x14ac:dyDescent="0.2">
      <c r="B745" s="150">
        <v>6</v>
      </c>
      <c r="C745" s="358" t="s">
        <v>133</v>
      </c>
      <c r="D745" s="372">
        <f t="shared" si="90"/>
        <v>520.79999999999995</v>
      </c>
      <c r="E745" s="372">
        <f t="shared" si="91"/>
        <v>280.1376600000001</v>
      </c>
      <c r="F745" s="372">
        <v>462.55499999999995</v>
      </c>
      <c r="G745" s="373">
        <f t="shared" si="92"/>
        <v>0.88816244239631337</v>
      </c>
      <c r="H745" s="251"/>
    </row>
    <row r="746" spans="2:9" ht="12.75" customHeight="1" x14ac:dyDescent="0.2">
      <c r="B746" s="150">
        <v>7</v>
      </c>
      <c r="C746" s="358" t="s">
        <v>134</v>
      </c>
      <c r="D746" s="372">
        <f t="shared" si="90"/>
        <v>427.5</v>
      </c>
      <c r="E746" s="372">
        <f t="shared" si="91"/>
        <v>211.08122999999998</v>
      </c>
      <c r="F746" s="372">
        <v>286.90499999999997</v>
      </c>
      <c r="G746" s="373">
        <f t="shared" si="92"/>
        <v>0.67112280701754379</v>
      </c>
      <c r="H746" s="251"/>
    </row>
    <row r="747" spans="2:9" ht="12.75" customHeight="1" x14ac:dyDescent="0.2">
      <c r="B747" s="150">
        <v>8</v>
      </c>
      <c r="C747" s="358" t="s">
        <v>135</v>
      </c>
      <c r="D747" s="372">
        <f t="shared" si="90"/>
        <v>572.70000000000005</v>
      </c>
      <c r="E747" s="372">
        <f t="shared" si="91"/>
        <v>377.57696499999992</v>
      </c>
      <c r="F747" s="372">
        <v>390.28000000000003</v>
      </c>
      <c r="G747" s="373">
        <f t="shared" si="92"/>
        <v>0.68147372097083991</v>
      </c>
      <c r="H747" s="251"/>
    </row>
    <row r="748" spans="2:9" ht="12.75" customHeight="1" x14ac:dyDescent="0.2">
      <c r="B748" s="150">
        <v>9</v>
      </c>
      <c r="C748" s="358" t="s">
        <v>136</v>
      </c>
      <c r="D748" s="372">
        <f t="shared" si="90"/>
        <v>835.34999999999991</v>
      </c>
      <c r="E748" s="372">
        <f t="shared" si="91"/>
        <v>593.48690499999998</v>
      </c>
      <c r="F748" s="372">
        <v>571.36</v>
      </c>
      <c r="G748" s="373">
        <f t="shared" si="92"/>
        <v>0.68397677620159225</v>
      </c>
      <c r="H748" s="251"/>
    </row>
    <row r="749" spans="2:9" ht="12.75" customHeight="1" x14ac:dyDescent="0.2">
      <c r="B749" s="150">
        <v>10</v>
      </c>
      <c r="C749" s="358" t="s">
        <v>137</v>
      </c>
      <c r="D749" s="372">
        <f t="shared" si="90"/>
        <v>390</v>
      </c>
      <c r="E749" s="372">
        <f t="shared" si="91"/>
        <v>216.12029500000006</v>
      </c>
      <c r="F749" s="372">
        <v>105.73</v>
      </c>
      <c r="G749" s="373">
        <f t="shared" si="92"/>
        <v>0.27110256410256411</v>
      </c>
      <c r="H749" s="251"/>
    </row>
    <row r="750" spans="2:9" ht="12.75" customHeight="1" x14ac:dyDescent="0.2">
      <c r="B750" s="150">
        <v>11</v>
      </c>
      <c r="C750" s="358" t="s">
        <v>138</v>
      </c>
      <c r="D750" s="372">
        <f t="shared" si="90"/>
        <v>514.35</v>
      </c>
      <c r="E750" s="372">
        <f t="shared" si="91"/>
        <v>239.65200500000006</v>
      </c>
      <c r="F750" s="372">
        <v>182.51510999999999</v>
      </c>
      <c r="G750" s="373">
        <f t="shared" si="92"/>
        <v>0.35484613589967917</v>
      </c>
      <c r="H750" s="251"/>
    </row>
    <row r="751" spans="2:9" ht="12.75" customHeight="1" x14ac:dyDescent="0.2">
      <c r="B751" s="150">
        <v>12</v>
      </c>
      <c r="C751" s="358" t="s">
        <v>139</v>
      </c>
      <c r="D751" s="372">
        <f t="shared" si="90"/>
        <v>534.9</v>
      </c>
      <c r="E751" s="372">
        <f t="shared" si="91"/>
        <v>354.21728000000002</v>
      </c>
      <c r="F751" s="372">
        <v>330.13</v>
      </c>
      <c r="G751" s="373">
        <f t="shared" si="92"/>
        <v>0.61718078145447752</v>
      </c>
      <c r="H751" s="251"/>
    </row>
    <row r="752" spans="2:9" ht="12.75" customHeight="1" x14ac:dyDescent="0.2">
      <c r="B752" s="150">
        <v>13</v>
      </c>
      <c r="C752" s="358" t="s">
        <v>140</v>
      </c>
      <c r="D752" s="372">
        <f t="shared" si="90"/>
        <v>260.7</v>
      </c>
      <c r="E752" s="372">
        <f t="shared" si="91"/>
        <v>190.219155</v>
      </c>
      <c r="F752" s="372">
        <v>285.97000000000003</v>
      </c>
      <c r="G752" s="373">
        <f t="shared" si="92"/>
        <v>1.0969313387034907</v>
      </c>
      <c r="H752" s="251"/>
    </row>
    <row r="753" spans="2:13" ht="12.75" customHeight="1" x14ac:dyDescent="0.2">
      <c r="B753" s="150">
        <v>14</v>
      </c>
      <c r="C753" s="358" t="s">
        <v>141</v>
      </c>
      <c r="D753" s="372">
        <f t="shared" si="90"/>
        <v>227.39999999999998</v>
      </c>
      <c r="E753" s="372">
        <f t="shared" si="91"/>
        <v>114.13973800000005</v>
      </c>
      <c r="F753" s="372">
        <v>225.89999999999998</v>
      </c>
      <c r="G753" s="373">
        <f t="shared" si="92"/>
        <v>0.99340369393139838</v>
      </c>
      <c r="H753" s="251"/>
    </row>
    <row r="754" spans="2:13" ht="12.75" customHeight="1" x14ac:dyDescent="0.2">
      <c r="B754" s="150">
        <v>15</v>
      </c>
      <c r="C754" s="358" t="s">
        <v>142</v>
      </c>
      <c r="D754" s="372">
        <f t="shared" si="90"/>
        <v>651</v>
      </c>
      <c r="E754" s="372">
        <f t="shared" si="91"/>
        <v>178.17663499999995</v>
      </c>
      <c r="F754" s="372">
        <v>516.03</v>
      </c>
      <c r="G754" s="373">
        <f t="shared" si="92"/>
        <v>0.79267281105990783</v>
      </c>
      <c r="H754" s="251"/>
    </row>
    <row r="755" spans="2:13" ht="12.75" customHeight="1" x14ac:dyDescent="0.2">
      <c r="B755" s="150">
        <v>16</v>
      </c>
      <c r="C755" s="358" t="s">
        <v>143</v>
      </c>
      <c r="D755" s="372">
        <f t="shared" si="90"/>
        <v>1049.25</v>
      </c>
      <c r="E755" s="372">
        <f t="shared" si="91"/>
        <v>743.561645</v>
      </c>
      <c r="F755" s="372">
        <v>918.1099999999999</v>
      </c>
      <c r="G755" s="373">
        <f t="shared" si="92"/>
        <v>0.87501548725279954</v>
      </c>
      <c r="H755" s="251"/>
    </row>
    <row r="756" spans="2:13" ht="12.75" customHeight="1" x14ac:dyDescent="0.2">
      <c r="B756" s="150">
        <v>17</v>
      </c>
      <c r="C756" s="358" t="s">
        <v>144</v>
      </c>
      <c r="D756" s="372">
        <f t="shared" si="90"/>
        <v>598.95000000000005</v>
      </c>
      <c r="E756" s="372">
        <f t="shared" si="91"/>
        <v>99.985195000000004</v>
      </c>
      <c r="F756" s="372">
        <v>420.15</v>
      </c>
      <c r="G756" s="373">
        <f t="shared" si="92"/>
        <v>0.70147758577510633</v>
      </c>
      <c r="H756" s="251"/>
    </row>
    <row r="757" spans="2:13" ht="12.75" customHeight="1" x14ac:dyDescent="0.2">
      <c r="B757" s="150">
        <v>18</v>
      </c>
      <c r="C757" s="358" t="s">
        <v>145</v>
      </c>
      <c r="D757" s="372">
        <f t="shared" si="90"/>
        <v>579.29999999999995</v>
      </c>
      <c r="E757" s="372">
        <f t="shared" si="91"/>
        <v>336.12319000000002</v>
      </c>
      <c r="F757" s="372">
        <v>466.53</v>
      </c>
      <c r="G757" s="373">
        <f t="shared" si="92"/>
        <v>0.80533402382185393</v>
      </c>
      <c r="H757" s="251"/>
    </row>
    <row r="758" spans="2:13" ht="12.75" customHeight="1" x14ac:dyDescent="0.2">
      <c r="B758" s="150">
        <v>19</v>
      </c>
      <c r="C758" s="358" t="s">
        <v>146</v>
      </c>
      <c r="D758" s="372">
        <f t="shared" si="90"/>
        <v>696</v>
      </c>
      <c r="E758" s="372">
        <f t="shared" si="91"/>
        <v>468.00567000000001</v>
      </c>
      <c r="F758" s="372">
        <v>406.96800000000002</v>
      </c>
      <c r="G758" s="373">
        <f t="shared" si="92"/>
        <v>0.5847241379310345</v>
      </c>
      <c r="H758" s="251"/>
    </row>
    <row r="759" spans="2:13" ht="12.75" customHeight="1" x14ac:dyDescent="0.2">
      <c r="B759" s="150">
        <v>20</v>
      </c>
      <c r="C759" s="358" t="s">
        <v>147</v>
      </c>
      <c r="D759" s="372">
        <f t="shared" si="90"/>
        <v>335.55</v>
      </c>
      <c r="E759" s="372">
        <f t="shared" si="91"/>
        <v>233.91987999999995</v>
      </c>
      <c r="F759" s="372">
        <v>270.83999999999997</v>
      </c>
      <c r="G759" s="373">
        <f t="shared" si="92"/>
        <v>0.80715243629861411</v>
      </c>
      <c r="H759" s="251"/>
    </row>
    <row r="760" spans="2:13" ht="12.75" customHeight="1" x14ac:dyDescent="0.2">
      <c r="B760" s="150">
        <v>21</v>
      </c>
      <c r="C760" s="358" t="s">
        <v>148</v>
      </c>
      <c r="D760" s="372">
        <f t="shared" si="90"/>
        <v>498.3</v>
      </c>
      <c r="E760" s="372">
        <f t="shared" si="91"/>
        <v>226.44610999999992</v>
      </c>
      <c r="F760" s="372">
        <v>222.69</v>
      </c>
      <c r="G760" s="373">
        <f t="shared" si="92"/>
        <v>0.4468994581577363</v>
      </c>
      <c r="H760" s="251"/>
    </row>
    <row r="761" spans="2:13" ht="12.75" customHeight="1" x14ac:dyDescent="0.2">
      <c r="B761" s="150">
        <v>22</v>
      </c>
      <c r="C761" s="358" t="s">
        <v>149</v>
      </c>
      <c r="D761" s="372">
        <f t="shared" si="90"/>
        <v>304.5</v>
      </c>
      <c r="E761" s="372">
        <f t="shared" si="91"/>
        <v>279.26889499999999</v>
      </c>
      <c r="F761" s="372">
        <v>295.22000000000003</v>
      </c>
      <c r="G761" s="373">
        <f t="shared" si="92"/>
        <v>0.96952380952380957</v>
      </c>
      <c r="H761" s="251"/>
    </row>
    <row r="762" spans="2:13" ht="12.75" customHeight="1" x14ac:dyDescent="0.2">
      <c r="B762" s="150">
        <v>23</v>
      </c>
      <c r="C762" s="358" t="s">
        <v>150</v>
      </c>
      <c r="D762" s="372">
        <f t="shared" si="90"/>
        <v>481.5</v>
      </c>
      <c r="E762" s="372">
        <f t="shared" si="91"/>
        <v>220.83537499999991</v>
      </c>
      <c r="F762" s="372">
        <v>766.57999999999993</v>
      </c>
      <c r="G762" s="373">
        <f t="shared" si="92"/>
        <v>1.5920664589823468</v>
      </c>
      <c r="H762" s="251"/>
    </row>
    <row r="763" spans="2:13" ht="12.75" customHeight="1" x14ac:dyDescent="0.2">
      <c r="B763" s="150">
        <v>24</v>
      </c>
      <c r="C763" s="358" t="s">
        <v>151</v>
      </c>
      <c r="D763" s="372">
        <f t="shared" si="90"/>
        <v>636.29999999999995</v>
      </c>
      <c r="E763" s="372">
        <f t="shared" si="91"/>
        <v>400.86275000000001</v>
      </c>
      <c r="F763" s="372">
        <v>490.94961999999998</v>
      </c>
      <c r="G763" s="373">
        <f t="shared" si="92"/>
        <v>0.77156941694169423</v>
      </c>
      <c r="H763" s="251"/>
      <c r="K763" s="6">
        <v>277.66000000000003</v>
      </c>
      <c r="L763" s="110">
        <f>F764+K763</f>
        <v>9896.5287299999982</v>
      </c>
      <c r="M763" s="6">
        <f>L763/1500*100000</f>
        <v>659768.58199999994</v>
      </c>
    </row>
    <row r="764" spans="2:13" ht="14.25" customHeight="1" x14ac:dyDescent="0.2">
      <c r="B764" s="30"/>
      <c r="C764" s="359" t="s">
        <v>27</v>
      </c>
      <c r="D764" s="209">
        <f>SUM(D740:D763)</f>
        <v>12236.549999999996</v>
      </c>
      <c r="E764" s="209">
        <f t="shared" ref="E764:F764" si="93">SUM(E740:E763)</f>
        <v>6704.4026329999997</v>
      </c>
      <c r="F764" s="209">
        <f t="shared" si="93"/>
        <v>9618.8687299999983</v>
      </c>
      <c r="G764" s="215">
        <f>F764/D764</f>
        <v>0.78607685417866979</v>
      </c>
      <c r="H764" s="251"/>
      <c r="I764" s="6" t="s">
        <v>12</v>
      </c>
      <c r="K764" s="6">
        <v>79591</v>
      </c>
      <c r="L764" s="6">
        <f>K764*1500*10/100000</f>
        <v>11938.65</v>
      </c>
      <c r="M764" s="28">
        <f>F764/L764</f>
        <v>0.80569149191910294</v>
      </c>
    </row>
    <row r="765" spans="2:13" ht="13.5" customHeight="1" x14ac:dyDescent="0.25">
      <c r="B765" s="92"/>
      <c r="C765" s="3"/>
      <c r="D765" s="4"/>
      <c r="E765" s="93"/>
      <c r="F765" s="94"/>
      <c r="G765" s="93"/>
      <c r="H765" s="267"/>
    </row>
    <row r="766" spans="2:13" ht="13.5" customHeight="1" x14ac:dyDescent="0.25">
      <c r="B766" s="410" t="s">
        <v>80</v>
      </c>
      <c r="C766" s="410"/>
      <c r="D766" s="410"/>
      <c r="E766" s="410"/>
      <c r="F766" s="410"/>
      <c r="G766" s="410"/>
      <c r="H766" s="410"/>
      <c r="I766" s="410"/>
    </row>
    <row r="767" spans="2:13" ht="13.5" customHeight="1" x14ac:dyDescent="0.25">
      <c r="B767" s="411" t="s">
        <v>237</v>
      </c>
      <c r="C767" s="411"/>
      <c r="D767" s="411"/>
      <c r="E767" s="411"/>
      <c r="F767" s="411"/>
      <c r="G767" s="411"/>
      <c r="H767" s="242"/>
    </row>
    <row r="768" spans="2:13" s="216" customFormat="1" ht="60" x14ac:dyDescent="0.2">
      <c r="B768" s="212" t="s">
        <v>37</v>
      </c>
      <c r="C768" s="212" t="s">
        <v>38</v>
      </c>
      <c r="D768" s="212" t="s">
        <v>241</v>
      </c>
      <c r="E768" s="212" t="s">
        <v>77</v>
      </c>
      <c r="F768" s="212" t="s">
        <v>242</v>
      </c>
      <c r="G768" s="213" t="s">
        <v>243</v>
      </c>
      <c r="H768" s="268"/>
      <c r="J768" s="227"/>
    </row>
    <row r="769" spans="2:8" ht="14.25" customHeight="1" x14ac:dyDescent="0.25">
      <c r="B769" s="91">
        <v>1</v>
      </c>
      <c r="C769" s="91">
        <v>2</v>
      </c>
      <c r="D769" s="91">
        <v>3</v>
      </c>
      <c r="E769" s="91">
        <v>4</v>
      </c>
      <c r="F769" s="91">
        <v>5</v>
      </c>
      <c r="G769" s="91">
        <v>6</v>
      </c>
      <c r="H769" s="269"/>
    </row>
    <row r="770" spans="2:8" ht="12.95" customHeight="1" x14ac:dyDescent="0.2">
      <c r="B770" s="150">
        <v>1</v>
      </c>
      <c r="C770" s="160" t="s">
        <v>128</v>
      </c>
      <c r="D770" s="243">
        <f>D710</f>
        <v>797.4</v>
      </c>
      <c r="E770" s="243">
        <f>G710</f>
        <v>500.05975999999993</v>
      </c>
      <c r="F770" s="243">
        <v>-249.01024000000012</v>
      </c>
      <c r="G770" s="244">
        <f>F770/D770</f>
        <v>-0.31227770253323317</v>
      </c>
      <c r="H770" s="251"/>
    </row>
    <row r="771" spans="2:8" ht="12.95" customHeight="1" x14ac:dyDescent="0.2">
      <c r="B771" s="150">
        <v>2</v>
      </c>
      <c r="C771" s="160" t="s">
        <v>129</v>
      </c>
      <c r="D771" s="243">
        <f t="shared" ref="D771:D793" si="94">D711</f>
        <v>245.55</v>
      </c>
      <c r="E771" s="243">
        <f t="shared" ref="E771:E793" si="95">G711</f>
        <v>147.51545000000002</v>
      </c>
      <c r="F771" s="243">
        <v>-96.584550000000007</v>
      </c>
      <c r="G771" s="244">
        <f t="shared" ref="G771:G793" si="96">F771/D771</f>
        <v>-0.39333964569334151</v>
      </c>
      <c r="H771" s="251"/>
    </row>
    <row r="772" spans="2:8" ht="12.95" customHeight="1" x14ac:dyDescent="0.2">
      <c r="B772" s="150">
        <v>3</v>
      </c>
      <c r="C772" s="160" t="s">
        <v>130</v>
      </c>
      <c r="D772" s="243">
        <f t="shared" si="94"/>
        <v>180.75</v>
      </c>
      <c r="E772" s="243">
        <f t="shared" si="95"/>
        <v>168.5253800000001</v>
      </c>
      <c r="F772" s="243">
        <v>-27.4146199999999</v>
      </c>
      <c r="G772" s="244">
        <f t="shared" si="96"/>
        <v>-0.15167147994467442</v>
      </c>
      <c r="H772" s="251"/>
    </row>
    <row r="773" spans="2:8" ht="12.95" customHeight="1" x14ac:dyDescent="0.2">
      <c r="B773" s="150">
        <v>4</v>
      </c>
      <c r="C773" s="160" t="s">
        <v>131</v>
      </c>
      <c r="D773" s="243">
        <f t="shared" si="94"/>
        <v>558.15</v>
      </c>
      <c r="E773" s="243">
        <f t="shared" si="95"/>
        <v>-65.617219999999918</v>
      </c>
      <c r="F773" s="243">
        <v>-571.18722000000002</v>
      </c>
      <c r="G773" s="244">
        <f t="shared" si="96"/>
        <v>-1.0233579145391025</v>
      </c>
      <c r="H773" s="251"/>
    </row>
    <row r="774" spans="2:8" ht="12.95" customHeight="1" x14ac:dyDescent="0.2">
      <c r="B774" s="150">
        <v>5</v>
      </c>
      <c r="C774" s="160" t="s">
        <v>132</v>
      </c>
      <c r="D774" s="243">
        <f t="shared" si="94"/>
        <v>340.35</v>
      </c>
      <c r="E774" s="243">
        <f t="shared" si="95"/>
        <v>190.10268499999995</v>
      </c>
      <c r="F774" s="243">
        <v>-118.673315</v>
      </c>
      <c r="G774" s="244">
        <f t="shared" si="96"/>
        <v>-0.34868022623769646</v>
      </c>
      <c r="H774" s="251"/>
    </row>
    <row r="775" spans="2:8" ht="12.95" customHeight="1" x14ac:dyDescent="0.2">
      <c r="B775" s="150">
        <v>6</v>
      </c>
      <c r="C775" s="160" t="s">
        <v>133</v>
      </c>
      <c r="D775" s="243">
        <f t="shared" si="94"/>
        <v>520.79999999999995</v>
      </c>
      <c r="E775" s="243">
        <f t="shared" si="95"/>
        <v>280.1376600000001</v>
      </c>
      <c r="F775" s="243">
        <v>-182.41733999999985</v>
      </c>
      <c r="G775" s="244">
        <f t="shared" si="96"/>
        <v>-0.3502637096774191</v>
      </c>
      <c r="H775" s="251"/>
    </row>
    <row r="776" spans="2:8" ht="12.95" customHeight="1" x14ac:dyDescent="0.2">
      <c r="B776" s="150">
        <v>7</v>
      </c>
      <c r="C776" s="160" t="s">
        <v>134</v>
      </c>
      <c r="D776" s="243">
        <f t="shared" si="94"/>
        <v>427.5</v>
      </c>
      <c r="E776" s="243">
        <f t="shared" si="95"/>
        <v>211.08122999999998</v>
      </c>
      <c r="F776" s="243">
        <v>-75.823769999999996</v>
      </c>
      <c r="G776" s="244">
        <f t="shared" si="96"/>
        <v>-0.17736554385964912</v>
      </c>
      <c r="H776" s="251"/>
    </row>
    <row r="777" spans="2:8" ht="12.95" customHeight="1" x14ac:dyDescent="0.2">
      <c r="B777" s="150">
        <v>8</v>
      </c>
      <c r="C777" s="160" t="s">
        <v>135</v>
      </c>
      <c r="D777" s="243">
        <f t="shared" si="94"/>
        <v>572.70000000000005</v>
      </c>
      <c r="E777" s="243">
        <f t="shared" si="95"/>
        <v>377.57696499999992</v>
      </c>
      <c r="F777" s="243">
        <v>-12.703035000000114</v>
      </c>
      <c r="G777" s="244">
        <f t="shared" si="96"/>
        <v>-2.2180958617077199E-2</v>
      </c>
      <c r="H777" s="251"/>
    </row>
    <row r="778" spans="2:8" ht="12.95" customHeight="1" x14ac:dyDescent="0.2">
      <c r="B778" s="150">
        <v>9</v>
      </c>
      <c r="C778" s="160" t="s">
        <v>136</v>
      </c>
      <c r="D778" s="243">
        <f t="shared" si="94"/>
        <v>835.34999999999991</v>
      </c>
      <c r="E778" s="243">
        <f t="shared" si="95"/>
        <v>593.48690499999998</v>
      </c>
      <c r="F778" s="243">
        <v>22.126904999999965</v>
      </c>
      <c r="G778" s="244">
        <f t="shared" si="96"/>
        <v>2.6488184593284215E-2</v>
      </c>
      <c r="H778" s="251"/>
    </row>
    <row r="779" spans="2:8" ht="12.95" customHeight="1" x14ac:dyDescent="0.2">
      <c r="B779" s="150">
        <v>10</v>
      </c>
      <c r="C779" s="160" t="s">
        <v>137</v>
      </c>
      <c r="D779" s="243">
        <f t="shared" si="94"/>
        <v>390</v>
      </c>
      <c r="E779" s="243">
        <f t="shared" si="95"/>
        <v>216.12029500000006</v>
      </c>
      <c r="F779" s="243">
        <v>110.39029500000005</v>
      </c>
      <c r="G779" s="244">
        <f t="shared" si="96"/>
        <v>0.28305203846153859</v>
      </c>
      <c r="H779" s="251"/>
    </row>
    <row r="780" spans="2:8" ht="12.95" customHeight="1" x14ac:dyDescent="0.2">
      <c r="B780" s="150">
        <v>11</v>
      </c>
      <c r="C780" s="160" t="s">
        <v>138</v>
      </c>
      <c r="D780" s="243">
        <f t="shared" si="94"/>
        <v>514.35</v>
      </c>
      <c r="E780" s="243">
        <f t="shared" si="95"/>
        <v>239.65200500000006</v>
      </c>
      <c r="F780" s="243">
        <v>57.136895000000067</v>
      </c>
      <c r="G780" s="244">
        <f t="shared" si="96"/>
        <v>0.11108563235151174</v>
      </c>
      <c r="H780" s="251"/>
    </row>
    <row r="781" spans="2:8" ht="12.95" customHeight="1" x14ac:dyDescent="0.2">
      <c r="B781" s="150">
        <v>12</v>
      </c>
      <c r="C781" s="160" t="s">
        <v>139</v>
      </c>
      <c r="D781" s="243">
        <f t="shared" si="94"/>
        <v>534.9</v>
      </c>
      <c r="E781" s="243">
        <f t="shared" si="95"/>
        <v>354.21728000000002</v>
      </c>
      <c r="F781" s="243">
        <v>24.087280000000021</v>
      </c>
      <c r="G781" s="244">
        <f t="shared" si="96"/>
        <v>4.5031370349598095E-2</v>
      </c>
      <c r="H781" s="251"/>
    </row>
    <row r="782" spans="2:8" ht="12.95" customHeight="1" x14ac:dyDescent="0.2">
      <c r="B782" s="150">
        <v>13</v>
      </c>
      <c r="C782" s="160" t="s">
        <v>140</v>
      </c>
      <c r="D782" s="243">
        <f t="shared" si="94"/>
        <v>260.7</v>
      </c>
      <c r="E782" s="243">
        <f t="shared" si="95"/>
        <v>190.219155</v>
      </c>
      <c r="F782" s="243">
        <v>-95.750845000000027</v>
      </c>
      <c r="G782" s="244">
        <f t="shared" si="96"/>
        <v>-0.36728364019946308</v>
      </c>
      <c r="H782" s="251"/>
    </row>
    <row r="783" spans="2:8" ht="12.95" customHeight="1" x14ac:dyDescent="0.2">
      <c r="B783" s="150">
        <v>14</v>
      </c>
      <c r="C783" s="160" t="s">
        <v>141</v>
      </c>
      <c r="D783" s="243">
        <f t="shared" si="94"/>
        <v>227.39999999999998</v>
      </c>
      <c r="E783" s="243">
        <f t="shared" si="95"/>
        <v>114.13973800000005</v>
      </c>
      <c r="F783" s="243">
        <v>-111.76026199999993</v>
      </c>
      <c r="G783" s="244">
        <f t="shared" si="96"/>
        <v>-0.49146992963940167</v>
      </c>
      <c r="H783" s="251"/>
    </row>
    <row r="784" spans="2:8" ht="12.95" customHeight="1" x14ac:dyDescent="0.2">
      <c r="B784" s="150">
        <v>15</v>
      </c>
      <c r="C784" s="160" t="s">
        <v>142</v>
      </c>
      <c r="D784" s="243">
        <f t="shared" si="94"/>
        <v>651</v>
      </c>
      <c r="E784" s="243">
        <f t="shared" si="95"/>
        <v>178.17663499999995</v>
      </c>
      <c r="F784" s="243">
        <v>-337.85336500000005</v>
      </c>
      <c r="G784" s="244">
        <f t="shared" si="96"/>
        <v>-0.5189759831029187</v>
      </c>
      <c r="H784" s="251"/>
    </row>
    <row r="785" spans="2:9" ht="12.95" customHeight="1" x14ac:dyDescent="0.2">
      <c r="B785" s="150">
        <v>16</v>
      </c>
      <c r="C785" s="160" t="s">
        <v>143</v>
      </c>
      <c r="D785" s="243">
        <f t="shared" si="94"/>
        <v>1049.25</v>
      </c>
      <c r="E785" s="243">
        <f t="shared" si="95"/>
        <v>743.561645</v>
      </c>
      <c r="F785" s="243">
        <v>-174.5483549999999</v>
      </c>
      <c r="G785" s="244">
        <f t="shared" si="96"/>
        <v>-0.16635535382416003</v>
      </c>
      <c r="H785" s="251"/>
    </row>
    <row r="786" spans="2:9" ht="12.95" customHeight="1" x14ac:dyDescent="0.2">
      <c r="B786" s="150">
        <v>17</v>
      </c>
      <c r="C786" s="160" t="s">
        <v>144</v>
      </c>
      <c r="D786" s="243">
        <f t="shared" si="94"/>
        <v>598.95000000000005</v>
      </c>
      <c r="E786" s="243">
        <f t="shared" si="95"/>
        <v>99.985195000000004</v>
      </c>
      <c r="F786" s="243">
        <v>-320.164805</v>
      </c>
      <c r="G786" s="244">
        <f t="shared" si="96"/>
        <v>-0.534543459387261</v>
      </c>
      <c r="H786" s="251"/>
    </row>
    <row r="787" spans="2:9" ht="12.95" customHeight="1" x14ac:dyDescent="0.2">
      <c r="B787" s="150">
        <v>18</v>
      </c>
      <c r="C787" s="160" t="s">
        <v>145</v>
      </c>
      <c r="D787" s="243">
        <f t="shared" si="94"/>
        <v>579.29999999999995</v>
      </c>
      <c r="E787" s="243">
        <f t="shared" si="95"/>
        <v>336.12319000000002</v>
      </c>
      <c r="F787" s="243">
        <v>-130.40680999999995</v>
      </c>
      <c r="G787" s="244">
        <f t="shared" si="96"/>
        <v>-0.22511101329190394</v>
      </c>
      <c r="H787" s="251"/>
    </row>
    <row r="788" spans="2:9" ht="12.95" customHeight="1" x14ac:dyDescent="0.2">
      <c r="B788" s="150">
        <v>19</v>
      </c>
      <c r="C788" s="160" t="s">
        <v>146</v>
      </c>
      <c r="D788" s="243">
        <f t="shared" si="94"/>
        <v>696</v>
      </c>
      <c r="E788" s="243">
        <f t="shared" si="95"/>
        <v>468.00567000000001</v>
      </c>
      <c r="F788" s="243">
        <v>61.037669999999991</v>
      </c>
      <c r="G788" s="244">
        <f t="shared" si="96"/>
        <v>8.7697801724137922E-2</v>
      </c>
      <c r="H788" s="251"/>
    </row>
    <row r="789" spans="2:9" ht="12.95" customHeight="1" x14ac:dyDescent="0.2">
      <c r="B789" s="150">
        <v>20</v>
      </c>
      <c r="C789" s="160" t="s">
        <v>147</v>
      </c>
      <c r="D789" s="243">
        <f t="shared" si="94"/>
        <v>335.55</v>
      </c>
      <c r="E789" s="243">
        <f t="shared" si="95"/>
        <v>233.91987999999995</v>
      </c>
      <c r="F789" s="243">
        <v>-36.920120000000026</v>
      </c>
      <c r="G789" s="244">
        <f t="shared" si="96"/>
        <v>-0.11002866934883035</v>
      </c>
      <c r="H789" s="251"/>
    </row>
    <row r="790" spans="2:9" ht="12.95" customHeight="1" x14ac:dyDescent="0.2">
      <c r="B790" s="150">
        <v>21</v>
      </c>
      <c r="C790" s="160" t="s">
        <v>148</v>
      </c>
      <c r="D790" s="243">
        <f t="shared" si="94"/>
        <v>498.3</v>
      </c>
      <c r="E790" s="243">
        <f t="shared" si="95"/>
        <v>226.44610999999992</v>
      </c>
      <c r="F790" s="243">
        <v>3.7561099999999215</v>
      </c>
      <c r="G790" s="244">
        <f t="shared" si="96"/>
        <v>7.5378486855306468E-3</v>
      </c>
      <c r="H790" s="251"/>
    </row>
    <row r="791" spans="2:9" ht="12.95" customHeight="1" x14ac:dyDescent="0.2">
      <c r="B791" s="150">
        <v>22</v>
      </c>
      <c r="C791" s="160" t="s">
        <v>149</v>
      </c>
      <c r="D791" s="243">
        <f t="shared" si="94"/>
        <v>304.5</v>
      </c>
      <c r="E791" s="243">
        <f t="shared" si="95"/>
        <v>279.26889499999999</v>
      </c>
      <c r="F791" s="243">
        <v>-15.951105000000041</v>
      </c>
      <c r="G791" s="244">
        <f t="shared" si="96"/>
        <v>-5.2384581280788309E-2</v>
      </c>
      <c r="H791" s="251"/>
    </row>
    <row r="792" spans="2:9" ht="12.95" customHeight="1" x14ac:dyDescent="0.2">
      <c r="B792" s="150">
        <v>23</v>
      </c>
      <c r="C792" s="160" t="s">
        <v>150</v>
      </c>
      <c r="D792" s="243">
        <f t="shared" si="94"/>
        <v>481.5</v>
      </c>
      <c r="E792" s="243">
        <f t="shared" si="95"/>
        <v>220.83537499999991</v>
      </c>
      <c r="F792" s="243">
        <v>-545.74462500000004</v>
      </c>
      <c r="G792" s="244">
        <f t="shared" si="96"/>
        <v>-1.1334260124610593</v>
      </c>
      <c r="H792" s="251"/>
      <c r="I792" s="6" t="s">
        <v>12</v>
      </c>
    </row>
    <row r="793" spans="2:9" ht="12.95" customHeight="1" x14ac:dyDescent="0.2">
      <c r="B793" s="150">
        <v>24</v>
      </c>
      <c r="C793" s="160" t="s">
        <v>151</v>
      </c>
      <c r="D793" s="243">
        <f t="shared" si="94"/>
        <v>636.29999999999995</v>
      </c>
      <c r="E793" s="243">
        <f t="shared" si="95"/>
        <v>400.86275000000001</v>
      </c>
      <c r="F793" s="243">
        <v>-90.086869999999976</v>
      </c>
      <c r="G793" s="244">
        <f t="shared" si="96"/>
        <v>-0.14157923935250666</v>
      </c>
      <c r="H793" s="251"/>
    </row>
    <row r="794" spans="2:9" ht="12.95" customHeight="1" x14ac:dyDescent="0.2">
      <c r="B794" s="30"/>
      <c r="C794" s="1" t="s">
        <v>27</v>
      </c>
      <c r="D794" s="209">
        <f>SUM(D770:D793)</f>
        <v>12236.549999999996</v>
      </c>
      <c r="E794" s="209">
        <f>SUM(E770:E793)</f>
        <v>6704.4026329999997</v>
      </c>
      <c r="F794" s="209">
        <f>SUM(F770:F793)</f>
        <v>-2914.4660969999995</v>
      </c>
      <c r="G794" s="215">
        <f>F794/D794</f>
        <v>-0.23817710849871904</v>
      </c>
      <c r="H794" s="251"/>
    </row>
    <row r="795" spans="2:9" ht="12.95" customHeight="1" x14ac:dyDescent="0.2">
      <c r="B795" s="36"/>
      <c r="C795" s="2"/>
      <c r="D795" s="135"/>
      <c r="E795" s="135"/>
      <c r="F795" s="135"/>
      <c r="G795" s="245"/>
      <c r="H795" s="251"/>
    </row>
    <row r="796" spans="2:9" x14ac:dyDescent="0.2">
      <c r="B796" s="406" t="s">
        <v>81</v>
      </c>
      <c r="C796" s="406"/>
      <c r="D796" s="406"/>
      <c r="E796" s="406"/>
      <c r="F796" s="406"/>
      <c r="G796" s="406"/>
    </row>
    <row r="797" spans="2:9" ht="10.5" customHeight="1" x14ac:dyDescent="0.2"/>
    <row r="798" spans="2:9" x14ac:dyDescent="0.2">
      <c r="B798" s="412" t="s">
        <v>82</v>
      </c>
      <c r="C798" s="412"/>
      <c r="D798" s="412"/>
      <c r="E798" s="412"/>
      <c r="F798" s="412"/>
      <c r="G798" s="412"/>
    </row>
    <row r="799" spans="2:9" ht="52.5" customHeight="1" x14ac:dyDescent="0.2">
      <c r="B799" s="171" t="s">
        <v>20</v>
      </c>
      <c r="C799" s="171"/>
      <c r="D799" s="224" t="s">
        <v>34</v>
      </c>
      <c r="E799" s="224" t="s">
        <v>35</v>
      </c>
      <c r="F799" s="224" t="s">
        <v>6</v>
      </c>
      <c r="G799" s="224" t="s">
        <v>28</v>
      </c>
      <c r="H799" s="256"/>
    </row>
    <row r="800" spans="2:9" ht="13.5" customHeight="1" x14ac:dyDescent="0.2">
      <c r="B800" s="150">
        <v>1</v>
      </c>
      <c r="C800" s="150">
        <v>2</v>
      </c>
      <c r="D800" s="150">
        <v>3</v>
      </c>
      <c r="E800" s="150">
        <v>4</v>
      </c>
      <c r="F800" s="150" t="s">
        <v>36</v>
      </c>
      <c r="G800" s="150">
        <v>6</v>
      </c>
      <c r="H800" s="256"/>
    </row>
    <row r="801" spans="2:10" ht="27" customHeight="1" x14ac:dyDescent="0.2">
      <c r="B801" s="153">
        <v>1</v>
      </c>
      <c r="C801" s="275" t="s">
        <v>275</v>
      </c>
      <c r="D801" s="197">
        <f>381.94+186.38+1.13</f>
        <v>569.44999999999993</v>
      </c>
      <c r="E801" s="197">
        <f>381.94+186.38+1.13</f>
        <v>569.44999999999993</v>
      </c>
      <c r="F801" s="246">
        <f>D801-E801</f>
        <v>0</v>
      </c>
      <c r="G801" s="247">
        <f>F801/D801</f>
        <v>0</v>
      </c>
      <c r="H801" s="186"/>
    </row>
    <row r="802" spans="2:10" ht="28.5" x14ac:dyDescent="0.2">
      <c r="B802" s="153">
        <v>2</v>
      </c>
      <c r="C802" s="276" t="s">
        <v>244</v>
      </c>
      <c r="D802" s="197">
        <v>23.2</v>
      </c>
      <c r="E802" s="197">
        <v>23.2</v>
      </c>
      <c r="F802" s="246">
        <f>D802-E802</f>
        <v>0</v>
      </c>
      <c r="G802" s="247">
        <f>F802/D802</f>
        <v>0</v>
      </c>
      <c r="H802" s="256"/>
    </row>
    <row r="803" spans="2:10" ht="28.5" x14ac:dyDescent="0.2">
      <c r="B803" s="153">
        <v>3</v>
      </c>
      <c r="C803" s="276" t="s">
        <v>245</v>
      </c>
      <c r="D803" s="197">
        <v>567.14</v>
      </c>
      <c r="E803" s="197">
        <v>567.14</v>
      </c>
      <c r="F803" s="246">
        <f>D803-E803</f>
        <v>0</v>
      </c>
      <c r="G803" s="247">
        <f>F803/D803</f>
        <v>0</v>
      </c>
      <c r="H803" s="256"/>
    </row>
    <row r="804" spans="2:10" ht="15.75" customHeight="1" x14ac:dyDescent="0.2">
      <c r="B804" s="153">
        <v>4</v>
      </c>
      <c r="C804" s="158" t="s">
        <v>83</v>
      </c>
      <c r="D804" s="159">
        <f>SUM(D802:D803)</f>
        <v>590.34</v>
      </c>
      <c r="E804" s="159">
        <f>SUM(E802:E803)</f>
        <v>590.34</v>
      </c>
      <c r="F804" s="155">
        <f>D804-E804</f>
        <v>0</v>
      </c>
      <c r="G804" s="156">
        <f>F804/D804</f>
        <v>0</v>
      </c>
      <c r="H804" s="256" t="s">
        <v>12</v>
      </c>
    </row>
    <row r="805" spans="2:10" ht="15.75" customHeight="1" x14ac:dyDescent="0.2">
      <c r="B805" s="29"/>
      <c r="C805" s="106"/>
      <c r="D805" s="148"/>
      <c r="E805" s="148"/>
      <c r="F805" s="57"/>
      <c r="G805" s="57"/>
    </row>
    <row r="806" spans="2:10" s="95" customFormat="1" x14ac:dyDescent="0.2">
      <c r="B806" s="406" t="s">
        <v>246</v>
      </c>
      <c r="C806" s="406"/>
      <c r="D806" s="406"/>
      <c r="E806" s="406"/>
      <c r="F806" s="406"/>
      <c r="G806" s="406"/>
      <c r="H806" s="270"/>
      <c r="J806" s="228"/>
    </row>
    <row r="807" spans="2:10" x14ac:dyDescent="0.2">
      <c r="E807" s="59" t="s">
        <v>120</v>
      </c>
      <c r="F807" s="467" t="s">
        <v>247</v>
      </c>
      <c r="G807" s="467"/>
      <c r="H807" s="271"/>
    </row>
    <row r="808" spans="2:10" ht="28.5" x14ac:dyDescent="0.2">
      <c r="B808" s="78" t="s">
        <v>20</v>
      </c>
      <c r="C808" s="78" t="s">
        <v>84</v>
      </c>
      <c r="D808" s="78" t="s">
        <v>248</v>
      </c>
      <c r="E808" s="78" t="s">
        <v>42</v>
      </c>
      <c r="F808" s="78" t="s">
        <v>85</v>
      </c>
      <c r="G808" s="78" t="s">
        <v>86</v>
      </c>
      <c r="H808" s="56"/>
    </row>
    <row r="809" spans="2:10" x14ac:dyDescent="0.2">
      <c r="B809" s="97">
        <v>1</v>
      </c>
      <c r="C809" s="97">
        <v>2</v>
      </c>
      <c r="D809" s="97">
        <v>3</v>
      </c>
      <c r="E809" s="97">
        <v>4</v>
      </c>
      <c r="F809" s="97">
        <v>5</v>
      </c>
      <c r="G809" s="97">
        <v>6</v>
      </c>
      <c r="H809" s="116"/>
    </row>
    <row r="810" spans="2:10" ht="28.5" x14ac:dyDescent="0.2">
      <c r="B810" s="98">
        <v>1</v>
      </c>
      <c r="C810" s="99" t="s">
        <v>87</v>
      </c>
      <c r="D810" s="100">
        <f>D804/2</f>
        <v>295.17</v>
      </c>
      <c r="E810" s="100">
        <f>(D803+D802)/2</f>
        <v>295.17</v>
      </c>
      <c r="F810" s="102">
        <v>244.4</v>
      </c>
      <c r="G810" s="101">
        <f>F810/E810</f>
        <v>0.82799742521258934</v>
      </c>
      <c r="H810" s="117"/>
    </row>
    <row r="811" spans="2:10" ht="89.25" customHeight="1" x14ac:dyDescent="0.2">
      <c r="B811" s="98">
        <v>2</v>
      </c>
      <c r="C811" s="99" t="s">
        <v>88</v>
      </c>
      <c r="D811" s="100">
        <f>D804/2</f>
        <v>295.17</v>
      </c>
      <c r="E811" s="100">
        <f>(D803+D802)/2</f>
        <v>295.17</v>
      </c>
      <c r="F811" s="102">
        <v>345.94</v>
      </c>
      <c r="G811" s="101">
        <f t="shared" ref="G811:G812" si="97">F811/E811</f>
        <v>1.1720025747874105</v>
      </c>
      <c r="H811" s="118"/>
    </row>
    <row r="812" spans="2:10" ht="15" x14ac:dyDescent="0.2">
      <c r="B812" s="468" t="s">
        <v>10</v>
      </c>
      <c r="C812" s="468"/>
      <c r="D812" s="103">
        <f>SUM(D810:D811)</f>
        <v>590.34</v>
      </c>
      <c r="E812" s="104">
        <f>SUM(E810:E811)</f>
        <v>590.34</v>
      </c>
      <c r="F812" s="104">
        <f>SUM(F810:F811)</f>
        <v>590.34</v>
      </c>
      <c r="G812" s="101">
        <f t="shared" si="97"/>
        <v>1</v>
      </c>
      <c r="H812" s="119"/>
    </row>
    <row r="813" spans="2:10" s="114" customFormat="1" ht="22.9" customHeight="1" x14ac:dyDescent="0.2">
      <c r="B813" s="469"/>
      <c r="C813" s="469"/>
      <c r="D813" s="469"/>
      <c r="E813" s="469"/>
      <c r="F813" s="469"/>
      <c r="G813" s="469"/>
      <c r="H813" s="469"/>
      <c r="J813" s="229"/>
    </row>
    <row r="814" spans="2:10" x14ac:dyDescent="0.2">
      <c r="B814" s="413" t="s">
        <v>89</v>
      </c>
      <c r="C814" s="413"/>
      <c r="D814" s="413"/>
      <c r="E814" s="413"/>
      <c r="F814" s="413"/>
      <c r="G814" s="413"/>
      <c r="H814" s="118"/>
    </row>
    <row r="815" spans="2:10" x14ac:dyDescent="0.2">
      <c r="B815" s="106"/>
      <c r="C815" s="22"/>
      <c r="D815" s="22"/>
      <c r="E815" s="105"/>
      <c r="F815" s="22"/>
      <c r="G815" s="22"/>
      <c r="H815" s="118"/>
    </row>
    <row r="816" spans="2:10" x14ac:dyDescent="0.2">
      <c r="B816" s="412" t="s">
        <v>90</v>
      </c>
      <c r="C816" s="412"/>
      <c r="D816" s="412"/>
      <c r="E816" s="412"/>
      <c r="F816" s="412"/>
      <c r="G816" s="412"/>
    </row>
    <row r="817" spans="2:10" ht="48.75" customHeight="1" x14ac:dyDescent="0.2">
      <c r="B817" s="193" t="s">
        <v>20</v>
      </c>
      <c r="C817" s="193" t="s">
        <v>84</v>
      </c>
      <c r="D817" s="217" t="s">
        <v>34</v>
      </c>
      <c r="E817" s="217" t="s">
        <v>35</v>
      </c>
      <c r="F817" s="217" t="s">
        <v>6</v>
      </c>
      <c r="G817" s="217" t="s">
        <v>28</v>
      </c>
    </row>
    <row r="818" spans="2:10" ht="13.5" customHeight="1" x14ac:dyDescent="0.2">
      <c r="B818" s="150">
        <v>1</v>
      </c>
      <c r="C818" s="150">
        <v>2</v>
      </c>
      <c r="D818" s="150">
        <v>3</v>
      </c>
      <c r="E818" s="150">
        <v>4</v>
      </c>
      <c r="F818" s="150" t="s">
        <v>36</v>
      </c>
      <c r="G818" s="150">
        <v>6</v>
      </c>
      <c r="H818" s="256"/>
    </row>
    <row r="819" spans="2:10" ht="27" customHeight="1" x14ac:dyDescent="0.2">
      <c r="B819" s="272">
        <v>1</v>
      </c>
      <c r="C819" s="154" t="s">
        <v>176</v>
      </c>
      <c r="D819" s="197">
        <f>D851</f>
        <v>703.13358323250009</v>
      </c>
      <c r="E819" s="120">
        <v>703.13</v>
      </c>
      <c r="F819" s="197">
        <f>D819-E819</f>
        <v>3.5832325000910714E-3</v>
      </c>
      <c r="G819" s="248">
        <v>0</v>
      </c>
      <c r="H819" s="256"/>
    </row>
    <row r="820" spans="2:10" ht="28.5" x14ac:dyDescent="0.2">
      <c r="B820" s="272">
        <v>2</v>
      </c>
      <c r="C820" s="154" t="s">
        <v>244</v>
      </c>
      <c r="D820" s="197">
        <f>E851</f>
        <v>119.95990096000001</v>
      </c>
      <c r="E820" s="197">
        <v>119.96</v>
      </c>
      <c r="F820" s="197">
        <f>D820-E820</f>
        <v>-9.9039999980732318E-5</v>
      </c>
      <c r="G820" s="249">
        <f>F820/D820</f>
        <v>-8.2560921764812628E-7</v>
      </c>
      <c r="H820" s="256"/>
    </row>
    <row r="821" spans="2:10" ht="28.5" x14ac:dyDescent="0.2">
      <c r="B821" s="272">
        <v>3</v>
      </c>
      <c r="C821" s="154" t="s">
        <v>249</v>
      </c>
      <c r="D821" s="197">
        <f>F851</f>
        <v>568.91</v>
      </c>
      <c r="E821" s="197">
        <v>568.91</v>
      </c>
      <c r="F821" s="197">
        <f>D821-E821</f>
        <v>0</v>
      </c>
      <c r="G821" s="249">
        <f>F821/D821</f>
        <v>0</v>
      </c>
      <c r="H821" s="256"/>
    </row>
    <row r="822" spans="2:10" ht="15.75" customHeight="1" x14ac:dyDescent="0.2">
      <c r="B822" s="272">
        <v>4</v>
      </c>
      <c r="C822" s="158" t="s">
        <v>83</v>
      </c>
      <c r="D822" s="159">
        <f>D820+D821</f>
        <v>688.86990096</v>
      </c>
      <c r="E822" s="159">
        <f>E820+E821</f>
        <v>688.87</v>
      </c>
      <c r="F822" s="159">
        <f>D822-E822</f>
        <v>-9.9040000009154028E-5</v>
      </c>
      <c r="G822" s="250">
        <f>F822/D822</f>
        <v>-1.4377170474589352E-7</v>
      </c>
      <c r="H822" s="256"/>
    </row>
    <row r="823" spans="2:10" ht="15.75" customHeight="1" x14ac:dyDescent="0.2">
      <c r="B823" s="29"/>
      <c r="C823" s="106"/>
      <c r="D823" s="76"/>
      <c r="E823" s="76"/>
      <c r="F823" s="57"/>
      <c r="G823" s="34"/>
    </row>
    <row r="824" spans="2:10" ht="15.75" customHeight="1" x14ac:dyDescent="0.2">
      <c r="B824" s="412" t="s">
        <v>276</v>
      </c>
      <c r="C824" s="412"/>
      <c r="D824" s="412"/>
      <c r="E824" s="412"/>
      <c r="F824" s="412"/>
      <c r="G824" s="412"/>
      <c r="H824" s="412"/>
      <c r="I824" s="412"/>
    </row>
    <row r="825" spans="2:10" s="216" customFormat="1" ht="57" x14ac:dyDescent="0.2">
      <c r="B825" s="212" t="s">
        <v>37</v>
      </c>
      <c r="C825" s="212" t="s">
        <v>38</v>
      </c>
      <c r="D825" s="212" t="s">
        <v>241</v>
      </c>
      <c r="E825" s="212" t="s">
        <v>277</v>
      </c>
      <c r="F825" s="212" t="s">
        <v>278</v>
      </c>
      <c r="G825" s="213" t="s">
        <v>279</v>
      </c>
      <c r="H825" s="279" t="s">
        <v>280</v>
      </c>
      <c r="I825" s="374" t="s">
        <v>281</v>
      </c>
      <c r="J825" s="227"/>
    </row>
    <row r="826" spans="2:10" ht="14.25" customHeight="1" x14ac:dyDescent="0.25">
      <c r="B826" s="91">
        <v>1</v>
      </c>
      <c r="C826" s="91">
        <v>2</v>
      </c>
      <c r="D826" s="91">
        <v>3</v>
      </c>
      <c r="E826" s="91">
        <v>4</v>
      </c>
      <c r="F826" s="91">
        <v>5</v>
      </c>
      <c r="G826" s="91">
        <v>6</v>
      </c>
      <c r="H826" s="280">
        <v>7</v>
      </c>
      <c r="I826" s="27">
        <v>8</v>
      </c>
    </row>
    <row r="827" spans="2:10" ht="12.95" customHeight="1" x14ac:dyDescent="0.2">
      <c r="B827" s="150">
        <v>1</v>
      </c>
      <c r="C827" s="160" t="s">
        <v>128</v>
      </c>
      <c r="D827" s="243">
        <v>36.053161732500001</v>
      </c>
      <c r="E827" s="243">
        <v>14.261472831999995</v>
      </c>
      <c r="F827" s="243">
        <v>27.66187</v>
      </c>
      <c r="G827" s="277">
        <f>E827+F827</f>
        <v>41.923342831999996</v>
      </c>
      <c r="H827" s="282">
        <v>41.923342831999996</v>
      </c>
      <c r="I827" s="386">
        <f>H827/G827</f>
        <v>1</v>
      </c>
    </row>
    <row r="828" spans="2:10" ht="12.95" customHeight="1" x14ac:dyDescent="0.2">
      <c r="B828" s="150">
        <v>2</v>
      </c>
      <c r="C828" s="160" t="s">
        <v>129</v>
      </c>
      <c r="D828" s="243">
        <v>14.487336750000003</v>
      </c>
      <c r="E828" s="243">
        <v>-4.6037235840000008</v>
      </c>
      <c r="F828" s="243">
        <v>14.83653</v>
      </c>
      <c r="G828" s="277">
        <f t="shared" ref="G828:G850" si="98">E828+F828</f>
        <v>10.232806415999999</v>
      </c>
      <c r="H828" s="282">
        <v>10.232806415999999</v>
      </c>
      <c r="I828" s="386">
        <f t="shared" ref="I828:I851" si="99">H828/G828</f>
        <v>1</v>
      </c>
    </row>
    <row r="829" spans="2:10" ht="12.95" customHeight="1" x14ac:dyDescent="0.2">
      <c r="B829" s="150">
        <v>3</v>
      </c>
      <c r="C829" s="160" t="s">
        <v>130</v>
      </c>
      <c r="D829" s="243">
        <v>10.0220205</v>
      </c>
      <c r="E829" s="243">
        <v>2.9976405120000003</v>
      </c>
      <c r="F829" s="243">
        <v>8.2953200000000002</v>
      </c>
      <c r="G829" s="277">
        <f t="shared" si="98"/>
        <v>11.292960512000001</v>
      </c>
      <c r="H829" s="282">
        <v>11.292960512000001</v>
      </c>
      <c r="I829" s="386">
        <f t="shared" si="99"/>
        <v>1</v>
      </c>
    </row>
    <row r="830" spans="2:10" ht="12.95" customHeight="1" x14ac:dyDescent="0.2">
      <c r="B830" s="150">
        <v>4</v>
      </c>
      <c r="C830" s="160" t="s">
        <v>131</v>
      </c>
      <c r="D830" s="243">
        <v>29.334651749999999</v>
      </c>
      <c r="E830" s="243">
        <v>-8.0454937599999852</v>
      </c>
      <c r="F830" s="243">
        <v>30.621259999999999</v>
      </c>
      <c r="G830" s="277">
        <f t="shared" si="98"/>
        <v>22.575766240000014</v>
      </c>
      <c r="H830" s="282">
        <v>22.575766240000014</v>
      </c>
      <c r="I830" s="386">
        <f t="shared" si="99"/>
        <v>1</v>
      </c>
    </row>
    <row r="831" spans="2:10" ht="12.95" customHeight="1" x14ac:dyDescent="0.2">
      <c r="B831" s="150">
        <v>5</v>
      </c>
      <c r="C831" s="160" t="s">
        <v>132</v>
      </c>
      <c r="D831" s="243">
        <v>16.866816</v>
      </c>
      <c r="E831" s="243">
        <v>2.7129468160000005</v>
      </c>
      <c r="F831" s="243">
        <v>13.676909999999999</v>
      </c>
      <c r="G831" s="277">
        <f t="shared" si="98"/>
        <v>16.389856815999998</v>
      </c>
      <c r="H831" s="282">
        <v>16.389856815999998</v>
      </c>
      <c r="I831" s="386">
        <f t="shared" si="99"/>
        <v>1</v>
      </c>
    </row>
    <row r="832" spans="2:10" ht="12.95" customHeight="1" x14ac:dyDescent="0.2">
      <c r="B832" s="150">
        <v>6</v>
      </c>
      <c r="C832" s="160" t="s">
        <v>133</v>
      </c>
      <c r="D832" s="243">
        <v>29.191179750000007</v>
      </c>
      <c r="E832" s="243">
        <v>7.0829930720000007</v>
      </c>
      <c r="F832" s="243">
        <v>21.43947</v>
      </c>
      <c r="G832" s="277">
        <f t="shared" si="98"/>
        <v>28.522463072000001</v>
      </c>
      <c r="H832" s="282">
        <v>28.522463072000001</v>
      </c>
      <c r="I832" s="386">
        <f t="shared" si="99"/>
        <v>1</v>
      </c>
    </row>
    <row r="833" spans="2:9" ht="12.95" customHeight="1" x14ac:dyDescent="0.2">
      <c r="B833" s="150">
        <v>7</v>
      </c>
      <c r="C833" s="160" t="s">
        <v>134</v>
      </c>
      <c r="D833" s="243">
        <v>24.495669000000003</v>
      </c>
      <c r="E833" s="243">
        <v>3.3287539840000022</v>
      </c>
      <c r="F833" s="243">
        <v>20.26323</v>
      </c>
      <c r="G833" s="277">
        <f t="shared" si="98"/>
        <v>23.591983984000002</v>
      </c>
      <c r="H833" s="282">
        <v>23.591983984000002</v>
      </c>
      <c r="I833" s="386">
        <f t="shared" si="99"/>
        <v>1</v>
      </c>
    </row>
    <row r="834" spans="2:9" ht="12.95" customHeight="1" x14ac:dyDescent="0.2">
      <c r="B834" s="150">
        <v>8</v>
      </c>
      <c r="C834" s="160" t="s">
        <v>135</v>
      </c>
      <c r="D834" s="243">
        <v>37.777020749999998</v>
      </c>
      <c r="E834" s="243">
        <v>10.610329087999993</v>
      </c>
      <c r="F834" s="243">
        <v>29.77084</v>
      </c>
      <c r="G834" s="277">
        <f t="shared" si="98"/>
        <v>40.381169087999993</v>
      </c>
      <c r="H834" s="282">
        <v>40.381169087999993</v>
      </c>
      <c r="I834" s="386">
        <f t="shared" si="99"/>
        <v>1</v>
      </c>
    </row>
    <row r="835" spans="2:9" ht="12.95" customHeight="1" x14ac:dyDescent="0.2">
      <c r="B835" s="150">
        <v>9</v>
      </c>
      <c r="C835" s="160" t="s">
        <v>136</v>
      </c>
      <c r="D835" s="243">
        <v>67.154102999999992</v>
      </c>
      <c r="E835" s="243">
        <v>16.624608895999998</v>
      </c>
      <c r="F835" s="243">
        <v>43.257580000000004</v>
      </c>
      <c r="G835" s="277">
        <f t="shared" si="98"/>
        <v>59.882188896000002</v>
      </c>
      <c r="H835" s="282">
        <v>59.882188896000002</v>
      </c>
      <c r="I835" s="386">
        <f t="shared" si="99"/>
        <v>1</v>
      </c>
    </row>
    <row r="836" spans="2:9" ht="12.95" customHeight="1" x14ac:dyDescent="0.2">
      <c r="B836" s="150">
        <v>10</v>
      </c>
      <c r="C836" s="160" t="s">
        <v>137</v>
      </c>
      <c r="D836" s="243">
        <v>16.129451249999999</v>
      </c>
      <c r="E836" s="243">
        <v>5.3261880960000028</v>
      </c>
      <c r="F836" s="243">
        <v>14.197680000000002</v>
      </c>
      <c r="G836" s="277">
        <f t="shared" si="98"/>
        <v>19.523868096000005</v>
      </c>
      <c r="H836" s="282">
        <v>19.523868096000005</v>
      </c>
      <c r="I836" s="386">
        <f t="shared" si="99"/>
        <v>1</v>
      </c>
    </row>
    <row r="837" spans="2:9" ht="12.95" customHeight="1" x14ac:dyDescent="0.2">
      <c r="B837" s="150">
        <v>11</v>
      </c>
      <c r="C837" s="160" t="s">
        <v>138</v>
      </c>
      <c r="D837" s="243">
        <v>34.245980250000002</v>
      </c>
      <c r="E837" s="243">
        <v>4.2380415360000043</v>
      </c>
      <c r="F837" s="243">
        <v>30.742380000000001</v>
      </c>
      <c r="G837" s="277">
        <f t="shared" si="98"/>
        <v>34.980421536000009</v>
      </c>
      <c r="H837" s="282">
        <v>34.980421536000009</v>
      </c>
      <c r="I837" s="386">
        <f t="shared" si="99"/>
        <v>1</v>
      </c>
    </row>
    <row r="838" spans="2:9" ht="12.95" customHeight="1" x14ac:dyDescent="0.2">
      <c r="B838" s="150">
        <v>12</v>
      </c>
      <c r="C838" s="160" t="s">
        <v>139</v>
      </c>
      <c r="D838" s="243">
        <v>27.776513250000001</v>
      </c>
      <c r="E838" s="243">
        <v>4.5563543679999974</v>
      </c>
      <c r="F838" s="243">
        <v>29.247390000000003</v>
      </c>
      <c r="G838" s="277">
        <f t="shared" si="98"/>
        <v>33.803744367999997</v>
      </c>
      <c r="H838" s="282">
        <v>33.803744367999997</v>
      </c>
      <c r="I838" s="386">
        <f t="shared" si="99"/>
        <v>1</v>
      </c>
    </row>
    <row r="839" spans="2:9" ht="12.95" customHeight="1" x14ac:dyDescent="0.2">
      <c r="B839" s="150">
        <v>13</v>
      </c>
      <c r="C839" s="160" t="s">
        <v>140</v>
      </c>
      <c r="D839" s="243">
        <v>13.911759000000002</v>
      </c>
      <c r="E839" s="243">
        <v>3.2066256640000006</v>
      </c>
      <c r="F839" s="243">
        <v>11.646519999999999</v>
      </c>
      <c r="G839" s="277">
        <f t="shared" si="98"/>
        <v>14.853145663999999</v>
      </c>
      <c r="H839" s="282">
        <v>14.853145663999999</v>
      </c>
      <c r="I839" s="386">
        <f t="shared" si="99"/>
        <v>1</v>
      </c>
    </row>
    <row r="840" spans="2:9" ht="12.95" customHeight="1" x14ac:dyDescent="0.2">
      <c r="B840" s="150">
        <v>14</v>
      </c>
      <c r="C840" s="160" t="s">
        <v>141</v>
      </c>
      <c r="D840" s="243">
        <v>19.896349499999999</v>
      </c>
      <c r="E840" s="243">
        <v>4.4767002239999982</v>
      </c>
      <c r="F840" s="243">
        <v>16.856189999999998</v>
      </c>
      <c r="G840" s="277">
        <f t="shared" si="98"/>
        <v>21.332890223999996</v>
      </c>
      <c r="H840" s="282">
        <v>21.332890223999996</v>
      </c>
      <c r="I840" s="386">
        <f t="shared" si="99"/>
        <v>1</v>
      </c>
    </row>
    <row r="841" spans="2:9" ht="12.95" customHeight="1" x14ac:dyDescent="0.2">
      <c r="B841" s="150">
        <v>15</v>
      </c>
      <c r="C841" s="160" t="s">
        <v>142</v>
      </c>
      <c r="D841" s="243">
        <v>31.244208749999991</v>
      </c>
      <c r="E841" s="243">
        <v>3.1100449280000007</v>
      </c>
      <c r="F841" s="243">
        <v>29.030569999999997</v>
      </c>
      <c r="G841" s="277">
        <f t="shared" si="98"/>
        <v>32.140614927999998</v>
      </c>
      <c r="H841" s="282">
        <v>32.140614927999998</v>
      </c>
      <c r="I841" s="386">
        <f t="shared" si="99"/>
        <v>1</v>
      </c>
    </row>
    <row r="842" spans="2:9" ht="12.95" customHeight="1" x14ac:dyDescent="0.2">
      <c r="B842" s="150">
        <v>16</v>
      </c>
      <c r="C842" s="160" t="s">
        <v>143</v>
      </c>
      <c r="D842" s="243">
        <v>51.95952375000001</v>
      </c>
      <c r="E842" s="243">
        <v>10.971143855999998</v>
      </c>
      <c r="F842" s="243">
        <v>41.255099999999999</v>
      </c>
      <c r="G842" s="277">
        <f t="shared" si="98"/>
        <v>52.226243855999996</v>
      </c>
      <c r="H842" s="282">
        <v>52.226243855999996</v>
      </c>
      <c r="I842" s="386">
        <f t="shared" si="99"/>
        <v>1</v>
      </c>
    </row>
    <row r="843" spans="2:9" ht="12.95" customHeight="1" x14ac:dyDescent="0.2">
      <c r="B843" s="150">
        <v>17</v>
      </c>
      <c r="C843" s="160" t="s">
        <v>144</v>
      </c>
      <c r="D843" s="243">
        <v>37.489056749999982</v>
      </c>
      <c r="E843" s="243">
        <v>4.3429128319999961</v>
      </c>
      <c r="F843" s="243">
        <v>32.952759999999998</v>
      </c>
      <c r="G843" s="277">
        <f t="shared" si="98"/>
        <v>37.295672831999994</v>
      </c>
      <c r="H843" s="282">
        <v>37.295672831999994</v>
      </c>
      <c r="I843" s="386">
        <f t="shared" si="99"/>
        <v>1</v>
      </c>
    </row>
    <row r="844" spans="2:9" ht="12.95" customHeight="1" x14ac:dyDescent="0.2">
      <c r="B844" s="150">
        <v>18</v>
      </c>
      <c r="C844" s="160" t="s">
        <v>145</v>
      </c>
      <c r="D844" s="243">
        <v>29.698403250000002</v>
      </c>
      <c r="E844" s="243">
        <v>3.5890023679999992</v>
      </c>
      <c r="F844" s="243">
        <v>27.320050000000002</v>
      </c>
      <c r="G844" s="277">
        <f t="shared" si="98"/>
        <v>30.909052368000001</v>
      </c>
      <c r="H844" s="282">
        <v>30.909052368000001</v>
      </c>
      <c r="I844" s="386">
        <f t="shared" si="99"/>
        <v>1</v>
      </c>
    </row>
    <row r="845" spans="2:9" ht="12.95" customHeight="1" x14ac:dyDescent="0.2">
      <c r="B845" s="150">
        <v>19</v>
      </c>
      <c r="C845" s="160" t="s">
        <v>146</v>
      </c>
      <c r="D845" s="243">
        <v>29.986602750000003</v>
      </c>
      <c r="E845" s="243">
        <v>1.2581219200000042</v>
      </c>
      <c r="F845" s="243">
        <v>26.863489999999999</v>
      </c>
      <c r="G845" s="277">
        <f t="shared" si="98"/>
        <v>28.121611920000003</v>
      </c>
      <c r="H845" s="282">
        <v>28.121611920000003</v>
      </c>
      <c r="I845" s="386">
        <f t="shared" si="99"/>
        <v>1</v>
      </c>
    </row>
    <row r="846" spans="2:9" ht="12.95" customHeight="1" x14ac:dyDescent="0.2">
      <c r="B846" s="150">
        <v>20</v>
      </c>
      <c r="C846" s="160" t="s">
        <v>147</v>
      </c>
      <c r="D846" s="243">
        <v>19.003750499999999</v>
      </c>
      <c r="E846" s="243">
        <v>2.2496397439999996</v>
      </c>
      <c r="F846" s="243">
        <v>15.68253</v>
      </c>
      <c r="G846" s="277">
        <f t="shared" si="98"/>
        <v>17.932169743999999</v>
      </c>
      <c r="H846" s="282">
        <v>17.932169743999999</v>
      </c>
      <c r="I846" s="386">
        <f t="shared" si="99"/>
        <v>1</v>
      </c>
    </row>
    <row r="847" spans="2:9" ht="12.95" customHeight="1" x14ac:dyDescent="0.2">
      <c r="B847" s="150">
        <v>21</v>
      </c>
      <c r="C847" s="160" t="s">
        <v>148</v>
      </c>
      <c r="D847" s="243">
        <v>29.9671485</v>
      </c>
      <c r="E847" s="243">
        <v>2.4616775679999989</v>
      </c>
      <c r="F847" s="243">
        <v>23.574370000000002</v>
      </c>
      <c r="G847" s="277">
        <f t="shared" si="98"/>
        <v>26.036047568000001</v>
      </c>
      <c r="H847" s="282">
        <v>26.036047568000001</v>
      </c>
      <c r="I847" s="386">
        <f t="shared" si="99"/>
        <v>1</v>
      </c>
    </row>
    <row r="848" spans="2:9" ht="12.95" customHeight="1" x14ac:dyDescent="0.2">
      <c r="B848" s="150">
        <v>22</v>
      </c>
      <c r="C848" s="160" t="s">
        <v>149</v>
      </c>
      <c r="D848" s="243">
        <v>23.691820499999999</v>
      </c>
      <c r="E848" s="243">
        <v>6.6040733440000015</v>
      </c>
      <c r="F848" s="243">
        <v>14.145659999999999</v>
      </c>
      <c r="G848" s="277">
        <f t="shared" si="98"/>
        <v>20.749733343999999</v>
      </c>
      <c r="H848" s="282">
        <v>20.749733343999999</v>
      </c>
      <c r="I848" s="386">
        <f t="shared" si="99"/>
        <v>1</v>
      </c>
    </row>
    <row r="849" spans="2:10" ht="12.95" customHeight="1" x14ac:dyDescent="0.2">
      <c r="B849" s="150">
        <v>23</v>
      </c>
      <c r="C849" s="160" t="s">
        <v>150</v>
      </c>
      <c r="D849" s="243">
        <v>36.31775325000001</v>
      </c>
      <c r="E849" s="243">
        <v>10.53836768</v>
      </c>
      <c r="F849" s="243">
        <v>21.122050000000002</v>
      </c>
      <c r="G849" s="277">
        <f t="shared" si="98"/>
        <v>31.660417680000002</v>
      </c>
      <c r="H849" s="282">
        <v>31.660417680000002</v>
      </c>
      <c r="I849" s="386">
        <f t="shared" si="99"/>
        <v>1</v>
      </c>
    </row>
    <row r="850" spans="2:10" ht="12.95" customHeight="1" x14ac:dyDescent="0.2">
      <c r="B850" s="150">
        <v>24</v>
      </c>
      <c r="C850" s="160" t="s">
        <v>151</v>
      </c>
      <c r="D850" s="243">
        <v>36.433302750000003</v>
      </c>
      <c r="E850" s="243">
        <v>8.0614789760000001</v>
      </c>
      <c r="F850" s="243">
        <v>24.45025</v>
      </c>
      <c r="G850" s="277">
        <f t="shared" si="98"/>
        <v>32.511728976000001</v>
      </c>
      <c r="H850" s="282">
        <v>32.511728976000001</v>
      </c>
      <c r="I850" s="386">
        <f t="shared" si="99"/>
        <v>1</v>
      </c>
    </row>
    <row r="851" spans="2:10" ht="12.95" customHeight="1" x14ac:dyDescent="0.2">
      <c r="B851" s="30"/>
      <c r="C851" s="1" t="s">
        <v>27</v>
      </c>
      <c r="D851" s="209">
        <v>703.13358323250009</v>
      </c>
      <c r="E851" s="209">
        <f>SUM(E827:E850)</f>
        <v>119.95990096000001</v>
      </c>
      <c r="F851" s="209">
        <f>SUM(F827:F850)</f>
        <v>568.91</v>
      </c>
      <c r="G851" s="278">
        <f>SUM(G827:G850)</f>
        <v>688.86990095999988</v>
      </c>
      <c r="H851" s="278">
        <f>SUM(H827:H850)</f>
        <v>688.86990095999988</v>
      </c>
      <c r="I851" s="386">
        <f t="shared" si="99"/>
        <v>1</v>
      </c>
    </row>
    <row r="852" spans="2:10" s="95" customFormat="1" x14ac:dyDescent="0.2">
      <c r="B852" s="406" t="s">
        <v>250</v>
      </c>
      <c r="C852" s="406"/>
      <c r="D852" s="406"/>
      <c r="E852" s="406"/>
      <c r="F852" s="406"/>
      <c r="G852" s="406"/>
      <c r="H852" s="406"/>
      <c r="I852" s="406"/>
      <c r="J852" s="228"/>
    </row>
    <row r="853" spans="2:10" x14ac:dyDescent="0.2">
      <c r="G853" s="96"/>
      <c r="H853" s="234" t="s">
        <v>120</v>
      </c>
      <c r="I853" s="147"/>
    </row>
    <row r="854" spans="2:10" ht="85.5" x14ac:dyDescent="0.2">
      <c r="B854" s="193" t="s">
        <v>248</v>
      </c>
      <c r="C854" s="193" t="s">
        <v>91</v>
      </c>
      <c r="D854" s="193" t="s">
        <v>92</v>
      </c>
      <c r="E854" s="193" t="s">
        <v>93</v>
      </c>
      <c r="F854" s="193" t="s">
        <v>282</v>
      </c>
      <c r="G854" s="193" t="s">
        <v>6</v>
      </c>
      <c r="H854" s="202" t="s">
        <v>86</v>
      </c>
      <c r="I854" s="193" t="s">
        <v>94</v>
      </c>
    </row>
    <row r="855" spans="2:10" x14ac:dyDescent="0.2">
      <c r="B855" s="108">
        <v>1</v>
      </c>
      <c r="C855" s="108">
        <v>2</v>
      </c>
      <c r="D855" s="108">
        <v>3</v>
      </c>
      <c r="E855" s="108">
        <v>4</v>
      </c>
      <c r="F855" s="108">
        <v>5</v>
      </c>
      <c r="G855" s="108" t="s">
        <v>95</v>
      </c>
      <c r="H855" s="108">
        <v>7</v>
      </c>
      <c r="I855" s="27" t="s">
        <v>96</v>
      </c>
    </row>
    <row r="856" spans="2:10" ht="18" customHeight="1" x14ac:dyDescent="0.2">
      <c r="B856" s="219">
        <f>D819</f>
        <v>703.13358323250009</v>
      </c>
      <c r="C856" s="219">
        <f>E822</f>
        <v>688.87</v>
      </c>
      <c r="D856" s="109">
        <f>D344</f>
        <v>91849.272106999997</v>
      </c>
      <c r="E856" s="109">
        <f>(D856*750)/100000</f>
        <v>688.86954080249996</v>
      </c>
      <c r="F856" s="120">
        <f>H851</f>
        <v>688.86990095999988</v>
      </c>
      <c r="G856" s="109">
        <f>E856-F856</f>
        <v>-3.601574999265722E-4</v>
      </c>
      <c r="H856" s="101">
        <f>F856/C856</f>
        <v>0.99999985622831578</v>
      </c>
      <c r="I856" s="109">
        <f>C856-F856</f>
        <v>9.9040000122840866E-5</v>
      </c>
    </row>
    <row r="857" spans="2:10" ht="21" customHeight="1" x14ac:dyDescent="0.2">
      <c r="B857" s="121"/>
      <c r="C857" s="121"/>
      <c r="D857" s="122"/>
      <c r="E857" s="122"/>
      <c r="F857" s="123"/>
      <c r="G857" s="122"/>
      <c r="H857" s="124"/>
      <c r="I857" s="122"/>
    </row>
    <row r="858" spans="2:10" ht="21" customHeight="1" x14ac:dyDescent="0.2">
      <c r="B858" s="121"/>
      <c r="C858" s="121"/>
      <c r="D858" s="122"/>
      <c r="E858" s="122"/>
      <c r="F858" s="123"/>
      <c r="G858" s="122"/>
      <c r="H858" s="124"/>
      <c r="I858" s="122"/>
    </row>
    <row r="859" spans="2:10" s="284" customFormat="1" ht="15.75" x14ac:dyDescent="0.25">
      <c r="B859" s="466" t="s">
        <v>182</v>
      </c>
      <c r="C859" s="466"/>
      <c r="D859" s="466"/>
      <c r="E859" s="466"/>
      <c r="F859" s="466"/>
      <c r="G859" s="466"/>
      <c r="H859" s="466"/>
      <c r="I859" s="466"/>
      <c r="J859" s="283"/>
    </row>
    <row r="860" spans="2:10" s="284" customFormat="1" ht="14.25" customHeight="1" x14ac:dyDescent="0.25">
      <c r="B860" s="285"/>
      <c r="C860" s="283"/>
      <c r="D860" s="283"/>
      <c r="E860" s="283"/>
      <c r="F860" s="283"/>
      <c r="G860" s="283"/>
      <c r="H860" s="286"/>
      <c r="I860" s="283"/>
      <c r="J860" s="283"/>
    </row>
    <row r="861" spans="2:10" s="284" customFormat="1" ht="15.75" x14ac:dyDescent="0.25">
      <c r="B861" s="409" t="s">
        <v>110</v>
      </c>
      <c r="C861" s="409"/>
      <c r="D861" s="409"/>
      <c r="E861" s="409"/>
      <c r="F861" s="409"/>
      <c r="G861" s="409"/>
      <c r="H861" s="409"/>
      <c r="I861" s="409"/>
      <c r="J861" s="283"/>
    </row>
    <row r="862" spans="2:10" s="284" customFormat="1" ht="15.75" x14ac:dyDescent="0.25">
      <c r="B862" s="287"/>
      <c r="H862" s="288"/>
      <c r="J862" s="283"/>
    </row>
    <row r="863" spans="2:10" s="289" customFormat="1" ht="15.75" x14ac:dyDescent="0.25">
      <c r="B863" s="432" t="s">
        <v>152</v>
      </c>
      <c r="C863" s="433"/>
      <c r="D863" s="433"/>
      <c r="E863" s="433"/>
      <c r="F863" s="434"/>
      <c r="H863" s="290"/>
      <c r="J863" s="291"/>
    </row>
    <row r="864" spans="2:10" s="289" customFormat="1" ht="15.75" x14ac:dyDescent="0.25">
      <c r="B864" s="432" t="s">
        <v>183</v>
      </c>
      <c r="C864" s="433"/>
      <c r="D864" s="433"/>
      <c r="E864" s="433"/>
      <c r="F864" s="434"/>
      <c r="H864" s="290"/>
      <c r="J864" s="291"/>
    </row>
    <row r="865" spans="2:10" s="289" customFormat="1" ht="47.25" x14ac:dyDescent="0.25">
      <c r="B865" s="345" t="s">
        <v>153</v>
      </c>
      <c r="C865" s="346" t="s">
        <v>154</v>
      </c>
      <c r="D865" s="346" t="s">
        <v>155</v>
      </c>
      <c r="E865" s="346" t="s">
        <v>156</v>
      </c>
      <c r="F865" s="347" t="s">
        <v>157</v>
      </c>
      <c r="H865" s="290"/>
      <c r="J865" s="291"/>
    </row>
    <row r="866" spans="2:10" s="289" customFormat="1" ht="15.75" x14ac:dyDescent="0.25">
      <c r="B866" s="435" t="s">
        <v>158</v>
      </c>
      <c r="C866" s="293" t="s">
        <v>159</v>
      </c>
      <c r="D866" s="294"/>
      <c r="E866" s="294">
        <v>5537</v>
      </c>
      <c r="F866" s="292">
        <v>3322.14</v>
      </c>
      <c r="H866" s="290"/>
      <c r="J866" s="291"/>
    </row>
    <row r="867" spans="2:10" s="289" customFormat="1" ht="15.75" x14ac:dyDescent="0.25">
      <c r="B867" s="436"/>
      <c r="C867" s="293" t="s">
        <v>160</v>
      </c>
      <c r="D867" s="294"/>
      <c r="E867" s="294">
        <v>10354</v>
      </c>
      <c r="F867" s="292">
        <v>6212.4000000000005</v>
      </c>
      <c r="H867" s="290"/>
      <c r="J867" s="291"/>
    </row>
    <row r="868" spans="2:10" s="289" customFormat="1" ht="12.75" customHeight="1" x14ac:dyDescent="0.25">
      <c r="B868" s="436"/>
      <c r="C868" s="293" t="s">
        <v>161</v>
      </c>
      <c r="D868" s="294"/>
      <c r="E868" s="294">
        <v>4510</v>
      </c>
      <c r="F868" s="294">
        <v>2706</v>
      </c>
      <c r="H868" s="290"/>
      <c r="J868" s="291"/>
    </row>
    <row r="869" spans="2:10" s="289" customFormat="1" ht="15.75" x14ac:dyDescent="0.25">
      <c r="B869" s="436"/>
      <c r="C869" s="293" t="s">
        <v>162</v>
      </c>
      <c r="D869" s="294"/>
      <c r="E869" s="294">
        <v>2000</v>
      </c>
      <c r="F869" s="294">
        <v>3270</v>
      </c>
      <c r="H869" s="290"/>
      <c r="J869" s="291"/>
    </row>
    <row r="870" spans="2:10" s="289" customFormat="1" ht="15.75" x14ac:dyDescent="0.25">
      <c r="B870" s="436"/>
      <c r="C870" s="293" t="s">
        <v>163</v>
      </c>
      <c r="D870" s="294"/>
      <c r="E870" s="294">
        <v>0</v>
      </c>
      <c r="F870" s="294">
        <v>0</v>
      </c>
      <c r="H870" s="290"/>
      <c r="J870" s="291"/>
    </row>
    <row r="871" spans="2:10" s="289" customFormat="1" ht="15.75" x14ac:dyDescent="0.25">
      <c r="B871" s="436"/>
      <c r="C871" s="293" t="s">
        <v>164</v>
      </c>
      <c r="D871" s="294"/>
      <c r="E871" s="294">
        <v>16600</v>
      </c>
      <c r="F871" s="294">
        <v>25334.95</v>
      </c>
      <c r="H871" s="290"/>
      <c r="J871" s="291"/>
    </row>
    <row r="872" spans="2:10" s="289" customFormat="1" ht="15.75" x14ac:dyDescent="0.25">
      <c r="B872" s="436"/>
      <c r="C872" s="293" t="s">
        <v>165</v>
      </c>
      <c r="D872" s="294"/>
      <c r="E872" s="294">
        <v>0</v>
      </c>
      <c r="F872" s="294">
        <v>0</v>
      </c>
      <c r="H872" s="290"/>
      <c r="J872" s="291"/>
    </row>
    <row r="873" spans="2:10" s="289" customFormat="1" ht="14.25" customHeight="1" x14ac:dyDescent="0.25">
      <c r="B873" s="436"/>
      <c r="C873" s="293" t="s">
        <v>166</v>
      </c>
      <c r="D873" s="294"/>
      <c r="E873" s="294">
        <v>0</v>
      </c>
      <c r="F873" s="294">
        <v>0</v>
      </c>
      <c r="H873" s="290"/>
      <c r="J873" s="291"/>
    </row>
    <row r="874" spans="2:10" s="289" customFormat="1" ht="14.25" customHeight="1" x14ac:dyDescent="0.25">
      <c r="B874" s="436"/>
      <c r="C874" s="293" t="s">
        <v>189</v>
      </c>
      <c r="D874" s="294"/>
      <c r="E874" s="294">
        <v>0</v>
      </c>
      <c r="F874" s="294">
        <v>0</v>
      </c>
      <c r="H874" s="290"/>
      <c r="J874" s="291"/>
    </row>
    <row r="875" spans="2:10" s="289" customFormat="1" ht="14.25" customHeight="1" x14ac:dyDescent="0.25">
      <c r="B875" s="436"/>
      <c r="C875" s="293" t="s">
        <v>190</v>
      </c>
      <c r="D875" s="294"/>
      <c r="E875" s="294">
        <v>0</v>
      </c>
      <c r="F875" s="294">
        <v>0</v>
      </c>
      <c r="H875" s="290"/>
      <c r="J875" s="291"/>
    </row>
    <row r="876" spans="2:10" s="289" customFormat="1" ht="14.25" customHeight="1" x14ac:dyDescent="0.25">
      <c r="B876" s="436"/>
      <c r="C876" s="293" t="s">
        <v>191</v>
      </c>
      <c r="D876" s="294"/>
      <c r="E876" s="294">
        <v>0</v>
      </c>
      <c r="F876" s="294">
        <v>0</v>
      </c>
      <c r="H876" s="290"/>
      <c r="J876" s="291"/>
    </row>
    <row r="877" spans="2:10" s="289" customFormat="1" ht="14.25" customHeight="1" x14ac:dyDescent="0.25">
      <c r="B877" s="436"/>
      <c r="C877" s="293" t="s">
        <v>192</v>
      </c>
      <c r="D877" s="294"/>
      <c r="E877" s="294">
        <v>0</v>
      </c>
      <c r="F877" s="294">
        <v>0</v>
      </c>
      <c r="H877" s="290"/>
      <c r="J877" s="291"/>
    </row>
    <row r="878" spans="2:10" s="289" customFormat="1" ht="14.25" customHeight="1" thickBot="1" x14ac:dyDescent="0.3">
      <c r="B878" s="437"/>
      <c r="C878" s="292" t="s">
        <v>167</v>
      </c>
      <c r="D878" s="294"/>
      <c r="E878" s="292">
        <f>SUM(E866:E873)</f>
        <v>39001</v>
      </c>
      <c r="F878" s="292">
        <v>40845.490000000005</v>
      </c>
      <c r="H878" s="290"/>
      <c r="J878" s="291"/>
    </row>
    <row r="879" spans="2:10" s="289" customFormat="1" ht="14.25" customHeight="1" x14ac:dyDescent="0.25">
      <c r="B879" s="348"/>
      <c r="C879" s="349"/>
      <c r="D879" s="350"/>
      <c r="E879" s="349"/>
      <c r="F879" s="349"/>
      <c r="H879" s="290"/>
      <c r="J879" s="291"/>
    </row>
    <row r="880" spans="2:10" s="295" customFormat="1" ht="15.75" x14ac:dyDescent="0.25">
      <c r="B880" s="296"/>
      <c r="C880" s="297"/>
      <c r="D880" s="298"/>
      <c r="E880" s="299"/>
      <c r="F880" s="299"/>
      <c r="G880" s="298"/>
      <c r="H880" s="300"/>
      <c r="I880" s="298"/>
      <c r="J880" s="371"/>
    </row>
    <row r="881" spans="1:13" s="283" customFormat="1" ht="15.75" x14ac:dyDescent="0.25">
      <c r="A881" s="295"/>
      <c r="B881" s="443" t="s">
        <v>168</v>
      </c>
      <c r="C881" s="444"/>
      <c r="D881" s="444"/>
      <c r="E881" s="444"/>
      <c r="F881" s="444"/>
      <c r="G881" s="444"/>
      <c r="H881" s="444"/>
      <c r="I881" s="307"/>
      <c r="J881" s="371"/>
    </row>
    <row r="882" spans="1:13" s="283" customFormat="1" ht="15.75" x14ac:dyDescent="0.25">
      <c r="A882" s="295"/>
      <c r="B882" s="438" t="s">
        <v>100</v>
      </c>
      <c r="C882" s="440" t="s">
        <v>101</v>
      </c>
      <c r="D882" s="441"/>
      <c r="E882" s="442" t="s">
        <v>102</v>
      </c>
      <c r="F882" s="442"/>
      <c r="G882" s="442" t="s">
        <v>103</v>
      </c>
      <c r="H882" s="442"/>
      <c r="I882" s="307"/>
      <c r="J882" s="371"/>
    </row>
    <row r="883" spans="1:13" s="283" customFormat="1" ht="15.75" x14ac:dyDescent="0.25">
      <c r="A883" s="295"/>
      <c r="B883" s="439"/>
      <c r="C883" s="301" t="s">
        <v>104</v>
      </c>
      <c r="D883" s="301" t="s">
        <v>105</v>
      </c>
      <c r="E883" s="301" t="s">
        <v>104</v>
      </c>
      <c r="F883" s="301" t="s">
        <v>105</v>
      </c>
      <c r="G883" s="301" t="s">
        <v>104</v>
      </c>
      <c r="H883" s="301" t="s">
        <v>105</v>
      </c>
      <c r="I883" s="307"/>
      <c r="J883" s="371"/>
    </row>
    <row r="884" spans="1:13" s="283" customFormat="1" ht="15.75" x14ac:dyDescent="0.25">
      <c r="A884" s="295"/>
      <c r="B884" s="302" t="s">
        <v>251</v>
      </c>
      <c r="C884" s="303">
        <v>39001</v>
      </c>
      <c r="D884" s="304">
        <v>40845.49</v>
      </c>
      <c r="E884" s="303">
        <v>39001</v>
      </c>
      <c r="F884" s="304">
        <v>40845.49</v>
      </c>
      <c r="G884" s="305">
        <f>(C884-E884)/100</f>
        <v>0</v>
      </c>
      <c r="H884" s="305">
        <f>(D884-F884)/100</f>
        <v>0</v>
      </c>
      <c r="I884" s="307"/>
      <c r="J884" s="371"/>
    </row>
    <row r="885" spans="1:13" s="283" customFormat="1" ht="15.75" x14ac:dyDescent="0.25">
      <c r="A885" s="295"/>
      <c r="B885" s="306"/>
      <c r="C885" s="307"/>
      <c r="D885" s="307"/>
      <c r="E885" s="307"/>
      <c r="F885" s="307"/>
      <c r="G885" s="307"/>
      <c r="H885" s="308"/>
      <c r="I885" s="307"/>
      <c r="J885" s="371"/>
    </row>
    <row r="886" spans="1:13" s="283" customFormat="1" ht="15.75" x14ac:dyDescent="0.25">
      <c r="A886" s="295"/>
      <c r="B886" s="445" t="s">
        <v>283</v>
      </c>
      <c r="C886" s="446"/>
      <c r="D886" s="446"/>
      <c r="E886" s="446"/>
      <c r="F886" s="446"/>
      <c r="G886" s="446"/>
      <c r="H886" s="446"/>
      <c r="I886" s="307"/>
      <c r="J886" s="371"/>
    </row>
    <row r="887" spans="1:13" s="283" customFormat="1" ht="40.5" customHeight="1" x14ac:dyDescent="0.25">
      <c r="A887" s="295"/>
      <c r="B887" s="418" t="s">
        <v>253</v>
      </c>
      <c r="C887" s="418"/>
      <c r="D887" s="418" t="s">
        <v>252</v>
      </c>
      <c r="E887" s="418"/>
      <c r="F887" s="418" t="s">
        <v>106</v>
      </c>
      <c r="G887" s="418"/>
      <c r="H887" s="308"/>
      <c r="I887" s="307" t="s">
        <v>12</v>
      </c>
      <c r="J887" s="371"/>
    </row>
    <row r="888" spans="1:13" s="283" customFormat="1" ht="31.5" x14ac:dyDescent="0.25">
      <c r="A888" s="295"/>
      <c r="B888" s="309" t="s">
        <v>104</v>
      </c>
      <c r="C888" s="309" t="s">
        <v>107</v>
      </c>
      <c r="D888" s="309" t="s">
        <v>104</v>
      </c>
      <c r="E888" s="309" t="s">
        <v>107</v>
      </c>
      <c r="F888" s="309" t="s">
        <v>104</v>
      </c>
      <c r="G888" s="309" t="s">
        <v>108</v>
      </c>
      <c r="H888" s="308"/>
      <c r="I888" s="307"/>
      <c r="J888" s="371"/>
    </row>
    <row r="889" spans="1:13" s="283" customFormat="1" ht="15.75" x14ac:dyDescent="0.25">
      <c r="A889" s="295"/>
      <c r="B889" s="310">
        <v>1</v>
      </c>
      <c r="C889" s="310">
        <v>2</v>
      </c>
      <c r="D889" s="310">
        <v>3</v>
      </c>
      <c r="E889" s="310">
        <v>4</v>
      </c>
      <c r="F889" s="310">
        <v>5</v>
      </c>
      <c r="G889" s="310">
        <v>6</v>
      </c>
      <c r="H889" s="311"/>
      <c r="I889" s="368"/>
      <c r="J889" s="371"/>
    </row>
    <row r="890" spans="1:13" s="283" customFormat="1" ht="15.75" x14ac:dyDescent="0.25">
      <c r="A890" s="295"/>
      <c r="B890" s="303">
        <v>39001</v>
      </c>
      <c r="C890" s="304">
        <v>40845.49</v>
      </c>
      <c r="D890" s="387">
        <f>29656+1203</f>
        <v>30859</v>
      </c>
      <c r="E890" s="388">
        <v>29615.55</v>
      </c>
      <c r="F890" s="389">
        <f>D890/B890</f>
        <v>0.79123612215071404</v>
      </c>
      <c r="G890" s="389">
        <f>E890/C890</f>
        <v>0.72506291392268774</v>
      </c>
      <c r="H890" s="308"/>
      <c r="I890" s="307"/>
      <c r="J890" s="371"/>
      <c r="M890" s="376">
        <f>B890-D890</f>
        <v>8142</v>
      </c>
    </row>
    <row r="891" spans="1:13" s="283" customFormat="1" ht="15.75" x14ac:dyDescent="0.25">
      <c r="A891" s="295"/>
      <c r="B891" s="390"/>
      <c r="C891" s="391"/>
      <c r="D891" s="392"/>
      <c r="E891" s="393"/>
      <c r="F891" s="394"/>
      <c r="G891" s="394"/>
      <c r="H891" s="308"/>
      <c r="I891" s="307"/>
      <c r="J891" s="371"/>
      <c r="M891" s="376"/>
    </row>
    <row r="892" spans="1:13" s="283" customFormat="1" ht="15.75" x14ac:dyDescent="0.25">
      <c r="A892" s="295"/>
      <c r="B892" s="395" t="s">
        <v>299</v>
      </c>
      <c r="C892" s="303">
        <f>B890-D890</f>
        <v>8142</v>
      </c>
      <c r="D892" s="452" t="s">
        <v>300</v>
      </c>
      <c r="E892" s="453"/>
      <c r="F892" s="454"/>
      <c r="G892" s="394"/>
      <c r="H892" s="308"/>
      <c r="I892" s="307"/>
      <c r="J892" s="371"/>
      <c r="M892" s="376"/>
    </row>
    <row r="893" spans="1:13" s="283" customFormat="1" ht="31.5" x14ac:dyDescent="0.25">
      <c r="A893" s="295"/>
      <c r="B893" s="396" t="s">
        <v>305</v>
      </c>
      <c r="C893" s="303">
        <v>1920</v>
      </c>
      <c r="D893" s="452" t="s">
        <v>301</v>
      </c>
      <c r="E893" s="453"/>
      <c r="F893" s="454"/>
      <c r="G893" s="394"/>
      <c r="H893" s="308"/>
      <c r="I893" s="307"/>
      <c r="J893" s="371"/>
      <c r="M893" s="376"/>
    </row>
    <row r="894" spans="1:13" s="283" customFormat="1" ht="31.5" x14ac:dyDescent="0.25">
      <c r="A894" s="295"/>
      <c r="B894" s="395" t="s">
        <v>302</v>
      </c>
      <c r="C894" s="303">
        <f>C892-C893</f>
        <v>6222</v>
      </c>
      <c r="D894" s="449"/>
      <c r="E894" s="450"/>
      <c r="F894" s="451"/>
      <c r="G894" s="394"/>
      <c r="H894" s="308"/>
      <c r="I894" s="307"/>
      <c r="J894" s="371"/>
      <c r="M894" s="376"/>
    </row>
    <row r="895" spans="1:13" s="283" customFormat="1" ht="47.25" x14ac:dyDescent="0.25">
      <c r="A895" s="295"/>
      <c r="B895" s="395" t="s">
        <v>306</v>
      </c>
      <c r="C895" s="303">
        <f>35574-30850</f>
        <v>4724</v>
      </c>
      <c r="D895" s="452" t="s">
        <v>303</v>
      </c>
      <c r="E895" s="453"/>
      <c r="F895" s="454"/>
      <c r="G895" s="394"/>
      <c r="H895" s="308"/>
      <c r="I895" s="307"/>
      <c r="J895" s="371"/>
      <c r="M895" s="376"/>
    </row>
    <row r="896" spans="1:13" s="283" customFormat="1" ht="31.5" x14ac:dyDescent="0.25">
      <c r="A896" s="295"/>
      <c r="B896" s="395" t="s">
        <v>304</v>
      </c>
      <c r="C896" s="303">
        <f>C894-C895</f>
        <v>1498</v>
      </c>
      <c r="D896" s="449"/>
      <c r="E896" s="450"/>
      <c r="F896" s="451"/>
      <c r="G896" s="394"/>
      <c r="H896" s="308"/>
      <c r="I896" s="307"/>
      <c r="J896" s="371"/>
      <c r="M896" s="376"/>
    </row>
    <row r="897" spans="1:13" s="283" customFormat="1" ht="15.75" x14ac:dyDescent="0.25">
      <c r="A897" s="295"/>
      <c r="B897" s="390"/>
      <c r="C897" s="391"/>
      <c r="D897" s="392"/>
      <c r="E897" s="393"/>
      <c r="F897" s="394"/>
      <c r="G897" s="394"/>
      <c r="H897" s="308"/>
      <c r="I897" s="307"/>
      <c r="J897" s="371"/>
      <c r="M897" s="376"/>
    </row>
    <row r="898" spans="1:13" s="283" customFormat="1" ht="18.75" customHeight="1" x14ac:dyDescent="0.25">
      <c r="A898" s="295"/>
      <c r="B898" s="429"/>
      <c r="C898" s="430"/>
      <c r="D898" s="430"/>
      <c r="E898" s="430"/>
      <c r="F898" s="430"/>
      <c r="G898" s="430"/>
      <c r="H898" s="430"/>
      <c r="I898" s="430"/>
      <c r="J898" s="371"/>
      <c r="M898" s="283">
        <v>4129</v>
      </c>
    </row>
    <row r="899" spans="1:13" s="283" customFormat="1" ht="15.75" x14ac:dyDescent="0.25">
      <c r="A899" s="295"/>
      <c r="B899" s="312"/>
      <c r="C899" s="313"/>
      <c r="D899" s="314"/>
      <c r="E899" s="314"/>
      <c r="F899" s="315"/>
      <c r="G899" s="316"/>
      <c r="H899" s="317" t="s">
        <v>12</v>
      </c>
      <c r="I899" s="307" t="s">
        <v>12</v>
      </c>
      <c r="J899" s="371"/>
    </row>
    <row r="900" spans="1:13" s="283" customFormat="1" ht="15.75" x14ac:dyDescent="0.25">
      <c r="A900" s="295"/>
      <c r="B900" s="426" t="s">
        <v>169</v>
      </c>
      <c r="C900" s="427"/>
      <c r="D900" s="427"/>
      <c r="E900" s="427"/>
      <c r="F900" s="427"/>
      <c r="G900" s="427"/>
      <c r="H900" s="308"/>
      <c r="I900" s="307"/>
      <c r="J900" s="371"/>
    </row>
    <row r="901" spans="1:13" s="283" customFormat="1" ht="15.75" x14ac:dyDescent="0.25">
      <c r="A901" s="295"/>
      <c r="B901" s="318"/>
      <c r="C901" s="307"/>
      <c r="D901" s="307"/>
      <c r="E901" s="319"/>
      <c r="F901" s="307"/>
      <c r="G901" s="307"/>
      <c r="H901" s="308"/>
      <c r="I901" s="307"/>
      <c r="J901" s="371"/>
    </row>
    <row r="902" spans="1:13" s="295" customFormat="1" ht="15.75" x14ac:dyDescent="0.25">
      <c r="B902" s="428" t="s">
        <v>170</v>
      </c>
      <c r="C902" s="428"/>
      <c r="D902" s="428"/>
      <c r="E902" s="428"/>
      <c r="F902" s="428"/>
      <c r="G902" s="428"/>
      <c r="H902" s="300"/>
      <c r="I902" s="298"/>
      <c r="J902" s="371"/>
    </row>
    <row r="903" spans="1:13" s="295" customFormat="1" ht="15.75" x14ac:dyDescent="0.25">
      <c r="B903" s="447" t="s">
        <v>290</v>
      </c>
      <c r="C903" s="448"/>
      <c r="D903" s="448"/>
      <c r="E903" s="448"/>
      <c r="F903" s="448"/>
      <c r="G903" s="448"/>
      <c r="H903" s="300"/>
      <c r="I903" s="298"/>
      <c r="J903" s="371"/>
    </row>
    <row r="904" spans="1:13" s="295" customFormat="1" ht="31.5" x14ac:dyDescent="0.25">
      <c r="B904" s="360" t="s">
        <v>153</v>
      </c>
      <c r="C904" s="360" t="s">
        <v>154</v>
      </c>
      <c r="D904" s="360" t="s">
        <v>156</v>
      </c>
      <c r="E904" s="360" t="s">
        <v>171</v>
      </c>
      <c r="F904" s="361" t="s">
        <v>285</v>
      </c>
      <c r="G904" s="361" t="s">
        <v>286</v>
      </c>
      <c r="H904" s="300"/>
      <c r="I904" s="298"/>
      <c r="J904" s="371"/>
    </row>
    <row r="905" spans="1:13" s="295" customFormat="1" ht="15" customHeight="1" x14ac:dyDescent="0.25">
      <c r="B905" s="419" t="s">
        <v>158</v>
      </c>
      <c r="C905" s="320" t="s">
        <v>159</v>
      </c>
      <c r="D905" s="356">
        <v>14990</v>
      </c>
      <c r="E905" s="356">
        <v>749.49</v>
      </c>
      <c r="F905" s="356">
        <v>14990</v>
      </c>
      <c r="G905" s="356">
        <v>749.49</v>
      </c>
      <c r="H905" s="300"/>
      <c r="I905" s="298"/>
      <c r="J905" s="371"/>
    </row>
    <row r="906" spans="1:13" s="295" customFormat="1" ht="15.75" x14ac:dyDescent="0.25">
      <c r="B906" s="420"/>
      <c r="C906" s="320" t="s">
        <v>160</v>
      </c>
      <c r="D906" s="356">
        <v>4606</v>
      </c>
      <c r="E906" s="356">
        <v>230.3</v>
      </c>
      <c r="F906" s="356">
        <v>4606</v>
      </c>
      <c r="G906" s="356">
        <v>230.3</v>
      </c>
      <c r="H906" s="300"/>
      <c r="I906" s="298"/>
      <c r="J906" s="371"/>
    </row>
    <row r="907" spans="1:13" s="295" customFormat="1" ht="15.75" x14ac:dyDescent="0.25">
      <c r="B907" s="420"/>
      <c r="C907" s="320" t="s">
        <v>161</v>
      </c>
      <c r="D907" s="356">
        <v>0</v>
      </c>
      <c r="E907" s="356">
        <v>0</v>
      </c>
      <c r="F907" s="356">
        <v>0</v>
      </c>
      <c r="G907" s="356">
        <v>0</v>
      </c>
      <c r="H907" s="300"/>
      <c r="I907" s="298"/>
      <c r="J907" s="371"/>
    </row>
    <row r="908" spans="1:13" s="295" customFormat="1" ht="15.75" x14ac:dyDescent="0.25">
      <c r="B908" s="420"/>
      <c r="C908" s="320" t="s">
        <v>162</v>
      </c>
      <c r="D908" s="356">
        <v>17536</v>
      </c>
      <c r="E908" s="356">
        <v>876.8</v>
      </c>
      <c r="F908" s="351">
        <f>D908-F916</f>
        <v>17536</v>
      </c>
      <c r="G908" s="352">
        <f>F908*5000/100000</f>
        <v>876.8</v>
      </c>
      <c r="H908" s="300"/>
      <c r="I908" s="298"/>
      <c r="J908" s="371"/>
    </row>
    <row r="909" spans="1:13" s="295" customFormat="1" ht="15.75" x14ac:dyDescent="0.25">
      <c r="B909" s="420"/>
      <c r="C909" s="320" t="s">
        <v>163</v>
      </c>
      <c r="D909" s="356">
        <v>0</v>
      </c>
      <c r="E909" s="356">
        <v>0</v>
      </c>
      <c r="F909" s="351"/>
      <c r="G909" s="351"/>
      <c r="H909" s="300"/>
      <c r="I909" s="298"/>
      <c r="J909" s="371"/>
    </row>
    <row r="910" spans="1:13" s="295" customFormat="1" ht="15.75" x14ac:dyDescent="0.25">
      <c r="B910" s="420"/>
      <c r="C910" s="320" t="s">
        <v>172</v>
      </c>
      <c r="D910" s="356">
        <v>0</v>
      </c>
      <c r="E910" s="356">
        <v>0</v>
      </c>
      <c r="F910" s="351"/>
      <c r="G910" s="351"/>
      <c r="H910" s="300"/>
      <c r="I910" s="298"/>
      <c r="J910" s="371"/>
    </row>
    <row r="911" spans="1:13" s="295" customFormat="1" ht="15.75" x14ac:dyDescent="0.25">
      <c r="B911" s="420"/>
      <c r="C911" s="320" t="s">
        <v>166</v>
      </c>
      <c r="D911" s="356">
        <v>0</v>
      </c>
      <c r="E911" s="356">
        <v>0</v>
      </c>
      <c r="F911" s="351"/>
      <c r="G911" s="351"/>
      <c r="H911" s="300"/>
      <c r="I911" s="298"/>
      <c r="J911" s="371"/>
    </row>
    <row r="912" spans="1:13" s="295" customFormat="1" ht="15.75" x14ac:dyDescent="0.25">
      <c r="B912" s="420"/>
      <c r="C912" s="320" t="s">
        <v>189</v>
      </c>
      <c r="D912" s="356">
        <v>0</v>
      </c>
      <c r="E912" s="356">
        <v>0</v>
      </c>
      <c r="F912" s="351"/>
      <c r="G912" s="351"/>
      <c r="H912" s="300"/>
      <c r="I912" s="298"/>
      <c r="J912" s="371"/>
    </row>
    <row r="913" spans="2:10" s="295" customFormat="1" ht="15.75" x14ac:dyDescent="0.25">
      <c r="B913" s="420"/>
      <c r="C913" s="320" t="s">
        <v>190</v>
      </c>
      <c r="D913" s="356">
        <v>0</v>
      </c>
      <c r="E913" s="356">
        <v>0</v>
      </c>
      <c r="F913" s="351"/>
      <c r="G913" s="351"/>
      <c r="H913" s="300"/>
      <c r="I913" s="298"/>
      <c r="J913" s="371"/>
    </row>
    <row r="914" spans="2:10" s="295" customFormat="1" ht="15.75" x14ac:dyDescent="0.25">
      <c r="B914" s="420"/>
      <c r="C914" s="320" t="s">
        <v>191</v>
      </c>
      <c r="D914" s="356">
        <v>0</v>
      </c>
      <c r="E914" s="356">
        <v>0</v>
      </c>
      <c r="F914" s="351"/>
      <c r="G914" s="351"/>
      <c r="H914" s="300"/>
      <c r="I914" s="298"/>
      <c r="J914" s="371"/>
    </row>
    <row r="915" spans="2:10" s="295" customFormat="1" ht="15.75" x14ac:dyDescent="0.25">
      <c r="B915" s="420"/>
      <c r="C915" s="320" t="s">
        <v>284</v>
      </c>
      <c r="D915" s="356">
        <v>0</v>
      </c>
      <c r="E915" s="356">
        <v>0</v>
      </c>
      <c r="F915" s="351"/>
      <c r="G915" s="351"/>
      <c r="H915" s="300"/>
      <c r="I915" s="298"/>
      <c r="J915" s="371"/>
    </row>
    <row r="916" spans="2:10" s="295" customFormat="1" ht="15.75" x14ac:dyDescent="0.25">
      <c r="B916" s="420"/>
      <c r="C916" s="320" t="s">
        <v>254</v>
      </c>
      <c r="D916" s="356">
        <v>0</v>
      </c>
      <c r="E916" s="356">
        <v>0</v>
      </c>
      <c r="F916" s="351"/>
      <c r="G916" s="351"/>
      <c r="H916" s="300"/>
      <c r="I916" s="298"/>
      <c r="J916" s="371"/>
    </row>
    <row r="917" spans="2:10" s="295" customFormat="1" ht="15.75" x14ac:dyDescent="0.25">
      <c r="B917" s="421"/>
      <c r="C917" s="321" t="s">
        <v>167</v>
      </c>
      <c r="D917" s="353">
        <f>SUM(D905:D916)</f>
        <v>37132</v>
      </c>
      <c r="E917" s="354">
        <f>SUM(E905:E911)</f>
        <v>1856.59</v>
      </c>
      <c r="F917" s="353">
        <f t="shared" ref="F917:G917" si="100">SUM(F905:F916)</f>
        <v>37132</v>
      </c>
      <c r="G917" s="355">
        <f t="shared" si="100"/>
        <v>1856.59</v>
      </c>
      <c r="H917" s="300"/>
      <c r="I917" s="298"/>
      <c r="J917" s="371"/>
    </row>
    <row r="918" spans="2:10" s="295" customFormat="1" ht="15.75" x14ac:dyDescent="0.25">
      <c r="B918" s="322"/>
      <c r="C918" s="323"/>
      <c r="D918" s="324"/>
      <c r="E918" s="325"/>
      <c r="F918" s="298"/>
      <c r="G918" s="298"/>
      <c r="H918" s="300"/>
      <c r="I918" s="298"/>
      <c r="J918" s="371"/>
    </row>
    <row r="919" spans="2:10" s="295" customFormat="1" ht="15.75" x14ac:dyDescent="0.25">
      <c r="B919" s="326"/>
      <c r="C919" s="298"/>
      <c r="D919" s="298"/>
      <c r="E919" s="298"/>
      <c r="F919" s="298"/>
      <c r="G919" s="298"/>
      <c r="H919" s="300"/>
      <c r="I919" s="298"/>
      <c r="J919" s="371"/>
    </row>
    <row r="920" spans="2:10" s="295" customFormat="1" ht="15.75" x14ac:dyDescent="0.25">
      <c r="B920" s="407" t="s">
        <v>173</v>
      </c>
      <c r="C920" s="408"/>
      <c r="D920" s="408"/>
      <c r="E920" s="408"/>
      <c r="F920" s="408"/>
      <c r="G920" s="408"/>
      <c r="H920" s="408"/>
      <c r="I920" s="298"/>
      <c r="J920" s="371"/>
    </row>
    <row r="921" spans="2:10" s="295" customFormat="1" ht="15.75" x14ac:dyDescent="0.25">
      <c r="B921" s="422" t="s">
        <v>100</v>
      </c>
      <c r="C921" s="424" t="s">
        <v>101</v>
      </c>
      <c r="D921" s="425"/>
      <c r="E921" s="431" t="s">
        <v>102</v>
      </c>
      <c r="F921" s="431"/>
      <c r="G921" s="431" t="s">
        <v>103</v>
      </c>
      <c r="H921" s="431"/>
      <c r="I921" s="298"/>
      <c r="J921" s="371"/>
    </row>
    <row r="922" spans="2:10" s="295" customFormat="1" ht="15.75" x14ac:dyDescent="0.25">
      <c r="B922" s="423"/>
      <c r="C922" s="327" t="s">
        <v>104</v>
      </c>
      <c r="D922" s="327" t="s">
        <v>105</v>
      </c>
      <c r="E922" s="327" t="s">
        <v>104</v>
      </c>
      <c r="F922" s="327" t="s">
        <v>105</v>
      </c>
      <c r="G922" s="327" t="s">
        <v>104</v>
      </c>
      <c r="H922" s="327" t="s">
        <v>105</v>
      </c>
      <c r="I922" s="298"/>
      <c r="J922" s="371"/>
    </row>
    <row r="923" spans="2:10" s="295" customFormat="1" ht="15.75" x14ac:dyDescent="0.25">
      <c r="B923" s="327" t="s">
        <v>109</v>
      </c>
      <c r="C923" s="328">
        <v>37132</v>
      </c>
      <c r="D923" s="329">
        <v>1856.59</v>
      </c>
      <c r="E923" s="328">
        <v>37132</v>
      </c>
      <c r="F923" s="329">
        <v>1856.59</v>
      </c>
      <c r="G923" s="330">
        <f>(C923-E923)/100</f>
        <v>0</v>
      </c>
      <c r="H923" s="330">
        <f>(D923-F923)/100</f>
        <v>0</v>
      </c>
      <c r="I923" s="298"/>
      <c r="J923" s="371"/>
    </row>
    <row r="924" spans="2:10" s="295" customFormat="1" ht="15.75" x14ac:dyDescent="0.25">
      <c r="B924" s="332"/>
      <c r="C924" s="298"/>
      <c r="D924" s="298"/>
      <c r="E924" s="298"/>
      <c r="F924" s="298"/>
      <c r="G924" s="298"/>
      <c r="H924" s="300"/>
      <c r="I924" s="298"/>
      <c r="J924" s="371"/>
    </row>
    <row r="925" spans="2:10" s="295" customFormat="1" ht="15.75" x14ac:dyDescent="0.25">
      <c r="B925" s="404" t="s">
        <v>255</v>
      </c>
      <c r="C925" s="405"/>
      <c r="D925" s="405"/>
      <c r="E925" s="405"/>
      <c r="F925" s="405"/>
      <c r="G925" s="405"/>
      <c r="H925" s="405"/>
      <c r="I925" s="298"/>
      <c r="J925" s="371"/>
    </row>
    <row r="926" spans="2:10" s="295" customFormat="1" ht="31.5" customHeight="1" x14ac:dyDescent="0.25">
      <c r="B926" s="417" t="s">
        <v>287</v>
      </c>
      <c r="C926" s="417"/>
      <c r="D926" s="417" t="s">
        <v>288</v>
      </c>
      <c r="E926" s="417"/>
      <c r="F926" s="417" t="s">
        <v>106</v>
      </c>
      <c r="G926" s="417"/>
      <c r="H926" s="300"/>
      <c r="I926" s="298"/>
      <c r="J926" s="371"/>
    </row>
    <row r="927" spans="2:10" s="295" customFormat="1" ht="31.5" x14ac:dyDescent="0.25">
      <c r="B927" s="333" t="s">
        <v>104</v>
      </c>
      <c r="C927" s="333" t="s">
        <v>107</v>
      </c>
      <c r="D927" s="333" t="s">
        <v>104</v>
      </c>
      <c r="E927" s="333" t="s">
        <v>107</v>
      </c>
      <c r="F927" s="333" t="s">
        <v>104</v>
      </c>
      <c r="G927" s="333" t="s">
        <v>108</v>
      </c>
      <c r="H927" s="300"/>
      <c r="I927" s="298" t="s">
        <v>12</v>
      </c>
      <c r="J927" s="371"/>
    </row>
    <row r="928" spans="2:10" s="295" customFormat="1" ht="15.75" x14ac:dyDescent="0.25">
      <c r="B928" s="334">
        <v>1</v>
      </c>
      <c r="C928" s="334">
        <v>2</v>
      </c>
      <c r="D928" s="334">
        <v>3</v>
      </c>
      <c r="E928" s="334">
        <v>4</v>
      </c>
      <c r="F928" s="334">
        <v>5</v>
      </c>
      <c r="G928" s="334">
        <v>6</v>
      </c>
      <c r="H928" s="335"/>
      <c r="I928" s="369"/>
      <c r="J928" s="371"/>
    </row>
    <row r="929" spans="2:10" s="295" customFormat="1" ht="15.75" x14ac:dyDescent="0.25">
      <c r="B929" s="336">
        <v>37132</v>
      </c>
      <c r="C929" s="337">
        <v>1856.59</v>
      </c>
      <c r="D929" s="328">
        <v>37124</v>
      </c>
      <c r="E929" s="329">
        <v>1856.2</v>
      </c>
      <c r="F929" s="338">
        <f>D929/B929</f>
        <v>0.99978455240762687</v>
      </c>
      <c r="G929" s="338">
        <f>E929/C929</f>
        <v>0.99978993746599953</v>
      </c>
      <c r="H929" s="339" t="s">
        <v>12</v>
      </c>
      <c r="I929" s="370"/>
      <c r="J929" s="371"/>
    </row>
    <row r="930" spans="2:10" s="295" customFormat="1" ht="15.75" x14ac:dyDescent="0.25">
      <c r="B930" s="340"/>
      <c r="C930" s="341"/>
      <c r="D930" s="342"/>
      <c r="E930" s="343"/>
      <c r="F930" s="344"/>
      <c r="G930" s="344"/>
      <c r="H930" s="300"/>
      <c r="I930" s="298"/>
      <c r="J930" s="283"/>
    </row>
    <row r="931" spans="2:10" s="284" customFormat="1" ht="15.75" x14ac:dyDescent="0.25">
      <c r="B931" s="407" t="s">
        <v>193</v>
      </c>
      <c r="C931" s="408"/>
      <c r="D931" s="408"/>
      <c r="E931" s="408"/>
      <c r="F931" s="408"/>
      <c r="G931" s="408"/>
      <c r="H931" s="408"/>
      <c r="J931" s="283"/>
    </row>
    <row r="932" spans="2:10" s="284" customFormat="1" ht="15.75" x14ac:dyDescent="0.25">
      <c r="B932" s="404" t="s">
        <v>194</v>
      </c>
      <c r="C932" s="405"/>
      <c r="D932" s="405"/>
      <c r="E932" s="405"/>
      <c r="F932" s="405"/>
      <c r="G932" s="405"/>
      <c r="H932" s="405"/>
      <c r="J932" s="283"/>
    </row>
    <row r="933" spans="2:10" s="284" customFormat="1" ht="34.5" customHeight="1" x14ac:dyDescent="0.25">
      <c r="B933" s="402" t="s">
        <v>256</v>
      </c>
      <c r="C933" s="403"/>
      <c r="D933" s="402" t="s">
        <v>174</v>
      </c>
      <c r="E933" s="403"/>
      <c r="F933" s="402" t="s">
        <v>106</v>
      </c>
      <c r="G933" s="403"/>
      <c r="H933" s="327"/>
      <c r="J933" s="283"/>
    </row>
    <row r="934" spans="2:10" s="284" customFormat="1" ht="31.5" x14ac:dyDescent="0.25">
      <c r="B934" s="333" t="s">
        <v>104</v>
      </c>
      <c r="C934" s="333" t="s">
        <v>107</v>
      </c>
      <c r="D934" s="333" t="s">
        <v>104</v>
      </c>
      <c r="E934" s="333" t="s">
        <v>107</v>
      </c>
      <c r="F934" s="333" t="s">
        <v>104</v>
      </c>
      <c r="G934" s="333" t="s">
        <v>108</v>
      </c>
      <c r="H934" s="327"/>
      <c r="J934" s="283"/>
    </row>
    <row r="935" spans="2:10" s="284" customFormat="1" ht="15.75" x14ac:dyDescent="0.25">
      <c r="B935" s="334">
        <v>1</v>
      </c>
      <c r="C935" s="334">
        <v>2</v>
      </c>
      <c r="D935" s="334">
        <v>3</v>
      </c>
      <c r="E935" s="334">
        <v>4</v>
      </c>
      <c r="F935" s="334">
        <v>5</v>
      </c>
      <c r="G935" s="334">
        <v>6</v>
      </c>
      <c r="H935" s="334"/>
      <c r="J935" s="283"/>
    </row>
    <row r="936" spans="2:10" s="363" customFormat="1" ht="44.25" customHeight="1" x14ac:dyDescent="0.2">
      <c r="B936" s="331">
        <f>C946</f>
        <v>15849</v>
      </c>
      <c r="C936" s="367">
        <f>D946</f>
        <v>792.45</v>
      </c>
      <c r="D936" s="331">
        <f>E946</f>
        <v>15849</v>
      </c>
      <c r="E936" s="331">
        <f>D936*5000/100000</f>
        <v>792.45</v>
      </c>
      <c r="F936" s="366">
        <f>D936/B936</f>
        <v>1</v>
      </c>
      <c r="G936" s="366">
        <f>E936/C936</f>
        <v>1</v>
      </c>
      <c r="H936" s="362"/>
      <c r="J936" s="364"/>
    </row>
    <row r="937" spans="2:10" ht="28.5" customHeight="1" x14ac:dyDescent="0.2">
      <c r="B937" s="397" t="s">
        <v>100</v>
      </c>
      <c r="C937" s="398" t="s">
        <v>291</v>
      </c>
      <c r="D937" s="399"/>
      <c r="E937" s="400" t="s">
        <v>285</v>
      </c>
      <c r="F937" s="401"/>
      <c r="G937" s="400" t="s">
        <v>295</v>
      </c>
      <c r="H937" s="401"/>
    </row>
    <row r="938" spans="2:10" x14ac:dyDescent="0.2">
      <c r="B938" s="397"/>
      <c r="C938" s="365" t="s">
        <v>292</v>
      </c>
      <c r="D938" s="365" t="s">
        <v>293</v>
      </c>
      <c r="E938" s="365" t="s">
        <v>294</v>
      </c>
      <c r="F938" s="365" t="s">
        <v>286</v>
      </c>
      <c r="G938" s="365" t="s">
        <v>292</v>
      </c>
      <c r="H938" s="112" t="s">
        <v>286</v>
      </c>
    </row>
    <row r="939" spans="2:10" x14ac:dyDescent="0.2">
      <c r="B939" s="281" t="s">
        <v>165</v>
      </c>
      <c r="C939" s="281">
        <v>11243</v>
      </c>
      <c r="D939" s="281">
        <v>562.15</v>
      </c>
      <c r="E939" s="281">
        <v>10573</v>
      </c>
      <c r="F939" s="281">
        <v>528.65</v>
      </c>
      <c r="G939" s="281">
        <f>C939-E939</f>
        <v>670</v>
      </c>
      <c r="H939" s="281">
        <f>D939-F939</f>
        <v>33.5</v>
      </c>
    </row>
    <row r="940" spans="2:10" x14ac:dyDescent="0.2">
      <c r="B940" s="281" t="s">
        <v>166</v>
      </c>
      <c r="C940" s="281">
        <v>0</v>
      </c>
      <c r="D940" s="281">
        <v>0</v>
      </c>
      <c r="E940" s="281">
        <v>0</v>
      </c>
      <c r="F940" s="281">
        <v>0</v>
      </c>
      <c r="G940" s="281">
        <f t="shared" ref="G940:G945" si="101">C940-E940</f>
        <v>0</v>
      </c>
      <c r="H940" s="281">
        <f t="shared" ref="H940:H945" si="102">D940-F940</f>
        <v>0</v>
      </c>
    </row>
    <row r="941" spans="2:10" x14ac:dyDescent="0.2">
      <c r="B941" s="281" t="s">
        <v>189</v>
      </c>
      <c r="C941" s="281">
        <v>4606</v>
      </c>
      <c r="D941" s="281">
        <v>230.3</v>
      </c>
      <c r="E941" s="281">
        <v>0</v>
      </c>
      <c r="F941" s="281">
        <v>0</v>
      </c>
      <c r="G941" s="281">
        <f t="shared" si="101"/>
        <v>4606</v>
      </c>
      <c r="H941" s="281">
        <f t="shared" si="102"/>
        <v>230.3</v>
      </c>
    </row>
    <row r="942" spans="2:10" x14ac:dyDescent="0.2">
      <c r="B942" s="281" t="s">
        <v>190</v>
      </c>
      <c r="C942" s="281">
        <v>0</v>
      </c>
      <c r="D942" s="281">
        <v>0</v>
      </c>
      <c r="E942" s="281">
        <v>0</v>
      </c>
      <c r="F942" s="281">
        <v>0</v>
      </c>
      <c r="G942" s="281">
        <f t="shared" si="101"/>
        <v>0</v>
      </c>
      <c r="H942" s="281">
        <f t="shared" si="102"/>
        <v>0</v>
      </c>
    </row>
    <row r="943" spans="2:10" x14ac:dyDescent="0.2">
      <c r="B943" s="281" t="s">
        <v>191</v>
      </c>
      <c r="C943" s="281">
        <v>0</v>
      </c>
      <c r="D943" s="281">
        <v>0</v>
      </c>
      <c r="E943" s="281">
        <v>0</v>
      </c>
      <c r="F943" s="281">
        <v>0</v>
      </c>
      <c r="G943" s="281">
        <f t="shared" si="101"/>
        <v>0</v>
      </c>
      <c r="H943" s="281">
        <f t="shared" si="102"/>
        <v>0</v>
      </c>
    </row>
    <row r="944" spans="2:10" x14ac:dyDescent="0.2">
      <c r="B944" s="281" t="s">
        <v>192</v>
      </c>
      <c r="C944" s="281">
        <v>0</v>
      </c>
      <c r="D944" s="281">
        <v>0</v>
      </c>
      <c r="E944" s="281">
        <v>0</v>
      </c>
      <c r="F944" s="281">
        <v>0</v>
      </c>
      <c r="G944" s="281">
        <f t="shared" si="101"/>
        <v>0</v>
      </c>
      <c r="H944" s="281">
        <f t="shared" si="102"/>
        <v>0</v>
      </c>
    </row>
    <row r="945" spans="2:8" x14ac:dyDescent="0.2">
      <c r="B945" s="281" t="s">
        <v>254</v>
      </c>
      <c r="C945" s="281">
        <v>0</v>
      </c>
      <c r="D945" s="281">
        <v>0</v>
      </c>
      <c r="E945" s="281">
        <v>5276</v>
      </c>
      <c r="F945" s="281">
        <v>263.8</v>
      </c>
      <c r="G945" s="281">
        <f t="shared" si="101"/>
        <v>-5276</v>
      </c>
      <c r="H945" s="281">
        <f t="shared" si="102"/>
        <v>-263.8</v>
      </c>
    </row>
    <row r="946" spans="2:8" x14ac:dyDescent="0.2">
      <c r="B946" s="281" t="s">
        <v>10</v>
      </c>
      <c r="C946" s="281">
        <f>SUM(C939:C945)</f>
        <v>15849</v>
      </c>
      <c r="D946" s="281">
        <f>SUM(D939:D945)</f>
        <v>792.45</v>
      </c>
      <c r="E946" s="281">
        <f t="shared" ref="E946:H946" si="103">SUM(E939:E945)</f>
        <v>15849</v>
      </c>
      <c r="F946" s="281">
        <f t="shared" si="103"/>
        <v>792.45</v>
      </c>
      <c r="G946" s="281">
        <f t="shared" si="103"/>
        <v>0</v>
      </c>
      <c r="H946" s="281">
        <f t="shared" si="103"/>
        <v>0</v>
      </c>
    </row>
  </sheetData>
  <mergeCells count="102">
    <mergeCell ref="B612:H612"/>
    <mergeCell ref="B643:H643"/>
    <mergeCell ref="B675:H675"/>
    <mergeCell ref="D892:F892"/>
    <mergeCell ref="D893:F893"/>
    <mergeCell ref="B9:I9"/>
    <mergeCell ref="B27:E27"/>
    <mergeCell ref="B36:H36"/>
    <mergeCell ref="B66:I66"/>
    <mergeCell ref="B11:I11"/>
    <mergeCell ref="B28:G28"/>
    <mergeCell ref="B863:F863"/>
    <mergeCell ref="B859:I859"/>
    <mergeCell ref="F807:G807"/>
    <mergeCell ref="B812:C812"/>
    <mergeCell ref="B813:H813"/>
    <mergeCell ref="B824:G824"/>
    <mergeCell ref="H824:I824"/>
    <mergeCell ref="B582:I582"/>
    <mergeCell ref="B1:I1"/>
    <mergeCell ref="B2:I2"/>
    <mergeCell ref="B3:I3"/>
    <mergeCell ref="B5:I5"/>
    <mergeCell ref="B7:I7"/>
    <mergeCell ref="B676:G676"/>
    <mergeCell ref="B382:G382"/>
    <mergeCell ref="B13:C13"/>
    <mergeCell ref="B311:F311"/>
    <mergeCell ref="B154:G154"/>
    <mergeCell ref="B95:I95"/>
    <mergeCell ref="B280:I280"/>
    <mergeCell ref="B347:H347"/>
    <mergeCell ref="B377:F377"/>
    <mergeCell ref="B125:H125"/>
    <mergeCell ref="B183:H183"/>
    <mergeCell ref="B212:G212"/>
    <mergeCell ref="B22:F22"/>
    <mergeCell ref="B451:H451"/>
    <mergeCell ref="B35:G35"/>
    <mergeCell ref="B64:G64"/>
    <mergeCell ref="B94:G94"/>
    <mergeCell ref="B242:I242"/>
    <mergeCell ref="B271:I271"/>
    <mergeCell ref="B866:B878"/>
    <mergeCell ref="B882:B883"/>
    <mergeCell ref="C882:D882"/>
    <mergeCell ref="E882:F882"/>
    <mergeCell ref="G882:H882"/>
    <mergeCell ref="B881:H881"/>
    <mergeCell ref="B886:H886"/>
    <mergeCell ref="B903:G903"/>
    <mergeCell ref="D894:F894"/>
    <mergeCell ref="D895:F895"/>
    <mergeCell ref="D896:F896"/>
    <mergeCell ref="B580:I580"/>
    <mergeCell ref="B673:G673"/>
    <mergeCell ref="B447:H447"/>
    <mergeCell ref="B449:H449"/>
    <mergeCell ref="B482:G482"/>
    <mergeCell ref="B516:I516"/>
    <mergeCell ref="B551:I551"/>
    <mergeCell ref="F926:G926"/>
    <mergeCell ref="B887:C887"/>
    <mergeCell ref="D887:E887"/>
    <mergeCell ref="F887:G887"/>
    <mergeCell ref="B905:B917"/>
    <mergeCell ref="B921:B922"/>
    <mergeCell ref="C921:D921"/>
    <mergeCell ref="B900:G900"/>
    <mergeCell ref="B902:G902"/>
    <mergeCell ref="B920:H920"/>
    <mergeCell ref="B925:H925"/>
    <mergeCell ref="B898:I898"/>
    <mergeCell ref="B926:C926"/>
    <mergeCell ref="D926:E926"/>
    <mergeCell ref="E921:F921"/>
    <mergeCell ref="G921:H921"/>
    <mergeCell ref="B864:F864"/>
    <mergeCell ref="B937:B938"/>
    <mergeCell ref="C937:D937"/>
    <mergeCell ref="E937:F937"/>
    <mergeCell ref="G937:H937"/>
    <mergeCell ref="F933:G933"/>
    <mergeCell ref="D933:E933"/>
    <mergeCell ref="B933:C933"/>
    <mergeCell ref="B932:H932"/>
    <mergeCell ref="B412:F412"/>
    <mergeCell ref="B417:H417"/>
    <mergeCell ref="B931:H931"/>
    <mergeCell ref="B861:I861"/>
    <mergeCell ref="B706:H706"/>
    <mergeCell ref="B707:H707"/>
    <mergeCell ref="B736:H736"/>
    <mergeCell ref="B737:H737"/>
    <mergeCell ref="B806:G806"/>
    <mergeCell ref="B767:G767"/>
    <mergeCell ref="B796:G796"/>
    <mergeCell ref="B798:G798"/>
    <mergeCell ref="B814:G814"/>
    <mergeCell ref="B816:G816"/>
    <mergeCell ref="B852:I852"/>
    <mergeCell ref="B766:I766"/>
  </mergeCells>
  <printOptions horizontalCentered="1"/>
  <pageMargins left="0.19685039370078741" right="0" top="0.19685039370078741" bottom="0.19685039370078741" header="0.51181102362204722" footer="0.51181102362204722"/>
  <pageSetup paperSize="9" scale="80" orientation="portrait" r:id="rId1"/>
  <headerFooter alignWithMargins="0"/>
  <rowBreaks count="4" manualBreakCount="4">
    <brk id="270" max="8" man="1"/>
    <brk id="411" max="8" man="1"/>
    <brk id="481" max="8" man="1"/>
    <brk id="81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Jharkhand</vt:lpstr>
      <vt:lpstr>Jharkhand!Print_Area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Dinesh</cp:lastModifiedBy>
  <cp:lastPrinted>2019-05-22T04:43:50Z</cp:lastPrinted>
  <dcterms:created xsi:type="dcterms:W3CDTF">2013-03-29T17:24:29Z</dcterms:created>
  <dcterms:modified xsi:type="dcterms:W3CDTF">2019-05-30T12:08:13Z</dcterms:modified>
</cp:coreProperties>
</file>