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2240" windowHeight="2505" activeTab="0"/>
  </bookViews>
  <sheets>
    <sheet name="FS (3)" sheetId="1" r:id="rId1"/>
  </sheets>
  <definedNames>
    <definedName name="_xlnm.Print_Area" localSheetId="0">'FS (3)'!$A$1:$K$566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B10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Includes NCLP</t>
        </r>
      </text>
    </comment>
  </commentList>
</comments>
</file>

<file path=xl/sharedStrings.xml><?xml version="1.0" encoding="utf-8"?>
<sst xmlns="http://schemas.openxmlformats.org/spreadsheetml/2006/main" count="765" uniqueCount="303">
  <si>
    <t>Government of India</t>
  </si>
  <si>
    <t>National Programme of Mid-Day Meal in Schools</t>
  </si>
  <si>
    <t>Part-D: ANALYSIS SHEET</t>
  </si>
  <si>
    <t>Sl. No.</t>
  </si>
  <si>
    <t>As per GoI record</t>
  </si>
  <si>
    <t xml:space="preserve">As per State's AWP&amp;B </t>
  </si>
  <si>
    <t>Diff</t>
  </si>
  <si>
    <t>% Diff</t>
  </si>
  <si>
    <t>5(4-3)</t>
  </si>
  <si>
    <t>S.No.</t>
  </si>
  <si>
    <t>Name of District</t>
  </si>
  <si>
    <t xml:space="preserve">Total </t>
  </si>
  <si>
    <t>(in MTs)</t>
  </si>
  <si>
    <t>Allocation</t>
  </si>
  <si>
    <t>Total availibility</t>
  </si>
  <si>
    <t>% availibility</t>
  </si>
  <si>
    <t>Bench mark (85%)</t>
  </si>
  <si>
    <t>District</t>
  </si>
  <si>
    <t>Total Availibility</t>
  </si>
  <si>
    <t>% Availibility</t>
  </si>
  <si>
    <t>Total</t>
  </si>
  <si>
    <t>Availibility</t>
  </si>
  <si>
    <t>Utilisation</t>
  </si>
  <si>
    <t>% Utilisation</t>
  </si>
  <si>
    <t>Schools</t>
  </si>
  <si>
    <t>Installment</t>
  </si>
  <si>
    <t>Dated</t>
  </si>
  <si>
    <t>Primary</t>
  </si>
  <si>
    <t>(Rs. In lakhs)</t>
  </si>
  <si>
    <t>Disbursed to Dist</t>
  </si>
  <si>
    <t xml:space="preserve">Total Availibility </t>
  </si>
  <si>
    <t xml:space="preserve">% Availibility </t>
  </si>
  <si>
    <t>% Availibility of cooking cost</t>
  </si>
  <si>
    <t xml:space="preserve">Availibility </t>
  </si>
  <si>
    <t xml:space="preserve">% Utilisation                    </t>
  </si>
  <si>
    <t>Sr. No.</t>
  </si>
  <si>
    <t>Activity</t>
  </si>
  <si>
    <t>Exp as % of allocation</t>
  </si>
  <si>
    <t>Unspent Balance</t>
  </si>
  <si>
    <t>School Level Expenses</t>
  </si>
  <si>
    <t>Total availibility of funds</t>
  </si>
  <si>
    <t>Foodgrains Lifted (in MTs)</t>
  </si>
  <si>
    <t>Maximum fund permissibale</t>
  </si>
  <si>
    <t>actual expenditure incurred by State</t>
  </si>
  <si>
    <t xml:space="preserve"> </t>
  </si>
  <si>
    <t>Units</t>
  </si>
  <si>
    <t>Amount              (in lakh)</t>
  </si>
  <si>
    <t>Year</t>
  </si>
  <si>
    <t>GoI records</t>
  </si>
  <si>
    <t>State record</t>
  </si>
  <si>
    <t>Variation</t>
  </si>
  <si>
    <t>Phy</t>
  </si>
  <si>
    <t>Fin</t>
  </si>
  <si>
    <t>Achievement as % of allocation</t>
  </si>
  <si>
    <t>Fin (in Lakh)</t>
  </si>
  <si>
    <t xml:space="preserve">Fin                            </t>
  </si>
  <si>
    <t>No. of children</t>
  </si>
  <si>
    <t>Diff in %</t>
  </si>
  <si>
    <t>PY &amp; UP PY</t>
  </si>
  <si>
    <t>No. of Meals as per PAB approval</t>
  </si>
  <si>
    <t>Diff.</t>
  </si>
  <si>
    <t>1.1) Calculation of Bench mark for utilisation.</t>
  </si>
  <si>
    <t>7= (1-4)</t>
  </si>
  <si>
    <t>Stage</t>
  </si>
  <si>
    <t>Districts</t>
  </si>
  <si>
    <t>No. of  Institutions</t>
  </si>
  <si>
    <t>Non-Coverage</t>
  </si>
  <si>
    <t>% NC</t>
  </si>
  <si>
    <t xml:space="preserve">3.1)  Reconciliation of Foodgrains OB, Allocation &amp; Lifting </t>
  </si>
  <si>
    <t>3.2) ANALYSIS ON OPENING STOCK AND UNSPENT STOCK OF FOODGRAINS</t>
  </si>
  <si>
    <t>4. ANALYSIS ON COOKING COST [PRIMARY +  UPPER PRIMARY]</t>
  </si>
  <si>
    <t>* Lifting reported by State</t>
  </si>
  <si>
    <t>Cooking assistance received*</t>
  </si>
  <si>
    <t>Utilisation of Cooking assistance*</t>
  </si>
  <si>
    <t>(2006-07)</t>
  </si>
  <si>
    <t>(2007-08)</t>
  </si>
  <si>
    <t>(2008-09)</t>
  </si>
  <si>
    <t>(2009-10)</t>
  </si>
  <si>
    <t>Average</t>
  </si>
  <si>
    <r>
      <t>(i</t>
    </r>
    <r>
      <rPr>
        <i/>
        <sz val="10"/>
        <rFont val="Bookman Old Style"/>
        <family val="1"/>
      </rPr>
      <t>n MTs)</t>
    </r>
  </si>
  <si>
    <t xml:space="preserve">Stage </t>
  </si>
  <si>
    <t>Upp. Primary</t>
  </si>
  <si>
    <t>1.1.2)No. of Meals (Primary &amp; Upper Primary )</t>
  </si>
  <si>
    <t>3. ANALYSIS OF FOOD GRAINS (PRIMARY+UPPER PRIMARY)</t>
  </si>
  <si>
    <t>Amount (Rs in lakhs)</t>
  </si>
  <si>
    <t>Bills raised by FCI</t>
  </si>
  <si>
    <t>Pending Bills</t>
  </si>
  <si>
    <t>Bill paid</t>
  </si>
  <si>
    <t>PY&amp; UPY</t>
  </si>
  <si>
    <t>PY &amp; UPY</t>
  </si>
  <si>
    <t>Bench Mark as per State's claim</t>
  </si>
  <si>
    <t>PY</t>
  </si>
  <si>
    <t>U PY</t>
  </si>
  <si>
    <t>Average number of children availing MDM</t>
  </si>
  <si>
    <t>No. of Institutions  serving MDM</t>
  </si>
  <si>
    <t>% Meals served</t>
  </si>
  <si>
    <t>Lifted</t>
  </si>
  <si>
    <t>Bills submited by FCI</t>
  </si>
  <si>
    <t>% payment</t>
  </si>
  <si>
    <t xml:space="preserve">Total availability </t>
  </si>
  <si>
    <t xml:space="preserve">% Availibilty  </t>
  </si>
  <si>
    <t>Total Availability</t>
  </si>
  <si>
    <t>Payment of hon.  to CCH</t>
  </si>
  <si>
    <t>% payment to CCH against allocation</t>
  </si>
  <si>
    <t>Management, Supervision, Training , External &amp;  Internal Monitoring</t>
  </si>
  <si>
    <t xml:space="preserve">Total Availability </t>
  </si>
  <si>
    <t>Exp.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</si>
  <si>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</si>
  <si>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</si>
  <si>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</si>
  <si>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</si>
  <si>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</si>
  <si>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</si>
  <si>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>(Rs. in Lakhs)</t>
  </si>
  <si>
    <t>6. ANALYSIS of HONORIUM, To COOK-CUM-HELPERS</t>
  </si>
  <si>
    <t>6.1) District-wise allocation and availability of funds for honorium to cook-cum-Helpers</t>
  </si>
  <si>
    <t>6.2)  District-wise utilisation Utilisation of grant for Honorarium, cooks-cum-Helpers</t>
  </si>
  <si>
    <t>6.3)  District-wise status of unspent balance of grant for Honorarium, cooks-cum-Helpers</t>
  </si>
  <si>
    <t>7. ANALYSIS ON MANAGEMENT, MONITORING &amp; EVALUATION (MME)</t>
  </si>
  <si>
    <t>8.  ANALYSIS ON CENTRAL ASSISTANCE TOWARDS TRANSPORT ASSISTANCE</t>
  </si>
  <si>
    <t>9.1.1) Releasing details</t>
  </si>
  <si>
    <t>9.1.3) Achievement ( under MDM Funds)</t>
  </si>
  <si>
    <t xml:space="preserve">9.2 Kitchen Devices </t>
  </si>
  <si>
    <t>9.2.1) Releasing details</t>
  </si>
  <si>
    <t>9.2.3) Achievement ( under MDM Funds)</t>
  </si>
  <si>
    <t>Expected Utilisation of Cooking Cost (Rs. In Lakhs)</t>
  </si>
  <si>
    <t>Actual utilisation of Cooking cost (Rs. In Lakhs)</t>
  </si>
  <si>
    <t xml:space="preserve"> % Utilisation</t>
  </si>
  <si>
    <t>py</t>
  </si>
  <si>
    <t>expected</t>
  </si>
  <si>
    <t>3.4)  Foodgrains  Allocation &amp; Lifting</t>
  </si>
  <si>
    <t>3.6)  Foodgrains Allocation, Lifting (availibility) &amp; Utilisation</t>
  </si>
  <si>
    <t>3.7)  District-wise Utilisation of foodgrains</t>
  </si>
  <si>
    <t>3.8)  Cost of Foodgrains : Allocation, Releases (availibility) &amp; Utilisation</t>
  </si>
  <si>
    <t>(2010-11)</t>
  </si>
  <si>
    <t>Achievement (C+IP)                                  upto 31.12.11</t>
  </si>
  <si>
    <t xml:space="preserve">S.no </t>
  </si>
  <si>
    <t xml:space="preserve">Primary </t>
  </si>
  <si>
    <t xml:space="preserve">Upper Primary </t>
  </si>
  <si>
    <t>3.9) Payment of Cost of foodgrains to FCI</t>
  </si>
  <si>
    <t>Payment to FCI by State*</t>
  </si>
  <si>
    <t xml:space="preserve">I.Analysis of Children, Working Days and Meals </t>
  </si>
  <si>
    <t>2. COVERAGE UNDER MDM</t>
  </si>
  <si>
    <t xml:space="preserve">Year </t>
  </si>
  <si>
    <t xml:space="preserve">9.1)    Kitchen cum stores  </t>
  </si>
  <si>
    <t xml:space="preserve">Details </t>
  </si>
  <si>
    <t>QQQQQQQQQQQQQQQQQ1``q</t>
  </si>
  <si>
    <t>NCLP</t>
  </si>
  <si>
    <t>Pry</t>
  </si>
  <si>
    <t>U Pry</t>
  </si>
  <si>
    <t>No. of Institution</t>
  </si>
  <si>
    <t xml:space="preserve">2.2  Coverage of children against PAB approval of children                     </t>
  </si>
  <si>
    <t>2.3  Coverage of children  against enrolemnt</t>
  </si>
  <si>
    <t>4.1) ANALYSIS ON OPENING BALANCE AND CLOSING BALANCE</t>
  </si>
  <si>
    <t>6=(4-5)</t>
  </si>
  <si>
    <t>8=(2-5)</t>
  </si>
  <si>
    <t>DIMAPUR</t>
  </si>
  <si>
    <t>KIPHIRE</t>
  </si>
  <si>
    <t>KOHIMA</t>
  </si>
  <si>
    <t>LONGLENG</t>
  </si>
  <si>
    <t>MOKOKCHUNG</t>
  </si>
  <si>
    <t>MON</t>
  </si>
  <si>
    <t>PEREN</t>
  </si>
  <si>
    <t>PHEK</t>
  </si>
  <si>
    <t>TUENSANG</t>
  </si>
  <si>
    <t>WOKHA</t>
  </si>
  <si>
    <t>ZUNHEBOTO</t>
  </si>
  <si>
    <t>U Pry with Pry</t>
  </si>
  <si>
    <t>U Pry w/o Pry</t>
  </si>
  <si>
    <t>No. of Institutions</t>
  </si>
  <si>
    <t>Utilization</t>
  </si>
  <si>
    <t>NAGALAND</t>
  </si>
  <si>
    <t>(2012-13)*</t>
  </si>
  <si>
    <t>Total Avg. no. of children availing MDM includes Dimapur (NCLP) children</t>
  </si>
  <si>
    <t>Meal</t>
  </si>
  <si>
    <t>FG Expect</t>
  </si>
  <si>
    <t>(2011-12)</t>
  </si>
  <si>
    <t>phy</t>
  </si>
  <si>
    <t>fin</t>
  </si>
  <si>
    <t xml:space="preserve">MDM PAB Approval         </t>
  </si>
  <si>
    <t xml:space="preserve">Total no. of Meals claimed to have served </t>
  </si>
  <si>
    <t>4.2) Cooking cost allocation and disbursed to Districts</t>
  </si>
  <si>
    <t>4.3)  District-wise Cooking Cost availability</t>
  </si>
  <si>
    <t>4.4) Cooking Cost Utilisation</t>
  </si>
  <si>
    <t>4.5)  District-wise Utilisation of Cooking cost</t>
  </si>
  <si>
    <t xml:space="preserve">Average number of children availed MDM </t>
  </si>
  <si>
    <t xml:space="preserve">Amount received </t>
  </si>
  <si>
    <t>*For replacement</t>
  </si>
  <si>
    <t>Serving</t>
  </si>
  <si>
    <t xml:space="preserve">U Pry. </t>
  </si>
  <si>
    <t>Opening Stock</t>
  </si>
  <si>
    <t>Opening Balance</t>
  </si>
  <si>
    <t>Cooking Cost Received</t>
  </si>
  <si>
    <t>Expenditure</t>
  </si>
  <si>
    <r>
      <t xml:space="preserve">5.1 Mismatch between Utilisation of Foodgrains and Cooking Cost  </t>
    </r>
    <r>
      <rPr>
        <b/>
        <i/>
        <sz val="10"/>
        <rFont val="Cambria"/>
        <family val="1"/>
      </rPr>
      <t>(Source data: para 3.7 and 4.5 above)</t>
    </r>
  </si>
  <si>
    <t>Amount Received</t>
  </si>
  <si>
    <t>Payment to CCH</t>
  </si>
  <si>
    <t>(2012-13)</t>
  </si>
  <si>
    <t>(2013-14)</t>
  </si>
  <si>
    <t>(2014-15)</t>
  </si>
  <si>
    <t>(2014-15*)</t>
  </si>
  <si>
    <t>(2015-16)</t>
  </si>
  <si>
    <t>(2015-16*)</t>
  </si>
  <si>
    <t>Payment made to FCI#</t>
  </si>
  <si>
    <t>UB</t>
  </si>
  <si>
    <t>(2016-17)</t>
  </si>
  <si>
    <t>27.1.2017</t>
  </si>
  <si>
    <t>Actuals as per AWP&amp;B 2018-19 (AT-5 &amp;5A)</t>
  </si>
  <si>
    <t>Sactioned during 2006-07 to 2018-19</t>
  </si>
  <si>
    <t>Achievement (C+IP)                                  upto 31.03.18</t>
  </si>
  <si>
    <t>*(Refer  AT-6&amp; 6A, AWP&amp;B, 2018-19)</t>
  </si>
  <si>
    <t>8.2) Utilisation of TA during 2018-19</t>
  </si>
  <si>
    <t xml:space="preserve">Allocation for 201819                                    </t>
  </si>
  <si>
    <t>No of working days approved for FY 2018-19</t>
  </si>
  <si>
    <t>% of UB on allocation 2017-18</t>
  </si>
  <si>
    <t xml:space="preserve">Unspent Balance as on 31.03.18                                                        </t>
  </si>
  <si>
    <t xml:space="preserve">Allocation for 2018-19                       </t>
  </si>
  <si>
    <t>(2017-18)</t>
  </si>
  <si>
    <t>2006-2018-19</t>
  </si>
  <si>
    <t>U.Pry.</t>
  </si>
  <si>
    <t>5. Reconciliation of Utilisation and Performance during 2017-18(PRIMARY+ UPPER PRIMARY]</t>
  </si>
  <si>
    <t>17.11.2006</t>
  </si>
  <si>
    <t>28.03.2008</t>
  </si>
  <si>
    <t>14.09.2009</t>
  </si>
  <si>
    <t>31.03.2011</t>
  </si>
  <si>
    <t>01.01.2013</t>
  </si>
  <si>
    <t>28.10.2014</t>
  </si>
  <si>
    <t>Annual Work Plan &amp; Budget  2019-20</t>
  </si>
  <si>
    <t>REVIEW OF IMPLEMENTATION OF MDM SCHEME DURING 2018-19 (1.4.18 to 31.3.19)</t>
  </si>
  <si>
    <t>MDM PAB Approval for 2018-19</t>
  </si>
  <si>
    <t>1.2  No. of  Working Days Approved for FY 2018-19</t>
  </si>
  <si>
    <t xml:space="preserve">1.2.1) No. of School working days         ( Base period 01.04.18 to 31.3.19) </t>
  </si>
  <si>
    <t xml:space="preserve">Base period 01.04.18 to 31.03.19 </t>
  </si>
  <si>
    <t xml:space="preserve">ii) Base period 01.04.18 to 31.03.19 (As per PAB aaproval = 220 days for  Py &amp; 220 days for U Py) </t>
  </si>
  <si>
    <t>No. of Meals as per PAB approval (01.04.18 to 31.3.19)</t>
  </si>
  <si>
    <t>No. of Meals served by State during the period 01.04.18 to 31.03.19</t>
  </si>
  <si>
    <t>2.1.1  Institutions- (Primary)                     *(Source data : Table AT-3A of AWP&amp;B 2019-20)</t>
  </si>
  <si>
    <t>2.1.2  Institutions- (Upper Primary)          *(Source data : Table AT-3B &amp; 3C of AWP&amp;B 2019-20)</t>
  </si>
  <si>
    <t>2.2.1  Coverage of children  ( Primary)                       *(Source data : Table AT-5  of AWP&amp;B 2019-20)</t>
  </si>
  <si>
    <t>2.2.2  Coverage of children  ( Upper Primary)                       *(Source data : Table AT-5A  of AWP&amp;B 2019-20)</t>
  </si>
  <si>
    <t>No. of children as per PAB Approval for  2018-19</t>
  </si>
  <si>
    <t>No. of children as per Enrollment for  2018-19</t>
  </si>
  <si>
    <t>2.3.1  Coverage of children  ( Primary)                       *(Source data : Table AT-4  of AWP&amp;B 2019-20)</t>
  </si>
  <si>
    <t>2.3.2  Coverage of children  ( Upper Primary)                       *(Source data : Table AT-4A  of AWP&amp;B 2019-20)</t>
  </si>
  <si>
    <t>2.4 No. of meals to be served &amp;  actual  no. of meals served during 2018-19 [PRIMARY]</t>
  </si>
  <si>
    <t>*(Refer col.6 of table AT- 5 , AWP&amp;B, 2019-20)</t>
  </si>
  <si>
    <t>No of meals to be served during 1/4/18 to 31/03/19</t>
  </si>
  <si>
    <t>No of meal served during 2018-19</t>
  </si>
  <si>
    <t>2.5) No. of meals to be served &amp;  actual  no. of meals served during 2018-19 [UPPER PRIMARY]</t>
  </si>
  <si>
    <t>*(Refer col. 6 of table AT- 5A , AWP&amp;B, 2019-20)</t>
  </si>
  <si>
    <t>Opening Stock as on 1.4.2018</t>
  </si>
  <si>
    <t>Allocation for 2018-19</t>
  </si>
  <si>
    <t>Lifting as on 31.03.2019</t>
  </si>
  <si>
    <t>District-wise opening balance as on 1.4.2018</t>
  </si>
  <si>
    <t xml:space="preserve">Allocation for 2018-19                                </t>
  </si>
  <si>
    <t xml:space="preserve">Opening Stock as on 1.4.2018                                                      </t>
  </si>
  <si>
    <t>% of OS on allocation 2018-19</t>
  </si>
  <si>
    <t>3.3) District-wise unspent balance as on 31.03.2019</t>
  </si>
  <si>
    <t>(Refer  AT- 6 and AT-6A, AWP&amp;B, 2019-20)</t>
  </si>
  <si>
    <t xml:space="preserve">Unspent Balance as on 31.03.2019                                                    </t>
  </si>
  <si>
    <t>% of UB on allocation 2018-19</t>
  </si>
  <si>
    <t>OB as on 1.4.2018</t>
  </si>
  <si>
    <t>Lifting upto 31.03.19</t>
  </si>
  <si>
    <t>3.5) District-wise Foodgrains availability  as on 31.03.19</t>
  </si>
  <si>
    <t>*(Refer  AT- 6 and AT-6A, AWP&amp;B, 2019-20)</t>
  </si>
  <si>
    <t>*(Refer col. 6 of table AT- 6 and AT-6A, AWP&amp;B, 2019-20)</t>
  </si>
  <si>
    <t>4.1.1) District-wise opening balance as on 1.4.2018</t>
  </si>
  <si>
    <t>*(Refer table AT- 7 and AT-7A, AWP&amp;B, 2019-20)</t>
  </si>
  <si>
    <t xml:space="preserve">Opening Balance as on 1.4.2018                                                    </t>
  </si>
  <si>
    <t>% of OB on allocation 2018-19</t>
  </si>
  <si>
    <t>4.1.2) District-wise unspent  balance as on 31.03.2019</t>
  </si>
  <si>
    <t>*(Refer  table AT- 7 and AT-7A, AWP&amp;B, 2019-20)</t>
  </si>
  <si>
    <t>OB as on 1.4.18</t>
  </si>
  <si>
    <t xml:space="preserve">Allocation for 2018-19                      </t>
  </si>
  <si>
    <t xml:space="preserve">Opening Balance as on 1.4.2018                                                        </t>
  </si>
  <si>
    <t>Total Availibility of cooking cost as on 31.03.19</t>
  </si>
  <si>
    <t>5.2 Reconciliation of Food grains utilisation during 2018-19 (Source data: para 2.5 and 3.7 above)</t>
  </si>
  <si>
    <t>No. of Meals served during 01.4.18 to 31.03.19</t>
  </si>
  <si>
    <t>5.3) Reconciliation of Cooking Cost utilisation during 2018-19 (Source data: para 2.5 and 3.7 above)</t>
  </si>
  <si>
    <t xml:space="preserve">Allocation for 2018-19                             </t>
  </si>
  <si>
    <t>Opening Balance as on 1.4.2018</t>
  </si>
  <si>
    <t>Refer table AT_8 and AT-8A,AWP&amp;B,2019-20</t>
  </si>
  <si>
    <t>Unspent balance as on 31.03.19</t>
  </si>
  <si>
    <t>% of UB as on Allocation 2018-19</t>
  </si>
  <si>
    <t>7.1)  Reconciliation of MME OB, Allocation &amp; Releasing [PY + U PY] *(Refer AT-9, AWP&amp;B, 2019-20)</t>
  </si>
  <si>
    <t>Released during 2018-19</t>
  </si>
  <si>
    <t>7.2) Utilisation of MME during 2018-19</t>
  </si>
  <si>
    <t>(As on 31.03.19</t>
  </si>
  <si>
    <t>8.1)  Reconciliation of TA OB, Allocation &amp; Releasing [PY + U PY] (Refer AT-9, AWP&amp;B, 2019-20)</t>
  </si>
  <si>
    <t>(As on 31.03.2019</t>
  </si>
  <si>
    <t>9.  INFRASTRUCTURE DEVELOPMENT DURING 2018-19</t>
  </si>
  <si>
    <t>Releases for Kitchen sheds by GoI as on 31.03.2019</t>
  </si>
  <si>
    <t>(2018-19)</t>
  </si>
  <si>
    <t>9.1.2) Reconciliation of amount sanctioned (Refer AT-11, AWP&amp;B, 2019-20)</t>
  </si>
  <si>
    <t>2006-2019-20</t>
  </si>
  <si>
    <t>Sactioned by GoI during 2006-18</t>
  </si>
  <si>
    <t>Releases for Kitchen devices by GoI as on 31.03.19</t>
  </si>
  <si>
    <t>9.2.2) Reconciliation of amount sanctioned (Refer AT-11, AWP&amp;B, 2019-20)</t>
  </si>
  <si>
    <t>NCLP include UP</t>
  </si>
  <si>
    <t>(-)3.64</t>
  </si>
  <si>
    <t>(-20.2)</t>
  </si>
  <si>
    <t>Allocated for 2018-18</t>
  </si>
  <si>
    <t>31.05.2018</t>
  </si>
</sst>
</file>

<file path=xl/styles.xml><?xml version="1.0" encoding="utf-8"?>
<styleSheet xmlns="http://schemas.openxmlformats.org/spreadsheetml/2006/main">
  <numFmts count="4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"/>
    <numFmt numFmtId="192" formatCode="0.00000000"/>
    <numFmt numFmtId="193" formatCode="0.0000000"/>
    <numFmt numFmtId="194" formatCode="0.000000"/>
    <numFmt numFmtId="195" formatCode="0.0%"/>
    <numFmt numFmtId="196" formatCode="0.000000000000"/>
    <numFmt numFmtId="197" formatCode="0.00000000000000%"/>
    <numFmt numFmtId="198" formatCode="0.000%"/>
    <numFmt numFmtId="199" formatCode="[$-4009]dd\ mmmm\ yyyy"/>
    <numFmt numFmtId="200" formatCode="0.000000000"/>
    <numFmt numFmtId="201" formatCode="0.0000000000"/>
    <numFmt numFmtId="202" formatCode="[$-409]dddd\,\ mmmm\ dd\,\ yyyy"/>
    <numFmt numFmtId="203" formatCode="[$-409]h:mm:ss\ AM/PM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2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u val="single"/>
      <sz val="10"/>
      <name val="Bookman Old Style"/>
      <family val="1"/>
    </font>
    <font>
      <b/>
      <sz val="11"/>
      <name val="Bookman Old Style"/>
      <family val="1"/>
    </font>
    <font>
      <b/>
      <u val="single"/>
      <sz val="12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name val="Bookman Old Style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1"/>
      <name val="Calibri"/>
      <family val="2"/>
    </font>
    <font>
      <b/>
      <sz val="16"/>
      <name val="Bookman Old Style"/>
      <family val="1"/>
    </font>
    <font>
      <b/>
      <sz val="20"/>
      <name val="Bookman Old Style"/>
      <family val="1"/>
    </font>
    <font>
      <sz val="11"/>
      <name val="Calibri"/>
      <family val="2"/>
    </font>
    <font>
      <sz val="20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Cambria"/>
      <family val="1"/>
    </font>
    <font>
      <u val="single"/>
      <sz val="12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81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 wrapText="1"/>
    </xf>
    <xf numFmtId="9" fontId="6" fillId="0" borderId="0" xfId="84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84" applyFont="1" applyBorder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2" fontId="6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top" wrapText="1"/>
    </xf>
    <xf numFmtId="9" fontId="6" fillId="0" borderId="0" xfId="84" applyFont="1" applyBorder="1" applyAlignment="1">
      <alignment horizontal="center" vertical="top" wrapText="1"/>
    </xf>
    <xf numFmtId="2" fontId="6" fillId="0" borderId="0" xfId="0" applyNumberFormat="1" applyFont="1" applyFill="1" applyAlignment="1">
      <alignment/>
    </xf>
    <xf numFmtId="9" fontId="5" fillId="0" borderId="0" xfId="84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2" fontId="14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6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9" fontId="6" fillId="0" borderId="0" xfId="84" applyFont="1" applyFill="1" applyBorder="1" applyAlignment="1">
      <alignment/>
    </xf>
    <xf numFmtId="9" fontId="6" fillId="0" borderId="0" xfId="84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top" wrapText="1"/>
    </xf>
    <xf numFmtId="1" fontId="5" fillId="0" borderId="0" xfId="0" applyNumberFormat="1" applyFont="1" applyBorder="1" applyAlignment="1">
      <alignment/>
    </xf>
    <xf numFmtId="9" fontId="14" fillId="0" borderId="0" xfId="84" applyFont="1" applyAlignment="1">
      <alignment/>
    </xf>
    <xf numFmtId="2" fontId="14" fillId="0" borderId="0" xfId="0" applyNumberFormat="1" applyFont="1" applyBorder="1" applyAlignment="1">
      <alignment horizontal="center" vertical="top" wrapText="1"/>
    </xf>
    <xf numFmtId="9" fontId="14" fillId="0" borderId="0" xfId="84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85" fontId="6" fillId="0" borderId="0" xfId="0" applyNumberFormat="1" applyFont="1" applyAlignment="1">
      <alignment/>
    </xf>
    <xf numFmtId="0" fontId="8" fillId="0" borderId="10" xfId="0" applyFont="1" applyBorder="1" applyAlignment="1">
      <alignment horizontal="right"/>
    </xf>
    <xf numFmtId="9" fontId="14" fillId="33" borderId="0" xfId="84" applyFont="1" applyFill="1" applyAlignment="1">
      <alignment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185" fontId="15" fillId="0" borderId="0" xfId="0" applyNumberFormat="1" applyFont="1" applyBorder="1" applyAlignment="1">
      <alignment horizontal="center" vertical="center"/>
    </xf>
    <xf numFmtId="1" fontId="6" fillId="0" borderId="0" xfId="84" applyNumberFormat="1" applyFont="1" applyBorder="1" applyAlignment="1">
      <alignment horizontal="center"/>
    </xf>
    <xf numFmtId="191" fontId="6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/>
    </xf>
    <xf numFmtId="2" fontId="6" fillId="0" borderId="0" xfId="84" applyNumberFormat="1" applyFont="1" applyAlignment="1">
      <alignment/>
    </xf>
    <xf numFmtId="2" fontId="14" fillId="0" borderId="0" xfId="84" applyNumberFormat="1" applyFont="1" applyAlignment="1">
      <alignment/>
    </xf>
    <xf numFmtId="2" fontId="14" fillId="33" borderId="0" xfId="84" applyNumberFormat="1" applyFont="1" applyFill="1" applyAlignment="1">
      <alignment/>
    </xf>
    <xf numFmtId="2" fontId="8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2" fontId="8" fillId="0" borderId="0" xfId="0" applyNumberFormat="1" applyFont="1" applyBorder="1" applyAlignment="1">
      <alignment horizontal="center" vertical="top" wrapText="1"/>
    </xf>
    <xf numFmtId="2" fontId="5" fillId="0" borderId="0" xfId="84" applyNumberFormat="1" applyFont="1" applyFill="1" applyBorder="1" applyAlignment="1">
      <alignment vertical="center"/>
    </xf>
    <xf numFmtId="2" fontId="19" fillId="0" borderId="10" xfId="0" applyNumberFormat="1" applyFont="1" applyBorder="1" applyAlignment="1">
      <alignment horizontal="center" wrapText="1"/>
    </xf>
    <xf numFmtId="2" fontId="6" fillId="0" borderId="0" xfId="84" applyNumberFormat="1" applyFont="1" applyBorder="1" applyAlignment="1">
      <alignment/>
    </xf>
    <xf numFmtId="2" fontId="6" fillId="0" borderId="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6" fillId="0" borderId="0" xfId="84" applyNumberFormat="1" applyFont="1" applyFill="1" applyBorder="1" applyAlignment="1">
      <alignment/>
    </xf>
    <xf numFmtId="0" fontId="16" fillId="0" borderId="0" xfId="69" applyFont="1" applyBorder="1" applyAlignment="1">
      <alignment horizontal="center"/>
      <protection/>
    </xf>
    <xf numFmtId="2" fontId="16" fillId="0" borderId="10" xfId="69" applyNumberFormat="1" applyFont="1" applyBorder="1" applyAlignment="1">
      <alignment horizontal="center"/>
      <protection/>
    </xf>
    <xf numFmtId="2" fontId="6" fillId="0" borderId="10" xfId="84" applyNumberFormat="1" applyFont="1" applyBorder="1" applyAlignment="1">
      <alignment/>
    </xf>
    <xf numFmtId="2" fontId="5" fillId="0" borderId="10" xfId="84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0" fontId="6" fillId="0" borderId="11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9" fontId="5" fillId="33" borderId="10" xfId="84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/>
    </xf>
    <xf numFmtId="9" fontId="5" fillId="33" borderId="10" xfId="84" applyFont="1" applyFill="1" applyBorder="1" applyAlignment="1">
      <alignment horizontal="center"/>
    </xf>
    <xf numFmtId="9" fontId="5" fillId="33" borderId="10" xfId="84" applyFont="1" applyFill="1" applyBorder="1" applyAlignment="1">
      <alignment/>
    </xf>
    <xf numFmtId="0" fontId="6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/>
    </xf>
    <xf numFmtId="2" fontId="6" fillId="0" borderId="0" xfId="0" applyNumberFormat="1" applyFont="1" applyAlignment="1">
      <alignment wrapText="1"/>
    </xf>
    <xf numFmtId="0" fontId="16" fillId="0" borderId="10" xfId="69" applyFont="1" applyBorder="1" applyAlignment="1">
      <alignment horizontal="right" vertical="center" wrapText="1"/>
      <protection/>
    </xf>
    <xf numFmtId="0" fontId="21" fillId="0" borderId="0" xfId="0" applyFont="1" applyFill="1" applyAlignment="1">
      <alignment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4" fillId="0" borderId="0" xfId="0" applyFont="1" applyFill="1" applyAlignment="1">
      <alignment/>
    </xf>
    <xf numFmtId="1" fontId="6" fillId="0" borderId="0" xfId="0" applyNumberFormat="1" applyFont="1" applyAlignment="1">
      <alignment/>
    </xf>
    <xf numFmtId="9" fontId="5" fillId="33" borderId="10" xfId="84" applyFont="1" applyFill="1" applyBorder="1" applyAlignment="1" quotePrefix="1">
      <alignment horizontal="right"/>
    </xf>
    <xf numFmtId="0" fontId="22" fillId="0" borderId="0" xfId="0" applyFont="1" applyBorder="1" applyAlignment="1">
      <alignment horizontal="left" wrapText="1"/>
    </xf>
    <xf numFmtId="2" fontId="5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/>
    </xf>
    <xf numFmtId="2" fontId="0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9" fontId="14" fillId="0" borderId="10" xfId="84" applyFont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2" fontId="25" fillId="33" borderId="0" xfId="81" applyNumberFormat="1" applyFont="1" applyFill="1" applyBorder="1">
      <alignment/>
      <protection/>
    </xf>
    <xf numFmtId="9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8" fillId="34" borderId="15" xfId="0" applyFont="1" applyFill="1" applyBorder="1" applyAlignment="1">
      <alignment horizontal="center" vertical="center" wrapText="1"/>
    </xf>
    <xf numFmtId="9" fontId="5" fillId="0" borderId="19" xfId="84" applyFont="1" applyBorder="1" applyAlignment="1">
      <alignment/>
    </xf>
    <xf numFmtId="0" fontId="5" fillId="34" borderId="14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9" fontId="5" fillId="34" borderId="15" xfId="84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left" vertical="top" wrapText="1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/>
    </xf>
    <xf numFmtId="2" fontId="5" fillId="0" borderId="21" xfId="0" applyNumberFormat="1" applyFont="1" applyBorder="1" applyAlignment="1">
      <alignment/>
    </xf>
    <xf numFmtId="0" fontId="5" fillId="34" borderId="17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top"/>
    </xf>
    <xf numFmtId="2" fontId="14" fillId="0" borderId="22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9" fontId="8" fillId="33" borderId="21" xfId="84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9" fontId="5" fillId="0" borderId="22" xfId="84" applyFont="1" applyBorder="1" applyAlignment="1">
      <alignment/>
    </xf>
    <xf numFmtId="0" fontId="5" fillId="0" borderId="18" xfId="0" applyFont="1" applyBorder="1" applyAlignment="1">
      <alignment horizontal="center"/>
    </xf>
    <xf numFmtId="2" fontId="6" fillId="0" borderId="11" xfId="84" applyNumberFormat="1" applyFont="1" applyBorder="1" applyAlignment="1">
      <alignment/>
    </xf>
    <xf numFmtId="2" fontId="19" fillId="0" borderId="11" xfId="0" applyNumberFormat="1" applyFont="1" applyBorder="1" applyAlignment="1">
      <alignment horizontal="center" wrapText="1"/>
    </xf>
    <xf numFmtId="9" fontId="6" fillId="0" borderId="22" xfId="84" applyFont="1" applyBorder="1" applyAlignment="1">
      <alignment horizontal="center"/>
    </xf>
    <xf numFmtId="9" fontId="6" fillId="0" borderId="23" xfId="84" applyFont="1" applyBorder="1" applyAlignment="1">
      <alignment horizontal="center"/>
    </xf>
    <xf numFmtId="9" fontId="6" fillId="0" borderId="22" xfId="84" applyFont="1" applyBorder="1" applyAlignment="1" quotePrefix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9" fontId="5" fillId="0" borderId="0" xfId="84" applyFont="1" applyBorder="1" applyAlignment="1">
      <alignment horizontal="right"/>
    </xf>
    <xf numFmtId="2" fontId="5" fillId="0" borderId="0" xfId="84" applyNumberFormat="1" applyFont="1" applyBorder="1" applyAlignment="1">
      <alignment/>
    </xf>
    <xf numFmtId="2" fontId="18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9" fontId="5" fillId="0" borderId="0" xfId="84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9" fontId="5" fillId="0" borderId="10" xfId="84" applyFont="1" applyBorder="1" applyAlignment="1">
      <alignment horizontal="center"/>
    </xf>
    <xf numFmtId="0" fontId="6" fillId="34" borderId="15" xfId="0" applyFont="1" applyFill="1" applyBorder="1" applyAlignment="1">
      <alignment horizontal="center" wrapText="1"/>
    </xf>
    <xf numFmtId="1" fontId="6" fillId="0" borderId="0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top" wrapText="1"/>
    </xf>
    <xf numFmtId="2" fontId="14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2" fillId="34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9" fontId="14" fillId="0" borderId="0" xfId="84" applyFont="1" applyFill="1" applyAlignment="1">
      <alignment/>
    </xf>
    <xf numFmtId="9" fontId="6" fillId="0" borderId="0" xfId="84" applyFont="1" applyFill="1" applyAlignment="1">
      <alignment/>
    </xf>
    <xf numFmtId="9" fontId="5" fillId="34" borderId="16" xfId="84" applyFont="1" applyFill="1" applyBorder="1" applyAlignment="1">
      <alignment horizontal="center" wrapText="1"/>
    </xf>
    <xf numFmtId="9" fontId="6" fillId="0" borderId="0" xfId="84" applyFont="1" applyFill="1" applyAlignment="1">
      <alignment horizontal="right"/>
    </xf>
    <xf numFmtId="9" fontId="11" fillId="0" borderId="0" xfId="84" applyFont="1" applyBorder="1" applyAlignment="1">
      <alignment/>
    </xf>
    <xf numFmtId="9" fontId="5" fillId="34" borderId="10" xfId="84" applyFont="1" applyFill="1" applyBorder="1" applyAlignment="1">
      <alignment horizontal="center" vertical="center" wrapText="1"/>
    </xf>
    <xf numFmtId="9" fontId="5" fillId="34" borderId="15" xfId="84" applyFont="1" applyFill="1" applyBorder="1" applyAlignment="1">
      <alignment horizontal="center" vertical="center" wrapText="1"/>
    </xf>
    <xf numFmtId="9" fontId="5" fillId="0" borderId="10" xfId="84" applyFont="1" applyBorder="1" applyAlignment="1">
      <alignment horizontal="center" wrapText="1"/>
    </xf>
    <xf numFmtId="9" fontId="8" fillId="0" borderId="0" xfId="84" applyFont="1" applyBorder="1" applyAlignment="1">
      <alignment horizontal="right" vertical="center"/>
    </xf>
    <xf numFmtId="9" fontId="14" fillId="0" borderId="12" xfId="84" applyFont="1" applyBorder="1" applyAlignment="1">
      <alignment vertical="center"/>
    </xf>
    <xf numFmtId="9" fontId="14" fillId="0" borderId="0" xfId="84" applyFont="1" applyBorder="1" applyAlignment="1">
      <alignment vertical="center"/>
    </xf>
    <xf numFmtId="9" fontId="14" fillId="0" borderId="13" xfId="84" applyFont="1" applyBorder="1" applyAlignment="1">
      <alignment vertical="center"/>
    </xf>
    <xf numFmtId="9" fontId="24" fillId="0" borderId="0" xfId="84" applyFont="1" applyFill="1" applyAlignment="1">
      <alignment/>
    </xf>
    <xf numFmtId="9" fontId="24" fillId="0" borderId="0" xfId="84" applyFont="1" applyFill="1" applyAlignment="1">
      <alignment horizontal="right"/>
    </xf>
    <xf numFmtId="9" fontId="8" fillId="34" borderId="15" xfId="84" applyFont="1" applyFill="1" applyBorder="1" applyAlignment="1">
      <alignment horizontal="center" vertical="center" wrapText="1"/>
    </xf>
    <xf numFmtId="9" fontId="5" fillId="0" borderId="0" xfId="84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6" fillId="0" borderId="0" xfId="0" applyFont="1" applyAlignment="1" quotePrefix="1">
      <alignment horizontal="center"/>
    </xf>
    <xf numFmtId="0" fontId="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8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27" xfId="0" applyFont="1" applyBorder="1" applyAlignment="1">
      <alignment/>
    </xf>
    <xf numFmtId="9" fontId="5" fillId="0" borderId="0" xfId="84" applyFont="1" applyFill="1" applyBorder="1" applyAlignment="1">
      <alignment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9" fontId="6" fillId="0" borderId="0" xfId="84" applyFont="1" applyFill="1" applyAlignment="1">
      <alignment horizontal="left"/>
    </xf>
    <xf numFmtId="2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8" fillId="0" borderId="0" xfId="0" applyNumberFormat="1" applyFont="1" applyBorder="1" applyAlignment="1">
      <alignment vertical="top"/>
    </xf>
    <xf numFmtId="0" fontId="14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9" fontId="6" fillId="0" borderId="0" xfId="84" applyFont="1" applyAlignment="1">
      <alignment horizontal="left"/>
    </xf>
    <xf numFmtId="2" fontId="6" fillId="0" borderId="0" xfId="0" applyNumberFormat="1" applyFont="1" applyFill="1" applyAlignment="1">
      <alignment horizontal="left"/>
    </xf>
    <xf numFmtId="0" fontId="12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9" fontId="12" fillId="0" borderId="0" xfId="84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1" fontId="8" fillId="0" borderId="0" xfId="0" applyNumberFormat="1" applyFont="1" applyAlignment="1">
      <alignment/>
    </xf>
    <xf numFmtId="2" fontId="5" fillId="0" borderId="21" xfId="0" applyNumberFormat="1" applyFont="1" applyBorder="1" applyAlignment="1">
      <alignment horizontal="right"/>
    </xf>
    <xf numFmtId="2" fontId="8" fillId="0" borderId="21" xfId="84" applyNumberFormat="1" applyFont="1" applyBorder="1" applyAlignment="1">
      <alignment horizontal="center" vertical="center"/>
    </xf>
    <xf numFmtId="2" fontId="14" fillId="0" borderId="10" xfId="84" applyNumberFormat="1" applyFont="1" applyBorder="1" applyAlignment="1">
      <alignment/>
    </xf>
    <xf numFmtId="0" fontId="16" fillId="0" borderId="10" xfId="0" applyFont="1" applyBorder="1" applyAlignment="1">
      <alignment horizontal="center"/>
    </xf>
    <xf numFmtId="2" fontId="6" fillId="35" borderId="10" xfId="0" applyNumberFormat="1" applyFont="1" applyFill="1" applyBorder="1" applyAlignment="1">
      <alignment horizontal="center"/>
    </xf>
    <xf numFmtId="0" fontId="6" fillId="0" borderId="11" xfId="84" applyNumberFormat="1" applyFont="1" applyBorder="1" applyAlignment="1">
      <alignment horizontal="center"/>
    </xf>
    <xf numFmtId="0" fontId="6" fillId="0" borderId="0" xfId="84" applyNumberFormat="1" applyFont="1" applyAlignment="1">
      <alignment horizontal="center"/>
    </xf>
    <xf numFmtId="0" fontId="6" fillId="34" borderId="11" xfId="84" applyNumberFormat="1" applyFont="1" applyFill="1" applyBorder="1" applyAlignment="1">
      <alignment horizontal="center"/>
    </xf>
    <xf numFmtId="0" fontId="5" fillId="0" borderId="11" xfId="84" applyNumberFormat="1" applyFont="1" applyBorder="1" applyAlignment="1">
      <alignment horizontal="center"/>
    </xf>
    <xf numFmtId="2" fontId="0" fillId="0" borderId="10" xfId="70" applyNumberFormat="1" applyFont="1" applyBorder="1" applyAlignment="1">
      <alignment horizontal="center"/>
      <protection/>
    </xf>
    <xf numFmtId="2" fontId="0" fillId="0" borderId="28" xfId="70" applyNumberFormat="1" applyFont="1" applyBorder="1" applyAlignment="1">
      <alignment horizontal="center"/>
      <protection/>
    </xf>
    <xf numFmtId="2" fontId="0" fillId="0" borderId="10" xfId="64" applyNumberFormat="1" applyFont="1" applyBorder="1" applyAlignment="1">
      <alignment horizontal="center"/>
      <protection/>
    </xf>
    <xf numFmtId="2" fontId="5" fillId="0" borderId="0" xfId="0" applyNumberFormat="1" applyFont="1" applyFill="1" applyAlignment="1">
      <alignment/>
    </xf>
    <xf numFmtId="2" fontId="0" fillId="0" borderId="0" xfId="69" applyNumberFormat="1" applyFont="1" applyBorder="1" applyAlignment="1">
      <alignment horizontal="center"/>
      <protection/>
    </xf>
    <xf numFmtId="2" fontId="0" fillId="33" borderId="0" xfId="69" applyNumberFormat="1" applyFont="1" applyFill="1" applyBorder="1" applyAlignment="1">
      <alignment horizontal="center" vertical="center"/>
      <protection/>
    </xf>
    <xf numFmtId="0" fontId="5" fillId="0" borderId="0" xfId="84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0" fontId="6" fillId="0" borderId="10" xfId="84" applyNumberFormat="1" applyFont="1" applyBorder="1" applyAlignment="1">
      <alignment/>
    </xf>
    <xf numFmtId="0" fontId="16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/>
    </xf>
    <xf numFmtId="1" fontId="5" fillId="0" borderId="10" xfId="84" applyNumberFormat="1" applyFont="1" applyBorder="1" applyAlignment="1">
      <alignment horizontal="center" vertical="center"/>
    </xf>
    <xf numFmtId="9" fontId="5" fillId="33" borderId="10" xfId="84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/>
    </xf>
    <xf numFmtId="1" fontId="13" fillId="34" borderId="10" xfId="84" applyNumberFormat="1" applyFont="1" applyFill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/>
    </xf>
    <xf numFmtId="9" fontId="5" fillId="0" borderId="19" xfId="84" applyFont="1" applyBorder="1" applyAlignment="1" quotePrefix="1">
      <alignment horizontal="right"/>
    </xf>
    <xf numFmtId="2" fontId="14" fillId="35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9" fontId="0" fillId="0" borderId="22" xfId="84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9" xfId="0" applyFont="1" applyBorder="1" applyAlignment="1">
      <alignment horizontal="center"/>
    </xf>
    <xf numFmtId="0" fontId="5" fillId="34" borderId="3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9" fontId="5" fillId="34" borderId="20" xfId="84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28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28" fillId="0" borderId="21" xfId="0" applyFont="1" applyBorder="1" applyAlignment="1">
      <alignment horizontal="center"/>
    </xf>
    <xf numFmtId="9" fontId="5" fillId="0" borderId="31" xfId="84" applyFont="1" applyBorder="1" applyAlignment="1">
      <alignment horizontal="center"/>
    </xf>
    <xf numFmtId="0" fontId="5" fillId="34" borderId="32" xfId="0" applyFont="1" applyFill="1" applyBorder="1" applyAlignment="1">
      <alignment horizontal="center" vertical="center" wrapText="1"/>
    </xf>
    <xf numFmtId="9" fontId="5" fillId="0" borderId="33" xfId="0" applyNumberFormat="1" applyFont="1" applyBorder="1" applyAlignment="1">
      <alignment horizontal="center"/>
    </xf>
    <xf numFmtId="0" fontId="5" fillId="34" borderId="30" xfId="0" applyFont="1" applyFill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8" fillId="0" borderId="35" xfId="0" applyFont="1" applyFill="1" applyBorder="1" applyAlignment="1">
      <alignment horizontal="left" vertical="top" wrapText="1"/>
    </xf>
    <xf numFmtId="2" fontId="0" fillId="0" borderId="15" xfId="64" applyNumberFormat="1" applyFont="1" applyBorder="1" applyAlignment="1">
      <alignment horizontal="center"/>
      <protection/>
    </xf>
    <xf numFmtId="2" fontId="0" fillId="0" borderId="21" xfId="64" applyNumberFormat="1" applyFont="1" applyBorder="1" applyAlignment="1">
      <alignment horizontal="center"/>
      <protection/>
    </xf>
    <xf numFmtId="0" fontId="5" fillId="0" borderId="29" xfId="0" applyFont="1" applyBorder="1" applyAlignment="1">
      <alignment horizontal="center"/>
    </xf>
    <xf numFmtId="0" fontId="8" fillId="0" borderId="36" xfId="0" applyFont="1" applyFill="1" applyBorder="1" applyAlignment="1">
      <alignment horizontal="left" vertical="top" wrapText="1"/>
    </xf>
    <xf numFmtId="9" fontId="0" fillId="0" borderId="16" xfId="84" applyFont="1" applyBorder="1" applyAlignment="1">
      <alignment horizontal="center" vertical="center"/>
    </xf>
    <xf numFmtId="9" fontId="0" fillId="0" borderId="22" xfId="84" applyFont="1" applyBorder="1" applyAlignment="1">
      <alignment horizontal="center" vertical="center"/>
    </xf>
    <xf numFmtId="9" fontId="0" fillId="0" borderId="19" xfId="84" applyFont="1" applyBorder="1" applyAlignment="1">
      <alignment horizontal="center" vertical="center"/>
    </xf>
    <xf numFmtId="9" fontId="8" fillId="0" borderId="33" xfId="84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wrapText="1"/>
    </xf>
    <xf numFmtId="0" fontId="15" fillId="0" borderId="36" xfId="0" applyFont="1" applyBorder="1" applyAlignment="1">
      <alignment/>
    </xf>
    <xf numFmtId="9" fontId="0" fillId="0" borderId="16" xfId="84" applyFont="1" applyBorder="1" applyAlignment="1">
      <alignment horizontal="center"/>
    </xf>
    <xf numFmtId="9" fontId="5" fillId="0" borderId="33" xfId="84" applyFont="1" applyBorder="1" applyAlignment="1">
      <alignment horizontal="center"/>
    </xf>
    <xf numFmtId="2" fontId="5" fillId="34" borderId="32" xfId="0" applyNumberFormat="1" applyFont="1" applyFill="1" applyBorder="1" applyAlignment="1">
      <alignment horizontal="center" vertical="center" wrapText="1"/>
    </xf>
    <xf numFmtId="9" fontId="0" fillId="0" borderId="19" xfId="84" applyFont="1" applyBorder="1" applyAlignment="1">
      <alignment horizontal="center"/>
    </xf>
    <xf numFmtId="9" fontId="8" fillId="0" borderId="31" xfId="0" applyNumberFormat="1" applyFont="1" applyBorder="1" applyAlignment="1">
      <alignment horizontal="center" vertical="center"/>
    </xf>
    <xf numFmtId="9" fontId="5" fillId="34" borderId="32" xfId="84" applyFont="1" applyFill="1" applyBorder="1" applyAlignment="1">
      <alignment horizontal="center" vertical="center" wrapText="1"/>
    </xf>
    <xf numFmtId="9" fontId="8" fillId="0" borderId="13" xfId="84" applyFont="1" applyBorder="1" applyAlignment="1">
      <alignment horizontal="center" vertical="center"/>
    </xf>
    <xf numFmtId="9" fontId="0" fillId="0" borderId="10" xfId="84" applyFont="1" applyBorder="1" applyAlignment="1">
      <alignment horizontal="center"/>
    </xf>
    <xf numFmtId="0" fontId="23" fillId="34" borderId="30" xfId="0" applyFont="1" applyFill="1" applyBorder="1" applyAlignment="1">
      <alignment horizontal="center" vertical="top" wrapText="1"/>
    </xf>
    <xf numFmtId="0" fontId="23" fillId="34" borderId="20" xfId="0" applyFont="1" applyFill="1" applyBorder="1" applyAlignment="1">
      <alignment horizontal="center" vertical="top" wrapText="1"/>
    </xf>
    <xf numFmtId="9" fontId="23" fillId="34" borderId="32" xfId="84" applyFont="1" applyFill="1" applyBorder="1" applyAlignment="1">
      <alignment horizontal="center" vertical="top" wrapText="1"/>
    </xf>
    <xf numFmtId="9" fontId="0" fillId="0" borderId="15" xfId="84" applyFont="1" applyBorder="1" applyAlignment="1">
      <alignment horizontal="center" vertical="center"/>
    </xf>
    <xf numFmtId="9" fontId="0" fillId="0" borderId="21" xfId="84" applyFont="1" applyBorder="1" applyAlignment="1">
      <alignment horizontal="center"/>
    </xf>
    <xf numFmtId="1" fontId="0" fillId="0" borderId="16" xfId="84" applyNumberFormat="1" applyFont="1" applyBorder="1" applyAlignment="1">
      <alignment horizontal="center" vertical="center"/>
    </xf>
    <xf numFmtId="1" fontId="0" fillId="0" borderId="22" xfId="84" applyNumberFormat="1" applyFont="1" applyBorder="1" applyAlignment="1">
      <alignment horizontal="center" vertical="center"/>
    </xf>
    <xf numFmtId="1" fontId="0" fillId="0" borderId="19" xfId="84" applyNumberFormat="1" applyFont="1" applyBorder="1" applyAlignment="1">
      <alignment horizontal="center" vertical="center"/>
    </xf>
    <xf numFmtId="9" fontId="23" fillId="34" borderId="20" xfId="84" applyFont="1" applyFill="1" applyBorder="1" applyAlignment="1">
      <alignment horizontal="center" vertical="top" wrapText="1"/>
    </xf>
    <xf numFmtId="0" fontId="23" fillId="34" borderId="32" xfId="0" applyFont="1" applyFill="1" applyBorder="1" applyAlignment="1">
      <alignment horizontal="center" vertical="top" wrapText="1"/>
    </xf>
    <xf numFmtId="2" fontId="5" fillId="34" borderId="32" xfId="0" applyNumberFormat="1" applyFont="1" applyFill="1" applyBorder="1" applyAlignment="1">
      <alignment vertical="center" wrapText="1"/>
    </xf>
    <xf numFmtId="2" fontId="0" fillId="0" borderId="15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16" fillId="0" borderId="35" xfId="64" applyNumberFormat="1" applyFont="1" applyBorder="1" applyAlignment="1">
      <alignment horizontal="center" vertical="center"/>
      <protection/>
    </xf>
    <xf numFmtId="9" fontId="0" fillId="0" borderId="16" xfId="84" applyFont="1" applyBorder="1" applyAlignment="1">
      <alignment horizontal="center" wrapText="1"/>
    </xf>
    <xf numFmtId="9" fontId="0" fillId="0" borderId="22" xfId="84" applyFont="1" applyBorder="1" applyAlignment="1">
      <alignment horizontal="center" wrapText="1"/>
    </xf>
    <xf numFmtId="9" fontId="0" fillId="0" borderId="19" xfId="84" applyFont="1" applyBorder="1" applyAlignment="1">
      <alignment horizontal="center" wrapText="1"/>
    </xf>
    <xf numFmtId="9" fontId="5" fillId="0" borderId="31" xfId="84" applyFont="1" applyBorder="1" applyAlignment="1">
      <alignment horizontal="center" wrapText="1"/>
    </xf>
    <xf numFmtId="2" fontId="16" fillId="0" borderId="36" xfId="64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/>
    </xf>
    <xf numFmtId="2" fontId="0" fillId="35" borderId="15" xfId="64" applyNumberFormat="1" applyFont="1" applyFill="1" applyBorder="1" applyAlignment="1">
      <alignment horizontal="center"/>
      <protection/>
    </xf>
    <xf numFmtId="2" fontId="0" fillId="35" borderId="10" xfId="64" applyNumberFormat="1" applyFont="1" applyFill="1" applyBorder="1" applyAlignment="1">
      <alignment horizontal="center"/>
      <protection/>
    </xf>
    <xf numFmtId="2" fontId="0" fillId="35" borderId="21" xfId="64" applyNumberFormat="1" applyFont="1" applyFill="1" applyBorder="1" applyAlignment="1">
      <alignment horizontal="center"/>
      <protection/>
    </xf>
    <xf numFmtId="2" fontId="5" fillId="35" borderId="10" xfId="0" applyNumberFormat="1" applyFont="1" applyFill="1" applyBorder="1" applyAlignment="1">
      <alignment horizontal="center"/>
    </xf>
    <xf numFmtId="9" fontId="5" fillId="35" borderId="10" xfId="84" applyFont="1" applyFill="1" applyBorder="1" applyAlignment="1">
      <alignment horizontal="center"/>
    </xf>
    <xf numFmtId="9" fontId="5" fillId="35" borderId="10" xfId="84" applyFont="1" applyFill="1" applyBorder="1" applyAlignment="1">
      <alignment/>
    </xf>
    <xf numFmtId="2" fontId="16" fillId="35" borderId="36" xfId="64" applyNumberFormat="1" applyFont="1" applyFill="1" applyBorder="1" applyAlignment="1">
      <alignment horizontal="center"/>
      <protection/>
    </xf>
    <xf numFmtId="2" fontId="8" fillId="35" borderId="13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0" fontId="21" fillId="35" borderId="10" xfId="70" applyFont="1" applyFill="1" applyBorder="1" applyAlignment="1">
      <alignment horizontal="right" vertical="center"/>
      <protection/>
    </xf>
    <xf numFmtId="2" fontId="21" fillId="35" borderId="22" xfId="70" applyNumberFormat="1" applyFont="1" applyFill="1" applyBorder="1">
      <alignment/>
      <protection/>
    </xf>
    <xf numFmtId="0" fontId="21" fillId="35" borderId="22" xfId="70" applyFont="1" applyFill="1" applyBorder="1">
      <alignment/>
      <protection/>
    </xf>
    <xf numFmtId="0" fontId="6" fillId="35" borderId="21" xfId="0" applyFont="1" applyFill="1" applyBorder="1" applyAlignment="1">
      <alignment horizontal="right" vertical="center"/>
    </xf>
    <xf numFmtId="2" fontId="8" fillId="35" borderId="35" xfId="0" applyNumberFormat="1" applyFont="1" applyFill="1" applyBorder="1" applyAlignment="1">
      <alignment horizontal="center" vertical="center"/>
    </xf>
    <xf numFmtId="2" fontId="8" fillId="35" borderId="3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35" xfId="0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 horizontal="right"/>
    </xf>
    <xf numFmtId="2" fontId="15" fillId="0" borderId="10" xfId="63" applyNumberFormat="1" applyFont="1" applyBorder="1" applyAlignment="1">
      <alignment horizontal="center"/>
      <protection/>
    </xf>
    <xf numFmtId="2" fontId="6" fillId="0" borderId="11" xfId="0" applyNumberFormat="1" applyFont="1" applyBorder="1" applyAlignment="1">
      <alignment horizontal="center"/>
    </xf>
    <xf numFmtId="9" fontId="6" fillId="0" borderId="22" xfId="0" applyNumberFormat="1" applyFont="1" applyBorder="1" applyAlignment="1">
      <alignment horizontal="center"/>
    </xf>
    <xf numFmtId="2" fontId="15" fillId="0" borderId="10" xfId="63" applyNumberFormat="1" applyFont="1" applyFill="1" applyBorder="1" applyAlignment="1">
      <alignment horizontal="center"/>
      <protection/>
    </xf>
    <xf numFmtId="0" fontId="0" fillId="0" borderId="37" xfId="0" applyFont="1" applyBorder="1" applyAlignment="1">
      <alignment horizontal="center" wrapText="1"/>
    </xf>
    <xf numFmtId="0" fontId="28" fillId="0" borderId="12" xfId="0" applyFont="1" applyBorder="1" applyAlignment="1">
      <alignment horizontal="center"/>
    </xf>
    <xf numFmtId="2" fontId="15" fillId="0" borderId="12" xfId="63" applyNumberFormat="1" applyFont="1" applyFill="1" applyBorder="1" applyAlignment="1">
      <alignment horizontal="center"/>
      <protection/>
    </xf>
    <xf numFmtId="2" fontId="6" fillId="0" borderId="38" xfId="0" applyNumberFormat="1" applyFont="1" applyBorder="1" applyAlignment="1">
      <alignment horizontal="center"/>
    </xf>
    <xf numFmtId="9" fontId="6" fillId="0" borderId="23" xfId="0" applyNumberFormat="1" applyFont="1" applyBorder="1" applyAlignment="1">
      <alignment horizontal="center"/>
    </xf>
    <xf numFmtId="0" fontId="6" fillId="0" borderId="29" xfId="0" applyFont="1" applyFill="1" applyBorder="1" applyAlignment="1" quotePrefix="1">
      <alignment horizontal="center"/>
    </xf>
    <xf numFmtId="0" fontId="5" fillId="0" borderId="36" xfId="0" applyFont="1" applyBorder="1" applyAlignment="1">
      <alignment horizontal="left"/>
    </xf>
    <xf numFmtId="2" fontId="25" fillId="33" borderId="36" xfId="81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 horizontal="center"/>
    </xf>
    <xf numFmtId="0" fontId="21" fillId="35" borderId="12" xfId="70" applyFont="1" applyFill="1" applyBorder="1" applyAlignment="1">
      <alignment horizontal="right" vertical="center"/>
      <protection/>
    </xf>
    <xf numFmtId="2" fontId="21" fillId="35" borderId="23" xfId="70" applyNumberFormat="1" applyFont="1" applyFill="1" applyBorder="1">
      <alignment/>
      <protection/>
    </xf>
    <xf numFmtId="2" fontId="5" fillId="35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9" fillId="0" borderId="0" xfId="0" applyFont="1" applyAlignment="1">
      <alignment horizontal="center"/>
    </xf>
    <xf numFmtId="9" fontId="27" fillId="0" borderId="0" xfId="84" applyFont="1" applyAlignment="1">
      <alignment/>
    </xf>
    <xf numFmtId="0" fontId="5" fillId="34" borderId="10" xfId="0" applyFont="1" applyFill="1" applyBorder="1" applyAlignment="1">
      <alignment horizontal="center" vertical="top" wrapText="1"/>
    </xf>
    <xf numFmtId="9" fontId="5" fillId="34" borderId="10" xfId="84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vertical="top"/>
    </xf>
    <xf numFmtId="2" fontId="0" fillId="35" borderId="10" xfId="0" applyNumberFormat="1" applyFont="1" applyFill="1" applyBorder="1" applyAlignment="1">
      <alignment horizontal="center"/>
    </xf>
    <xf numFmtId="9" fontId="5" fillId="0" borderId="0" xfId="84" applyFont="1" applyAlignment="1">
      <alignment/>
    </xf>
    <xf numFmtId="0" fontId="5" fillId="35" borderId="10" xfId="0" applyFont="1" applyFill="1" applyBorder="1" applyAlignment="1">
      <alignment horizontal="center" vertical="top" wrapText="1"/>
    </xf>
    <xf numFmtId="9" fontId="5" fillId="35" borderId="10" xfId="84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/>
    </xf>
    <xf numFmtId="1" fontId="8" fillId="0" borderId="10" xfId="84" applyNumberFormat="1" applyFont="1" applyBorder="1" applyAlignment="1">
      <alignment horizontal="center"/>
    </xf>
    <xf numFmtId="2" fontId="14" fillId="0" borderId="10" xfId="84" applyNumberFormat="1" applyFont="1" applyBorder="1" applyAlignment="1">
      <alignment horizontal="center"/>
    </xf>
    <xf numFmtId="1" fontId="14" fillId="0" borderId="10" xfId="84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14" fillId="0" borderId="10" xfId="84" applyFont="1" applyBorder="1" applyAlignment="1">
      <alignment horizontal="center"/>
    </xf>
    <xf numFmtId="1" fontId="14" fillId="33" borderId="10" xfId="84" applyNumberFormat="1" applyFont="1" applyFill="1" applyBorder="1" applyAlignment="1">
      <alignment horizontal="center"/>
    </xf>
    <xf numFmtId="1" fontId="14" fillId="33" borderId="0" xfId="84" applyNumberFormat="1" applyFont="1" applyFill="1" applyAlignment="1">
      <alignment/>
    </xf>
    <xf numFmtId="2" fontId="16" fillId="0" borderId="10" xfId="69" applyNumberFormat="1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28" fillId="0" borderId="13" xfId="0" applyFont="1" applyBorder="1" applyAlignment="1">
      <alignment horizontal="center"/>
    </xf>
    <xf numFmtId="2" fontId="0" fillId="0" borderId="13" xfId="70" applyNumberFormat="1" applyFont="1" applyBorder="1" applyAlignment="1">
      <alignment horizontal="center"/>
      <protection/>
    </xf>
    <xf numFmtId="2" fontId="0" fillId="0" borderId="24" xfId="70" applyNumberFormat="1" applyFont="1" applyBorder="1" applyAlignment="1">
      <alignment horizontal="center"/>
      <protection/>
    </xf>
    <xf numFmtId="9" fontId="6" fillId="0" borderId="40" xfId="84" applyFont="1" applyBorder="1" applyAlignment="1">
      <alignment horizontal="center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9" fontId="5" fillId="34" borderId="33" xfId="84" applyFont="1" applyFill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/>
    </xf>
    <xf numFmtId="9" fontId="5" fillId="34" borderId="36" xfId="84" applyFont="1" applyFill="1" applyBorder="1" applyAlignment="1">
      <alignment horizontal="center" vertical="center" wrapText="1"/>
    </xf>
    <xf numFmtId="2" fontId="19" fillId="34" borderId="33" xfId="0" applyNumberFormat="1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wrapText="1"/>
    </xf>
    <xf numFmtId="0" fontId="5" fillId="34" borderId="36" xfId="0" applyFont="1" applyFill="1" applyBorder="1" applyAlignment="1">
      <alignment horizontal="center" wrapText="1"/>
    </xf>
    <xf numFmtId="2" fontId="15" fillId="0" borderId="13" xfId="63" applyNumberFormat="1" applyFont="1" applyBorder="1" applyAlignment="1">
      <alignment horizontal="center"/>
      <protection/>
    </xf>
    <xf numFmtId="2" fontId="6" fillId="0" borderId="26" xfId="0" applyNumberFormat="1" applyFont="1" applyBorder="1" applyAlignment="1">
      <alignment horizontal="center"/>
    </xf>
    <xf numFmtId="9" fontId="6" fillId="0" borderId="40" xfId="0" applyNumberFormat="1" applyFont="1" applyBorder="1" applyAlignment="1">
      <alignment horizontal="center"/>
    </xf>
    <xf numFmtId="0" fontId="5" fillId="34" borderId="33" xfId="0" applyFont="1" applyFill="1" applyBorder="1" applyAlignment="1">
      <alignment horizontal="center" vertical="center" wrapText="1"/>
    </xf>
    <xf numFmtId="2" fontId="18" fillId="0" borderId="0" xfId="69" applyNumberFormat="1" applyFont="1" applyBorder="1" applyAlignment="1">
      <alignment horizontal="center" vertical="center"/>
      <protection/>
    </xf>
    <xf numFmtId="2" fontId="15" fillId="0" borderId="0" xfId="0" applyNumberFormat="1" applyFont="1" applyBorder="1" applyAlignment="1">
      <alignment horizontal="center" vertical="center"/>
    </xf>
    <xf numFmtId="2" fontId="5" fillId="0" borderId="21" xfId="84" applyNumberFormat="1" applyFont="1" applyBorder="1" applyAlignment="1">
      <alignment/>
    </xf>
    <xf numFmtId="2" fontId="6" fillId="35" borderId="19" xfId="0" applyNumberFormat="1" applyFont="1" applyFill="1" applyBorder="1" applyAlignment="1">
      <alignment/>
    </xf>
    <xf numFmtId="2" fontId="0" fillId="0" borderId="12" xfId="70" applyNumberFormat="1" applyFont="1" applyBorder="1" applyAlignment="1">
      <alignment horizontal="center"/>
      <protection/>
    </xf>
    <xf numFmtId="2" fontId="0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/>
    </xf>
    <xf numFmtId="0" fontId="5" fillId="0" borderId="36" xfId="0" applyFont="1" applyBorder="1" applyAlignment="1">
      <alignment horizontal="center" vertical="center"/>
    </xf>
    <xf numFmtId="2" fontId="16" fillId="0" borderId="36" xfId="70" applyNumberFormat="1" applyFont="1" applyBorder="1" applyAlignment="1">
      <alignment horizontal="center"/>
      <protection/>
    </xf>
    <xf numFmtId="2" fontId="5" fillId="33" borderId="36" xfId="0" applyNumberFormat="1" applyFont="1" applyFill="1" applyBorder="1" applyAlignment="1">
      <alignment/>
    </xf>
    <xf numFmtId="9" fontId="5" fillId="33" borderId="41" xfId="84" applyFont="1" applyFill="1" applyBorder="1" applyAlignment="1">
      <alignment horizontal="center"/>
    </xf>
    <xf numFmtId="2" fontId="0" fillId="0" borderId="42" xfId="70" applyNumberFormat="1" applyFont="1" applyBorder="1" applyAlignment="1">
      <alignment horizontal="center"/>
      <protection/>
    </xf>
    <xf numFmtId="0" fontId="6" fillId="0" borderId="36" xfId="0" applyFont="1" applyBorder="1" applyAlignment="1">
      <alignment vertical="center"/>
    </xf>
    <xf numFmtId="1" fontId="0" fillId="35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21" xfId="0" applyNumberFormat="1" applyFont="1" applyFill="1" applyBorder="1" applyAlignment="1">
      <alignment horizontal="center" wrapText="1"/>
    </xf>
    <xf numFmtId="2" fontId="0" fillId="35" borderId="15" xfId="84" applyNumberFormat="1" applyFont="1" applyFill="1" applyBorder="1" applyAlignment="1">
      <alignment horizontal="center"/>
    </xf>
    <xf numFmtId="9" fontId="0" fillId="35" borderId="16" xfId="84" applyFont="1" applyFill="1" applyBorder="1" applyAlignment="1">
      <alignment/>
    </xf>
    <xf numFmtId="2" fontId="0" fillId="35" borderId="10" xfId="84" applyNumberFormat="1" applyFont="1" applyFill="1" applyBorder="1" applyAlignment="1">
      <alignment horizontal="center"/>
    </xf>
    <xf numFmtId="9" fontId="0" fillId="35" borderId="22" xfId="84" applyFont="1" applyFill="1" applyBorder="1" applyAlignment="1">
      <alignment/>
    </xf>
    <xf numFmtId="2" fontId="0" fillId="35" borderId="21" xfId="84" applyNumberFormat="1" applyFont="1" applyFill="1" applyBorder="1" applyAlignment="1">
      <alignment horizontal="center"/>
    </xf>
    <xf numFmtId="9" fontId="0" fillId="35" borderId="19" xfId="84" applyFont="1" applyFill="1" applyBorder="1" applyAlignment="1">
      <alignment/>
    </xf>
    <xf numFmtId="9" fontId="5" fillId="35" borderId="31" xfId="84" applyFont="1" applyFill="1" applyBorder="1" applyAlignment="1">
      <alignment/>
    </xf>
    <xf numFmtId="191" fontId="0" fillId="35" borderId="15" xfId="64" applyNumberFormat="1" applyFont="1" applyFill="1" applyBorder="1" applyAlignment="1">
      <alignment horizontal="center"/>
      <protection/>
    </xf>
    <xf numFmtId="191" fontId="0" fillId="35" borderId="10" xfId="64" applyNumberFormat="1" applyFont="1" applyFill="1" applyBorder="1" applyAlignment="1">
      <alignment horizontal="center"/>
      <protection/>
    </xf>
    <xf numFmtId="191" fontId="0" fillId="35" borderId="10" xfId="0" applyNumberFormat="1" applyFont="1" applyFill="1" applyBorder="1" applyAlignment="1">
      <alignment horizontal="center"/>
    </xf>
    <xf numFmtId="191" fontId="0" fillId="35" borderId="21" xfId="64" applyNumberFormat="1" applyFont="1" applyFill="1" applyBorder="1" applyAlignment="1">
      <alignment horizontal="center"/>
      <protection/>
    </xf>
    <xf numFmtId="2" fontId="8" fillId="35" borderId="21" xfId="0" applyNumberFormat="1" applyFont="1" applyFill="1" applyBorder="1" applyAlignment="1">
      <alignment horizontal="center" vertical="center"/>
    </xf>
    <xf numFmtId="2" fontId="5" fillId="35" borderId="21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2" fontId="16" fillId="0" borderId="15" xfId="64" applyNumberFormat="1" applyFont="1" applyBorder="1" applyAlignment="1">
      <alignment horizontal="center"/>
      <protection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9" fontId="5" fillId="34" borderId="10" xfId="84" applyFont="1" applyFill="1" applyBorder="1" applyAlignment="1">
      <alignment horizontal="center"/>
    </xf>
    <xf numFmtId="2" fontId="5" fillId="34" borderId="22" xfId="0" applyNumberFormat="1" applyFont="1" applyFill="1" applyBorder="1" applyAlignment="1">
      <alignment horizontal="center"/>
    </xf>
    <xf numFmtId="0" fontId="6" fillId="35" borderId="21" xfId="0" applyFont="1" applyFill="1" applyBorder="1" applyAlignment="1">
      <alignment vertical="center"/>
    </xf>
    <xf numFmtId="2" fontId="6" fillId="35" borderId="21" xfId="0" applyNumberFormat="1" applyFont="1" applyFill="1" applyBorder="1" applyAlignment="1">
      <alignment vertical="center"/>
    </xf>
    <xf numFmtId="9" fontId="6" fillId="35" borderId="21" xfId="84" applyFont="1" applyFill="1" applyBorder="1" applyAlignment="1">
      <alignment/>
    </xf>
    <xf numFmtId="9" fontId="6" fillId="35" borderId="19" xfId="84" applyFont="1" applyFill="1" applyBorder="1" applyAlignment="1">
      <alignment/>
    </xf>
    <xf numFmtId="0" fontId="5" fillId="0" borderId="1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9" fontId="5" fillId="0" borderId="10" xfId="84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9" fontId="5" fillId="0" borderId="10" xfId="84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0" fontId="0" fillId="0" borderId="21" xfId="64" applyFont="1" applyBorder="1" applyAlignment="1">
      <alignment horizontal="center"/>
      <protection/>
    </xf>
    <xf numFmtId="9" fontId="5" fillId="33" borderId="21" xfId="84" applyFont="1" applyFill="1" applyBorder="1" applyAlignment="1">
      <alignment vertical="center"/>
    </xf>
    <xf numFmtId="9" fontId="5" fillId="33" borderId="19" xfId="84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9" fontId="5" fillId="33" borderId="0" xfId="84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9" fontId="12" fillId="0" borderId="0" xfId="84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9" fontId="5" fillId="34" borderId="22" xfId="84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21" fillId="35" borderId="10" xfId="70" applyFont="1" applyFill="1" applyBorder="1">
      <alignment/>
      <protection/>
    </xf>
    <xf numFmtId="2" fontId="21" fillId="35" borderId="10" xfId="70" applyNumberFormat="1" applyFont="1" applyFill="1" applyBorder="1" applyAlignment="1">
      <alignment horizontal="right"/>
      <protection/>
    </xf>
    <xf numFmtId="0" fontId="32" fillId="35" borderId="10" xfId="70" applyFont="1" applyFill="1" applyBorder="1">
      <alignment/>
      <protection/>
    </xf>
    <xf numFmtId="0" fontId="28" fillId="35" borderId="10" xfId="63" applyFont="1" applyFill="1" applyBorder="1">
      <alignment/>
      <protection/>
    </xf>
    <xf numFmtId="0" fontId="28" fillId="35" borderId="10" xfId="63" applyFont="1" applyFill="1" applyBorder="1">
      <alignment/>
      <protection/>
    </xf>
    <xf numFmtId="0" fontId="5" fillId="0" borderId="10" xfId="0" applyFont="1" applyFill="1" applyBorder="1" applyAlignment="1">
      <alignment horizontal="right"/>
    </xf>
    <xf numFmtId="2" fontId="28" fillId="35" borderId="10" xfId="63" applyNumberFormat="1" applyFont="1" applyFill="1" applyBorder="1">
      <alignment/>
      <protection/>
    </xf>
    <xf numFmtId="9" fontId="14" fillId="0" borderId="0" xfId="84" applyFont="1" applyFill="1" applyAlignment="1">
      <alignment horizontal="left"/>
    </xf>
    <xf numFmtId="0" fontId="5" fillId="34" borderId="42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9" fontId="5" fillId="34" borderId="12" xfId="84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2" fontId="5" fillId="34" borderId="23" xfId="0" applyNumberFormat="1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9" fontId="6" fillId="35" borderId="36" xfId="84" applyFont="1" applyFill="1" applyBorder="1" applyAlignment="1">
      <alignment/>
    </xf>
    <xf numFmtId="9" fontId="6" fillId="35" borderId="33" xfId="84" applyFont="1" applyFill="1" applyBorder="1" applyAlignment="1">
      <alignment/>
    </xf>
    <xf numFmtId="9" fontId="5" fillId="34" borderId="10" xfId="84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 wrapText="1"/>
    </xf>
    <xf numFmtId="9" fontId="5" fillId="33" borderId="21" xfId="84" applyFont="1" applyFill="1" applyBorder="1" applyAlignment="1">
      <alignment/>
    </xf>
    <xf numFmtId="9" fontId="5" fillId="33" borderId="19" xfId="84" applyFont="1" applyFill="1" applyBorder="1" applyAlignment="1">
      <alignment/>
    </xf>
    <xf numFmtId="2" fontId="7" fillId="0" borderId="0" xfId="0" applyNumberFormat="1" applyFont="1" applyFill="1" applyAlignment="1">
      <alignment horizontal="center"/>
    </xf>
    <xf numFmtId="2" fontId="14" fillId="36" borderId="10" xfId="84" applyNumberFormat="1" applyFont="1" applyFill="1" applyBorder="1" applyAlignment="1">
      <alignment horizontal="center"/>
    </xf>
    <xf numFmtId="9" fontId="14" fillId="36" borderId="10" xfId="84" applyFont="1" applyFill="1" applyBorder="1" applyAlignment="1">
      <alignment horizontal="center"/>
    </xf>
    <xf numFmtId="1" fontId="8" fillId="33" borderId="10" xfId="84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9" fontId="10" fillId="0" borderId="0" xfId="84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1" fontId="0" fillId="0" borderId="10" xfId="69" applyNumberFormat="1" applyFont="1" applyBorder="1" applyAlignment="1">
      <alignment horizontal="center" vertical="center"/>
      <protection/>
    </xf>
    <xf numFmtId="0" fontId="0" fillId="0" borderId="0" xfId="69" applyFont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0" fillId="0" borderId="11" xfId="69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/>
    </xf>
    <xf numFmtId="9" fontId="5" fillId="33" borderId="0" xfId="84" applyFont="1" applyFill="1" applyBorder="1" applyAlignment="1">
      <alignment/>
    </xf>
    <xf numFmtId="0" fontId="8" fillId="0" borderId="0" xfId="0" applyFont="1" applyAlignment="1">
      <alignment horizontal="left"/>
    </xf>
    <xf numFmtId="9" fontId="5" fillId="34" borderId="33" xfId="84" applyFont="1" applyFill="1" applyBorder="1" applyAlignment="1">
      <alignment horizontal="center" wrapText="1"/>
    </xf>
    <xf numFmtId="0" fontId="6" fillId="0" borderId="18" xfId="0" applyFont="1" applyFill="1" applyBorder="1" applyAlignment="1" quotePrefix="1">
      <alignment horizontal="center"/>
    </xf>
    <xf numFmtId="0" fontId="5" fillId="0" borderId="21" xfId="0" applyFont="1" applyBorder="1" applyAlignment="1">
      <alignment horizontal="left"/>
    </xf>
    <xf numFmtId="2" fontId="16" fillId="0" borderId="21" xfId="70" applyNumberFormat="1" applyFont="1" applyBorder="1" applyAlignment="1">
      <alignment horizontal="center"/>
      <protection/>
    </xf>
    <xf numFmtId="0" fontId="6" fillId="0" borderId="18" xfId="0" applyFont="1" applyFill="1" applyBorder="1" applyAlignment="1" quotePrefix="1">
      <alignment horizontal="center" vertical="center"/>
    </xf>
    <xf numFmtId="0" fontId="5" fillId="0" borderId="21" xfId="0" applyFont="1" applyBorder="1" applyAlignment="1">
      <alignment horizontal="center" vertical="center"/>
    </xf>
    <xf numFmtId="2" fontId="25" fillId="33" borderId="10" xfId="81" applyNumberFormat="1" applyFont="1" applyFill="1" applyBorder="1" applyAlignment="1">
      <alignment horizontal="center"/>
      <protection/>
    </xf>
    <xf numFmtId="185" fontId="0" fillId="0" borderId="0" xfId="69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9" fontId="0" fillId="0" borderId="0" xfId="84" applyFont="1" applyAlignment="1">
      <alignment/>
    </xf>
    <xf numFmtId="2" fontId="5" fillId="0" borderId="0" xfId="0" applyNumberFormat="1" applyFont="1" applyBorder="1" applyAlignment="1">
      <alignment vertical="top"/>
    </xf>
    <xf numFmtId="0" fontId="5" fillId="0" borderId="27" xfId="0" applyFont="1" applyFill="1" applyBorder="1" applyAlignment="1">
      <alignment/>
    </xf>
    <xf numFmtId="9" fontId="5" fillId="34" borderId="32" xfId="84" applyFont="1" applyFill="1" applyBorder="1" applyAlignment="1">
      <alignment horizontal="center" wrapText="1"/>
    </xf>
    <xf numFmtId="0" fontId="5" fillId="0" borderId="25" xfId="0" applyFont="1" applyFill="1" applyBorder="1" applyAlignment="1">
      <alignment/>
    </xf>
    <xf numFmtId="9" fontId="5" fillId="34" borderId="12" xfId="84" applyFont="1" applyFill="1" applyBorder="1" applyAlignment="1">
      <alignment horizontal="center" wrapText="1"/>
    </xf>
    <xf numFmtId="2" fontId="25" fillId="0" borderId="10" xfId="81" applyNumberFormat="1" applyFont="1" applyBorder="1" applyAlignment="1">
      <alignment horizontal="center"/>
      <protection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Border="1" applyAlignment="1">
      <alignment horizontal="center" vertical="top" wrapText="1"/>
    </xf>
    <xf numFmtId="9" fontId="5" fillId="0" borderId="0" xfId="84" applyFont="1" applyBorder="1" applyAlignment="1">
      <alignment horizontal="center" vertical="top" wrapText="1"/>
    </xf>
    <xf numFmtId="2" fontId="25" fillId="0" borderId="0" xfId="81" applyNumberFormat="1" applyFont="1" applyBorder="1">
      <alignment/>
      <protection/>
    </xf>
    <xf numFmtId="0" fontId="5" fillId="0" borderId="42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9" fontId="25" fillId="0" borderId="36" xfId="84" applyFont="1" applyBorder="1" applyAlignment="1">
      <alignment horizontal="center"/>
    </xf>
    <xf numFmtId="1" fontId="8" fillId="0" borderId="33" xfId="84" applyNumberFormat="1" applyFont="1" applyBorder="1" applyAlignment="1">
      <alignment horizontal="center" vertical="center"/>
    </xf>
    <xf numFmtId="0" fontId="23" fillId="0" borderId="0" xfId="0" applyFont="1" applyFill="1" applyAlignment="1">
      <alignment/>
    </xf>
    <xf numFmtId="1" fontId="0" fillId="35" borderId="15" xfId="81" applyNumberFormat="1" applyFont="1" applyFill="1" applyBorder="1" applyAlignment="1">
      <alignment horizontal="center"/>
      <protection/>
    </xf>
    <xf numFmtId="1" fontId="0" fillId="35" borderId="10" xfId="81" applyNumberFormat="1" applyFont="1" applyFill="1" applyBorder="1" applyAlignment="1">
      <alignment horizontal="center"/>
      <protection/>
    </xf>
    <xf numFmtId="1" fontId="0" fillId="35" borderId="21" xfId="81" applyNumberFormat="1" applyFont="1" applyFill="1" applyBorder="1" applyAlignment="1">
      <alignment horizontal="center"/>
      <protection/>
    </xf>
    <xf numFmtId="1" fontId="25" fillId="35" borderId="35" xfId="81" applyNumberFormat="1" applyFont="1" applyFill="1" applyBorder="1" applyAlignment="1">
      <alignment horizontal="center"/>
      <protection/>
    </xf>
    <xf numFmtId="2" fontId="25" fillId="35" borderId="35" xfId="81" applyNumberFormat="1" applyFont="1" applyFill="1" applyBorder="1" applyAlignment="1">
      <alignment horizontal="center"/>
      <protection/>
    </xf>
    <xf numFmtId="0" fontId="5" fillId="0" borderId="0" xfId="0" applyFont="1" applyBorder="1" applyAlignment="1">
      <alignment/>
    </xf>
    <xf numFmtId="2" fontId="0" fillId="35" borderId="15" xfId="81" applyNumberFormat="1" applyFont="1" applyFill="1" applyBorder="1" applyAlignment="1">
      <alignment horizontal="center"/>
      <protection/>
    </xf>
    <xf numFmtId="2" fontId="0" fillId="35" borderId="10" xfId="81" applyNumberFormat="1" applyFont="1" applyFill="1" applyBorder="1" applyAlignment="1">
      <alignment horizontal="center"/>
      <protection/>
    </xf>
    <xf numFmtId="2" fontId="0" fillId="35" borderId="21" xfId="81" applyNumberFormat="1" applyFont="1" applyFill="1" applyBorder="1" applyAlignment="1">
      <alignment horizontal="center"/>
      <protection/>
    </xf>
    <xf numFmtId="1" fontId="25" fillId="35" borderId="36" xfId="81" applyNumberFormat="1" applyFont="1" applyFill="1" applyBorder="1" applyAlignment="1">
      <alignment horizontal="center"/>
      <protection/>
    </xf>
    <xf numFmtId="191" fontId="25" fillId="35" borderId="36" xfId="81" applyNumberFormat="1" applyFont="1" applyFill="1" applyBorder="1" applyAlignment="1">
      <alignment horizontal="center"/>
      <protection/>
    </xf>
    <xf numFmtId="2" fontId="25" fillId="35" borderId="36" xfId="81" applyNumberFormat="1" applyFont="1" applyFill="1" applyBorder="1" applyAlignment="1">
      <alignment horizontal="center"/>
      <protection/>
    </xf>
    <xf numFmtId="9" fontId="25" fillId="35" borderId="33" xfId="84" applyFont="1" applyFill="1" applyBorder="1" applyAlignment="1">
      <alignment/>
    </xf>
    <xf numFmtId="2" fontId="25" fillId="0" borderId="0" xfId="81" applyNumberFormat="1" applyFont="1" applyFill="1" applyBorder="1">
      <alignment/>
      <protection/>
    </xf>
    <xf numFmtId="2" fontId="0" fillId="0" borderId="15" xfId="64" applyNumberFormat="1" applyFont="1" applyBorder="1" applyAlignment="1">
      <alignment horizontal="center" vertical="center"/>
      <protection/>
    </xf>
    <xf numFmtId="2" fontId="0" fillId="0" borderId="10" xfId="64" applyNumberFormat="1" applyFont="1" applyBorder="1" applyAlignment="1">
      <alignment horizontal="center" vertical="center"/>
      <protection/>
    </xf>
    <xf numFmtId="2" fontId="0" fillId="0" borderId="21" xfId="64" applyNumberFormat="1" applyFont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12" fillId="0" borderId="0" xfId="0" applyFont="1" applyBorder="1" applyAlignment="1">
      <alignment horizontal="right"/>
    </xf>
    <xf numFmtId="2" fontId="5" fillId="0" borderId="11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2" fontId="5" fillId="33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9" fontId="6" fillId="35" borderId="22" xfId="84" applyFont="1" applyFill="1" applyBorder="1" applyAlignment="1">
      <alignment horizontal="right" wrapText="1"/>
    </xf>
    <xf numFmtId="2" fontId="0" fillId="35" borderId="13" xfId="0" applyNumberFormat="1" applyFont="1" applyFill="1" applyBorder="1" applyAlignment="1">
      <alignment horizontal="center"/>
    </xf>
    <xf numFmtId="9" fontId="6" fillId="35" borderId="40" xfId="84" applyFont="1" applyFill="1" applyBorder="1" applyAlignment="1">
      <alignment horizontal="right" wrapText="1"/>
    </xf>
    <xf numFmtId="2" fontId="16" fillId="35" borderId="13" xfId="0" applyNumberFormat="1" applyFont="1" applyFill="1" applyBorder="1" applyAlignment="1">
      <alignment horizontal="center"/>
    </xf>
    <xf numFmtId="9" fontId="5" fillId="35" borderId="19" xfId="84" applyFont="1" applyFill="1" applyBorder="1" applyAlignment="1">
      <alignment horizontal="right" wrapText="1"/>
    </xf>
    <xf numFmtId="0" fontId="6" fillId="35" borderId="0" xfId="0" applyFont="1" applyFill="1" applyAlignment="1">
      <alignment horizontal="center"/>
    </xf>
    <xf numFmtId="9" fontId="6" fillId="35" borderId="0" xfId="84" applyFont="1" applyFill="1" applyAlignment="1">
      <alignment/>
    </xf>
    <xf numFmtId="0" fontId="8" fillId="35" borderId="0" xfId="0" applyFont="1" applyFill="1" applyAlignment="1">
      <alignment/>
    </xf>
    <xf numFmtId="9" fontId="6" fillId="35" borderId="0" xfId="84" applyFont="1" applyFill="1" applyAlignment="1">
      <alignment horizontal="right"/>
    </xf>
    <xf numFmtId="0" fontId="5" fillId="35" borderId="36" xfId="0" applyFont="1" applyFill="1" applyBorder="1" applyAlignment="1">
      <alignment horizontal="center" vertical="center" wrapText="1"/>
    </xf>
    <xf numFmtId="9" fontId="5" fillId="35" borderId="33" xfId="84" applyFont="1" applyFill="1" applyBorder="1" applyAlignment="1">
      <alignment horizontal="center" vertical="center" wrapText="1"/>
    </xf>
    <xf numFmtId="9" fontId="6" fillId="35" borderId="40" xfId="84" applyFont="1" applyFill="1" applyBorder="1" applyAlignment="1">
      <alignment horizontal="center" vertical="center"/>
    </xf>
    <xf numFmtId="9" fontId="6" fillId="35" borderId="22" xfId="84" applyFont="1" applyFill="1" applyBorder="1" applyAlignment="1">
      <alignment horizontal="center" vertical="center"/>
    </xf>
    <xf numFmtId="9" fontId="5" fillId="35" borderId="22" xfId="84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2" fontId="14" fillId="36" borderId="10" xfId="84" applyNumberFormat="1" applyFont="1" applyFill="1" applyBorder="1" applyAlignment="1">
      <alignment horizontal="center" wrapText="1"/>
    </xf>
    <xf numFmtId="2" fontId="15" fillId="35" borderId="12" xfId="84" applyNumberFormat="1" applyFont="1" applyFill="1" applyBorder="1" applyAlignment="1">
      <alignment horizontal="center" vertical="center"/>
    </xf>
    <xf numFmtId="9" fontId="0" fillId="0" borderId="16" xfId="84" applyNumberFormat="1" applyFont="1" applyBorder="1" applyAlignment="1">
      <alignment horizontal="center"/>
    </xf>
    <xf numFmtId="9" fontId="0" fillId="0" borderId="22" xfId="84" applyNumberFormat="1" applyFont="1" applyBorder="1" applyAlignment="1">
      <alignment horizontal="center"/>
    </xf>
    <xf numFmtId="9" fontId="0" fillId="0" borderId="19" xfId="84" applyNumberFormat="1" applyFont="1" applyBorder="1" applyAlignment="1">
      <alignment horizontal="center"/>
    </xf>
    <xf numFmtId="9" fontId="25" fillId="0" borderId="36" xfId="84" applyNumberFormat="1" applyFont="1" applyBorder="1" applyAlignment="1">
      <alignment horizontal="center"/>
    </xf>
    <xf numFmtId="1" fontId="6" fillId="35" borderId="1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9" fontId="9" fillId="0" borderId="0" xfId="84" applyFont="1" applyAlignment="1">
      <alignment/>
    </xf>
    <xf numFmtId="9" fontId="7" fillId="0" borderId="0" xfId="84" applyFont="1" applyAlignment="1">
      <alignment/>
    </xf>
    <xf numFmtId="0" fontId="10" fillId="0" borderId="0" xfId="0" applyFont="1" applyAlignment="1">
      <alignment horizontal="left"/>
    </xf>
    <xf numFmtId="9" fontId="9" fillId="0" borderId="0" xfId="84" applyFont="1" applyAlignment="1">
      <alignment horizontal="left"/>
    </xf>
    <xf numFmtId="0" fontId="8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9" fontId="4" fillId="37" borderId="22" xfId="84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wrapText="1"/>
    </xf>
    <xf numFmtId="1" fontId="34" fillId="0" borderId="10" xfId="0" applyNumberFormat="1" applyFont="1" applyBorder="1" applyAlignment="1">
      <alignment/>
    </xf>
    <xf numFmtId="1" fontId="34" fillId="0" borderId="10" xfId="0" applyNumberFormat="1" applyFont="1" applyBorder="1" applyAlignment="1">
      <alignment horizontal="center"/>
    </xf>
    <xf numFmtId="9" fontId="35" fillId="0" borderId="22" xfId="84" applyFont="1" applyBorder="1" applyAlignment="1">
      <alignment/>
    </xf>
    <xf numFmtId="0" fontId="16" fillId="0" borderId="37" xfId="0" applyFont="1" applyBorder="1" applyAlignment="1">
      <alignment horizontal="center" wrapText="1"/>
    </xf>
    <xf numFmtId="1" fontId="34" fillId="0" borderId="12" xfId="0" applyNumberFormat="1" applyFont="1" applyBorder="1" applyAlignment="1">
      <alignment/>
    </xf>
    <xf numFmtId="1" fontId="34" fillId="0" borderId="1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1" fontId="4" fillId="0" borderId="21" xfId="0" applyNumberFormat="1" applyFont="1" applyFill="1" applyBorder="1" applyAlignment="1">
      <alignment/>
    </xf>
    <xf numFmtId="1" fontId="4" fillId="0" borderId="21" xfId="0" applyNumberFormat="1" applyFont="1" applyFill="1" applyBorder="1" applyAlignment="1">
      <alignment horizontal="center"/>
    </xf>
    <xf numFmtId="1" fontId="34" fillId="0" borderId="21" xfId="0" applyNumberFormat="1" applyFont="1" applyBorder="1" applyAlignment="1">
      <alignment horizontal="center"/>
    </xf>
    <xf numFmtId="9" fontId="35" fillId="0" borderId="19" xfId="84" applyFont="1" applyBorder="1" applyAlignment="1">
      <alignment/>
    </xf>
    <xf numFmtId="0" fontId="10" fillId="0" borderId="0" xfId="0" applyFont="1" applyAlignment="1">
      <alignment horizontal="center"/>
    </xf>
    <xf numFmtId="9" fontId="10" fillId="0" borderId="0" xfId="84" applyFont="1" applyAlignment="1">
      <alignment/>
    </xf>
    <xf numFmtId="0" fontId="4" fillId="34" borderId="14" xfId="0" applyFont="1" applyFill="1" applyBorder="1" applyAlignment="1">
      <alignment horizontal="center" wrapText="1"/>
    </xf>
    <xf numFmtId="0" fontId="10" fillId="34" borderId="15" xfId="0" applyFont="1" applyFill="1" applyBorder="1" applyAlignment="1">
      <alignment horizontal="center" vertical="center" wrapText="1"/>
    </xf>
    <xf numFmtId="9" fontId="4" fillId="34" borderId="16" xfId="84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wrapText="1"/>
    </xf>
    <xf numFmtId="1" fontId="34" fillId="35" borderId="10" xfId="0" applyNumberFormat="1" applyFont="1" applyFill="1" applyBorder="1" applyAlignment="1">
      <alignment horizontal="center"/>
    </xf>
    <xf numFmtId="0" fontId="34" fillId="35" borderId="10" xfId="0" applyFont="1" applyFill="1" applyBorder="1" applyAlignment="1">
      <alignment horizontal="center"/>
    </xf>
    <xf numFmtId="9" fontId="4" fillId="33" borderId="22" xfId="84" applyFont="1" applyFill="1" applyBorder="1" applyAlignment="1">
      <alignment/>
    </xf>
    <xf numFmtId="0" fontId="5" fillId="33" borderId="37" xfId="0" applyFont="1" applyFill="1" applyBorder="1" applyAlignment="1">
      <alignment horizontal="center" wrapText="1"/>
    </xf>
    <xf numFmtId="1" fontId="34" fillId="35" borderId="12" xfId="0" applyNumberFormat="1" applyFont="1" applyFill="1" applyBorder="1" applyAlignment="1">
      <alignment horizontal="center"/>
    </xf>
    <xf numFmtId="0" fontId="34" fillId="35" borderId="12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wrapText="1"/>
    </xf>
    <xf numFmtId="1" fontId="35" fillId="33" borderId="21" xfId="0" applyNumberFormat="1" applyFont="1" applyFill="1" applyBorder="1" applyAlignment="1">
      <alignment horizontal="center"/>
    </xf>
    <xf numFmtId="9" fontId="35" fillId="33" borderId="19" xfId="84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34" borderId="1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9" fontId="10" fillId="0" borderId="22" xfId="84" applyFont="1" applyBorder="1" applyAlignment="1">
      <alignment horizontal="center" vertical="center"/>
    </xf>
    <xf numFmtId="0" fontId="6" fillId="0" borderId="37" xfId="0" applyFont="1" applyBorder="1" applyAlignment="1">
      <alignment horizontal="center" wrapText="1"/>
    </xf>
    <xf numFmtId="1" fontId="14" fillId="0" borderId="12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vertical="center" wrapText="1"/>
    </xf>
    <xf numFmtId="9" fontId="10" fillId="0" borderId="19" xfId="84" applyFont="1" applyBorder="1" applyAlignment="1">
      <alignment horizontal="center" vertical="center"/>
    </xf>
    <xf numFmtId="9" fontId="4" fillId="0" borderId="0" xfId="84" applyFont="1" applyBorder="1" applyAlignment="1">
      <alignment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9" fontId="22" fillId="34" borderId="16" xfId="84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/>
    </xf>
    <xf numFmtId="9" fontId="10" fillId="0" borderId="22" xfId="84" applyFont="1" applyBorder="1" applyAlignment="1">
      <alignment horizontal="center"/>
    </xf>
    <xf numFmtId="0" fontId="21" fillId="0" borderId="37" xfId="0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/>
    </xf>
    <xf numFmtId="0" fontId="21" fillId="0" borderId="18" xfId="0" applyFont="1" applyBorder="1" applyAlignment="1">
      <alignment horizontal="center" wrapText="1"/>
    </xf>
    <xf numFmtId="1" fontId="4" fillId="0" borderId="21" xfId="0" applyNumberFormat="1" applyFont="1" applyBorder="1" applyAlignment="1">
      <alignment/>
    </xf>
    <xf numFmtId="9" fontId="4" fillId="0" borderId="19" xfId="84" applyFont="1" applyBorder="1" applyAlignment="1">
      <alignment horizontal="center"/>
    </xf>
    <xf numFmtId="9" fontId="21" fillId="0" borderId="0" xfId="84" applyFont="1" applyAlignment="1">
      <alignment/>
    </xf>
    <xf numFmtId="9" fontId="6" fillId="0" borderId="0" xfId="84" applyFont="1" applyBorder="1" applyAlignment="1">
      <alignment horizontal="center"/>
    </xf>
    <xf numFmtId="9" fontId="6" fillId="0" borderId="0" xfId="84" applyFont="1" applyBorder="1" applyAlignment="1">
      <alignment/>
    </xf>
    <xf numFmtId="9" fontId="5" fillId="0" borderId="0" xfId="84" applyFont="1" applyFill="1" applyBorder="1" applyAlignment="1">
      <alignment/>
    </xf>
    <xf numFmtId="0" fontId="0" fillId="0" borderId="10" xfId="70" applyFont="1" applyBorder="1" applyAlignment="1">
      <alignment horizontal="center"/>
      <protection/>
    </xf>
    <xf numFmtId="9" fontId="0" fillId="0" borderId="22" xfId="84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36" fillId="0" borderId="21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9" fontId="36" fillId="0" borderId="0" xfId="84" applyFont="1" applyBorder="1" applyAlignment="1">
      <alignment horizontal="right" vertical="center"/>
    </xf>
    <xf numFmtId="0" fontId="8" fillId="34" borderId="14" xfId="0" applyFont="1" applyFill="1" applyBorder="1" applyAlignment="1">
      <alignment horizontal="center" wrapText="1"/>
    </xf>
    <xf numFmtId="0" fontId="8" fillId="34" borderId="15" xfId="0" applyFont="1" applyFill="1" applyBorder="1" applyAlignment="1">
      <alignment horizontal="center" wrapText="1"/>
    </xf>
    <xf numFmtId="9" fontId="8" fillId="34" borderId="15" xfId="84" applyFont="1" applyFill="1" applyBorder="1" applyAlignment="1">
      <alignment horizontal="center" wrapText="1"/>
    </xf>
    <xf numFmtId="0" fontId="8" fillId="34" borderId="16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9" fontId="8" fillId="33" borderId="19" xfId="84" applyFont="1" applyFill="1" applyBorder="1" applyAlignment="1">
      <alignment/>
    </xf>
    <xf numFmtId="0" fontId="1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9" fontId="8" fillId="0" borderId="0" xfId="84" applyFont="1" applyBorder="1" applyAlignment="1">
      <alignment/>
    </xf>
    <xf numFmtId="9" fontId="8" fillId="33" borderId="0" xfId="84" applyFont="1" applyFill="1" applyBorder="1" applyAlignment="1">
      <alignment/>
    </xf>
    <xf numFmtId="9" fontId="14" fillId="0" borderId="0" xfId="84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45" xfId="84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1" fontId="35" fillId="0" borderId="21" xfId="84" applyNumberFormat="1" applyFont="1" applyBorder="1" applyAlignment="1">
      <alignment horizontal="center"/>
    </xf>
    <xf numFmtId="9" fontId="16" fillId="0" borderId="22" xfId="84" applyFont="1" applyBorder="1" applyAlignment="1">
      <alignment horizontal="center"/>
    </xf>
    <xf numFmtId="1" fontId="8" fillId="0" borderId="0" xfId="0" applyNumberFormat="1" applyFont="1" applyBorder="1" applyAlignment="1">
      <alignment horizontal="right"/>
    </xf>
    <xf numFmtId="1" fontId="35" fillId="0" borderId="0" xfId="84" applyNumberFormat="1" applyFont="1" applyBorder="1" applyAlignment="1">
      <alignment horizontal="right"/>
    </xf>
    <xf numFmtId="9" fontId="8" fillId="0" borderId="0" xfId="84" applyFont="1" applyFill="1" applyBorder="1" applyAlignment="1">
      <alignment/>
    </xf>
    <xf numFmtId="0" fontId="8" fillId="34" borderId="14" xfId="0" applyFont="1" applyFill="1" applyBorder="1" applyAlignment="1">
      <alignment horizontal="center" vertical="top" wrapText="1"/>
    </xf>
    <xf numFmtId="0" fontId="8" fillId="34" borderId="15" xfId="0" applyFont="1" applyFill="1" applyBorder="1" applyAlignment="1">
      <alignment horizontal="center" vertical="top" wrapText="1"/>
    </xf>
    <xf numFmtId="9" fontId="8" fillId="34" borderId="15" xfId="84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1" fontId="0" fillId="0" borderId="45" xfId="84" applyNumberFormat="1" applyFont="1" applyBorder="1" applyAlignment="1">
      <alignment horizontal="right"/>
    </xf>
    <xf numFmtId="9" fontId="0" fillId="0" borderId="22" xfId="84" applyFont="1" applyBorder="1" applyAlignment="1">
      <alignment horizontal="right"/>
    </xf>
    <xf numFmtId="1" fontId="35" fillId="0" borderId="46" xfId="84" applyNumberFormat="1" applyFont="1" applyBorder="1" applyAlignment="1">
      <alignment horizontal="right"/>
    </xf>
    <xf numFmtId="9" fontId="8" fillId="0" borderId="19" xfId="84" applyFont="1" applyFill="1" applyBorder="1" applyAlignment="1">
      <alignment/>
    </xf>
    <xf numFmtId="1" fontId="0" fillId="0" borderId="10" xfId="70" applyNumberFormat="1" applyFont="1" applyBorder="1" applyAlignment="1">
      <alignment horizontal="center"/>
      <protection/>
    </xf>
    <xf numFmtId="1" fontId="0" fillId="0" borderId="11" xfId="70" applyNumberFormat="1" applyFont="1" applyBorder="1" applyAlignment="1">
      <alignment horizontal="center"/>
      <protection/>
    </xf>
    <xf numFmtId="1" fontId="8" fillId="0" borderId="21" xfId="0" applyNumberFormat="1" applyFont="1" applyFill="1" applyBorder="1" applyAlignment="1">
      <alignment horizontal="center"/>
    </xf>
    <xf numFmtId="1" fontId="35" fillId="0" borderId="46" xfId="84" applyNumberFormat="1" applyFont="1" applyFill="1" applyBorder="1" applyAlignment="1">
      <alignment horizontal="center"/>
    </xf>
    <xf numFmtId="9" fontId="8" fillId="0" borderId="19" xfId="84" applyFont="1" applyFill="1" applyBorder="1" applyAlignment="1">
      <alignment horizontal="center"/>
    </xf>
    <xf numFmtId="0" fontId="0" fillId="0" borderId="28" xfId="70" applyFont="1" applyBorder="1" applyAlignment="1">
      <alignment horizontal="center"/>
      <protection/>
    </xf>
    <xf numFmtId="1" fontId="0" fillId="0" borderId="45" xfId="0" applyNumberFormat="1" applyFont="1" applyBorder="1" applyAlignment="1">
      <alignment horizontal="center"/>
    </xf>
    <xf numFmtId="1" fontId="35" fillId="0" borderId="46" xfId="84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" fontId="16" fillId="0" borderId="21" xfId="70" applyNumberFormat="1" applyFont="1" applyBorder="1" applyAlignment="1">
      <alignment horizontal="center"/>
      <protection/>
    </xf>
    <xf numFmtId="9" fontId="16" fillId="0" borderId="19" xfId="84" applyFont="1" applyBorder="1" applyAlignment="1">
      <alignment/>
    </xf>
    <xf numFmtId="9" fontId="5" fillId="34" borderId="16" xfId="84" applyFont="1" applyFill="1" applyBorder="1" applyAlignment="1">
      <alignment horizontal="center" vertical="center" wrapText="1"/>
    </xf>
    <xf numFmtId="0" fontId="16" fillId="0" borderId="21" xfId="70" applyFont="1" applyBorder="1" applyAlignment="1">
      <alignment horizontal="center"/>
      <protection/>
    </xf>
    <xf numFmtId="0" fontId="8" fillId="0" borderId="0" xfId="0" applyFont="1" applyBorder="1" applyAlignment="1">
      <alignment horizontal="center" wrapText="1"/>
    </xf>
    <xf numFmtId="9" fontId="8" fillId="0" borderId="0" xfId="84" applyFont="1" applyBorder="1" applyAlignment="1">
      <alignment horizontal="left" wrapText="1"/>
    </xf>
    <xf numFmtId="9" fontId="5" fillId="34" borderId="36" xfId="84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9" fontId="6" fillId="0" borderId="48" xfId="84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9" fontId="6" fillId="0" borderId="22" xfId="84" applyFont="1" applyBorder="1" applyAlignment="1">
      <alignment/>
    </xf>
    <xf numFmtId="0" fontId="6" fillId="0" borderId="21" xfId="0" applyFont="1" applyBorder="1" applyAlignment="1">
      <alignment wrapText="1"/>
    </xf>
    <xf numFmtId="2" fontId="0" fillId="35" borderId="10" xfId="70" applyNumberFormat="1" applyFont="1" applyFill="1" applyBorder="1" applyAlignment="1">
      <alignment horizontal="center"/>
      <protection/>
    </xf>
    <xf numFmtId="0" fontId="6" fillId="0" borderId="21" xfId="84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2" fontId="5" fillId="0" borderId="25" xfId="0" applyNumberFormat="1" applyFont="1" applyBorder="1" applyAlignment="1">
      <alignment horizontal="center"/>
    </xf>
    <xf numFmtId="2" fontId="6" fillId="0" borderId="0" xfId="84" applyNumberFormat="1" applyFont="1" applyAlignment="1">
      <alignment horizontal="center"/>
    </xf>
    <xf numFmtId="9" fontId="6" fillId="0" borderId="10" xfId="84" applyFont="1" applyBorder="1" applyAlignment="1">
      <alignment horizontal="center"/>
    </xf>
    <xf numFmtId="2" fontId="6" fillId="0" borderId="10" xfId="84" applyNumberFormat="1" applyFont="1" applyBorder="1" applyAlignment="1">
      <alignment horizontal="center"/>
    </xf>
    <xf numFmtId="2" fontId="10" fillId="0" borderId="28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7" fillId="37" borderId="0" xfId="0" applyFont="1" applyFill="1" applyAlignment="1">
      <alignment horizontal="center"/>
    </xf>
    <xf numFmtId="1" fontId="14" fillId="0" borderId="28" xfId="0" applyNumberFormat="1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/>
    </xf>
    <xf numFmtId="0" fontId="9" fillId="37" borderId="17" xfId="0" applyFont="1" applyFill="1" applyBorder="1" applyAlignment="1">
      <alignment horizontal="center"/>
    </xf>
    <xf numFmtId="0" fontId="4" fillId="37" borderId="51" xfId="0" applyFont="1" applyFill="1" applyBorder="1" applyAlignment="1">
      <alignment horizontal="center" vertical="center" wrapText="1"/>
    </xf>
    <xf numFmtId="0" fontId="4" fillId="37" borderId="52" xfId="0" applyFont="1" applyFill="1" applyBorder="1" applyAlignment="1">
      <alignment horizontal="center" vertical="center" wrapText="1"/>
    </xf>
    <xf numFmtId="0" fontId="4" fillId="37" borderId="53" xfId="0" applyFont="1" applyFill="1" applyBorder="1" applyAlignment="1">
      <alignment horizontal="center" vertical="center" wrapText="1"/>
    </xf>
    <xf numFmtId="1" fontId="4" fillId="0" borderId="54" xfId="0" applyNumberFormat="1" applyFont="1" applyBorder="1" applyAlignment="1">
      <alignment horizontal="center"/>
    </xf>
    <xf numFmtId="1" fontId="4" fillId="0" borderId="55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34" borderId="15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8" fillId="0" borderId="34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vertical="top" wrapText="1"/>
    </xf>
    <xf numFmtId="9" fontId="5" fillId="0" borderId="0" xfId="84" applyFont="1" applyBorder="1" applyAlignment="1">
      <alignment horizontal="right"/>
    </xf>
    <xf numFmtId="0" fontId="6" fillId="0" borderId="5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60" xfId="0" applyFont="1" applyBorder="1" applyAlignment="1">
      <alignment horizontal="left" wrapText="1"/>
    </xf>
    <xf numFmtId="0" fontId="6" fillId="0" borderId="2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44" xfId="0" applyFont="1" applyBorder="1" applyAlignment="1">
      <alignment horizontal="left" vertical="top" wrapText="1"/>
    </xf>
    <xf numFmtId="2" fontId="14" fillId="35" borderId="12" xfId="0" applyNumberFormat="1" applyFont="1" applyFill="1" applyBorder="1" applyAlignment="1">
      <alignment horizontal="center" vertical="center"/>
    </xf>
    <xf numFmtId="2" fontId="14" fillId="35" borderId="13" xfId="0" applyNumberFormat="1" applyFont="1" applyFill="1" applyBorder="1" applyAlignment="1">
      <alignment horizontal="center" vertical="center"/>
    </xf>
    <xf numFmtId="2" fontId="15" fillId="35" borderId="12" xfId="84" applyNumberFormat="1" applyFont="1" applyFill="1" applyBorder="1" applyAlignment="1">
      <alignment horizontal="center" vertical="center"/>
    </xf>
    <xf numFmtId="2" fontId="15" fillId="35" borderId="13" xfId="84" applyNumberFormat="1" applyFont="1" applyFill="1" applyBorder="1" applyAlignment="1">
      <alignment horizontal="center" vertical="center"/>
    </xf>
    <xf numFmtId="9" fontId="14" fillId="0" borderId="12" xfId="84" applyFont="1" applyBorder="1" applyAlignment="1">
      <alignment horizontal="center" vertical="center"/>
    </xf>
    <xf numFmtId="9" fontId="14" fillId="0" borderId="13" xfId="84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wrapText="1"/>
    </xf>
    <xf numFmtId="0" fontId="5" fillId="0" borderId="5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1" fontId="6" fillId="0" borderId="0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34" borderId="30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51" xfId="0" applyFont="1" applyFill="1" applyBorder="1" applyAlignment="1">
      <alignment horizontal="center"/>
    </xf>
    <xf numFmtId="0" fontId="5" fillId="34" borderId="61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5" fillId="34" borderId="62" xfId="0" applyFont="1" applyFill="1" applyBorder="1" applyAlignment="1">
      <alignment horizontal="center" vertical="top" wrapText="1"/>
    </xf>
    <xf numFmtId="0" fontId="5" fillId="34" borderId="61" xfId="0" applyFont="1" applyFill="1" applyBorder="1" applyAlignment="1">
      <alignment horizontal="center" vertical="top" wrapText="1"/>
    </xf>
    <xf numFmtId="0" fontId="12" fillId="0" borderId="25" xfId="0" applyFont="1" applyBorder="1" applyAlignment="1">
      <alignment horizontal="right"/>
    </xf>
    <xf numFmtId="0" fontId="5" fillId="34" borderId="51" xfId="0" applyFont="1" applyFill="1" applyBorder="1" applyAlignment="1">
      <alignment horizontal="center" vertical="top" wrapText="1"/>
    </xf>
    <xf numFmtId="0" fontId="5" fillId="34" borderId="53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14" fillId="0" borderId="23" xfId="0" applyNumberFormat="1" applyFont="1" applyBorder="1" applyAlignment="1">
      <alignment horizontal="center" vertical="center"/>
    </xf>
    <xf numFmtId="2" fontId="14" fillId="0" borderId="40" xfId="0" applyNumberFormat="1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top" wrapText="1"/>
    </xf>
    <xf numFmtId="0" fontId="8" fillId="0" borderId="55" xfId="0" applyFont="1" applyFill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top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5" fillId="34" borderId="15" xfId="0" applyFont="1" applyFill="1" applyBorder="1" applyAlignment="1">
      <alignment horizontal="center" vertical="top" wrapText="1"/>
    </xf>
    <xf numFmtId="0" fontId="13" fillId="34" borderId="62" xfId="0" applyFont="1" applyFill="1" applyBorder="1" applyAlignment="1">
      <alignment horizontal="center"/>
    </xf>
    <xf numFmtId="0" fontId="13" fillId="34" borderId="52" xfId="0" applyFont="1" applyFill="1" applyBorder="1" applyAlignment="1">
      <alignment horizontal="center"/>
    </xf>
    <xf numFmtId="0" fontId="13" fillId="34" borderId="53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left"/>
    </xf>
    <xf numFmtId="0" fontId="5" fillId="34" borderId="53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13" fillId="34" borderId="42" xfId="0" applyFont="1" applyFill="1" applyBorder="1" applyAlignment="1">
      <alignment horizontal="center"/>
    </xf>
    <xf numFmtId="0" fontId="13" fillId="34" borderId="44" xfId="0" applyFont="1" applyFill="1" applyBorder="1" applyAlignment="1">
      <alignment horizontal="center"/>
    </xf>
    <xf numFmtId="0" fontId="13" fillId="34" borderId="38" xfId="0" applyFont="1" applyFill="1" applyBorder="1" applyAlignment="1">
      <alignment horizont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2" xfId="63"/>
    <cellStyle name="Normal 2 2" xfId="64"/>
    <cellStyle name="Normal 2 2 2" xfId="65"/>
    <cellStyle name="Normal 2 2 3" xfId="66"/>
    <cellStyle name="Normal 2 3" xfId="67"/>
    <cellStyle name="Normal 2 3 2" xfId="68"/>
    <cellStyle name="Normal 3" xfId="69"/>
    <cellStyle name="Normal 3 2" xfId="70"/>
    <cellStyle name="Normal 3 3" xfId="71"/>
    <cellStyle name="Normal 3 4" xfId="72"/>
    <cellStyle name="Normal 4" xfId="73"/>
    <cellStyle name="Normal 4 2" xfId="74"/>
    <cellStyle name="Normal 5" xfId="75"/>
    <cellStyle name="Normal 6" xfId="76"/>
    <cellStyle name="Normal 6 2" xfId="77"/>
    <cellStyle name="Normal 7" xfId="78"/>
    <cellStyle name="Normal 8" xfId="79"/>
    <cellStyle name="Normal 9" xfId="80"/>
    <cellStyle name="Normal_calculation -utt" xfId="81"/>
    <cellStyle name="Note" xfId="82"/>
    <cellStyle name="Output" xfId="83"/>
    <cellStyle name="Percent" xfId="84"/>
    <cellStyle name="Percent 2" xfId="85"/>
    <cellStyle name="Percent 2 2" xfId="86"/>
    <cellStyle name="Percent 2 2 2" xfId="87"/>
    <cellStyle name="Percent 3" xfId="88"/>
    <cellStyle name="Percent 4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231</xdr:row>
      <xdr:rowOff>0</xdr:rowOff>
    </xdr:from>
    <xdr:to>
      <xdr:col>6</xdr:col>
      <xdr:colOff>533400</xdr:colOff>
      <xdr:row>231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7658100" y="57054750"/>
          <a:ext cx="1447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3</xdr:col>
      <xdr:colOff>0</xdr:colOff>
      <xdr:row>233</xdr:row>
      <xdr:rowOff>0</xdr:rowOff>
    </xdr:from>
    <xdr:to>
      <xdr:col>3</xdr:col>
      <xdr:colOff>333375</xdr:colOff>
      <xdr:row>233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4181475" y="574548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0</xdr:colOff>
      <xdr:row>233</xdr:row>
      <xdr:rowOff>0</xdr:rowOff>
    </xdr:from>
    <xdr:to>
      <xdr:col>5</xdr:col>
      <xdr:colOff>295275</xdr:colOff>
      <xdr:row>233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7591425" y="574548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70"/>
  <sheetViews>
    <sheetView tabSelected="1" view="pageBreakPreview" zoomScaleSheetLayoutView="100" workbookViewId="0" topLeftCell="A63">
      <selection activeCell="K75" sqref="K75"/>
    </sheetView>
  </sheetViews>
  <sheetFormatPr defaultColWidth="9.140625" defaultRowHeight="12.75"/>
  <cols>
    <col min="1" max="1" width="18.00390625" style="165" customWidth="1"/>
    <col min="2" max="2" width="24.8515625" style="1" customWidth="1"/>
    <col min="3" max="3" width="19.8515625" style="1" customWidth="1"/>
    <col min="4" max="4" width="36.8515625" style="165" customWidth="1"/>
    <col min="5" max="5" width="14.28125" style="9" customWidth="1"/>
    <col min="6" max="6" width="14.7109375" style="1" customWidth="1"/>
    <col min="7" max="7" width="18.57421875" style="35" customWidth="1"/>
    <col min="8" max="8" width="15.00390625" style="35" hidden="1" customWidth="1"/>
    <col min="9" max="9" width="19.00390625" style="35" hidden="1" customWidth="1"/>
    <col min="10" max="10" width="17.7109375" style="35" hidden="1" customWidth="1"/>
    <col min="11" max="11" width="16.57421875" style="35" customWidth="1"/>
    <col min="12" max="12" width="24.421875" style="35" customWidth="1"/>
    <col min="13" max="13" width="15.00390625" style="35" customWidth="1"/>
    <col min="14" max="15" width="15.00390625" style="1" customWidth="1"/>
    <col min="16" max="16" width="15.421875" style="1" customWidth="1"/>
    <col min="17" max="17" width="13.57421875" style="1" customWidth="1"/>
    <col min="18" max="18" width="15.57421875" style="1" customWidth="1"/>
    <col min="19" max="19" width="13.140625" style="1" customWidth="1"/>
    <col min="20" max="20" width="12.421875" style="1" customWidth="1"/>
    <col min="21" max="16384" width="9.140625" style="1" customWidth="1"/>
  </cols>
  <sheetData>
    <row r="1" spans="1:15" ht="26.25">
      <c r="A1" s="731" t="s">
        <v>0</v>
      </c>
      <c r="B1" s="731"/>
      <c r="C1" s="731"/>
      <c r="D1" s="731"/>
      <c r="E1" s="731"/>
      <c r="F1" s="731"/>
      <c r="G1" s="124"/>
      <c r="H1" s="124"/>
      <c r="I1" s="124"/>
      <c r="J1" s="124"/>
      <c r="K1" s="124"/>
      <c r="L1" s="124"/>
      <c r="M1" s="124"/>
      <c r="N1" s="125"/>
      <c r="O1" s="125"/>
    </row>
    <row r="2" spans="1:15" ht="26.25">
      <c r="A2" s="731" t="s">
        <v>1</v>
      </c>
      <c r="B2" s="731"/>
      <c r="C2" s="731"/>
      <c r="D2" s="731"/>
      <c r="E2" s="731"/>
      <c r="F2" s="731"/>
      <c r="G2" s="502"/>
      <c r="H2" s="502"/>
      <c r="I2" s="502"/>
      <c r="J2" s="502"/>
      <c r="K2" s="502"/>
      <c r="L2" s="502"/>
      <c r="M2" s="502"/>
      <c r="N2" s="502"/>
      <c r="O2" s="502"/>
    </row>
    <row r="3" spans="1:15" ht="26.25">
      <c r="A3" s="731" t="s">
        <v>227</v>
      </c>
      <c r="B3" s="731"/>
      <c r="C3" s="731"/>
      <c r="D3" s="731"/>
      <c r="E3" s="731"/>
      <c r="F3" s="731"/>
      <c r="G3" s="502"/>
      <c r="H3" s="502"/>
      <c r="I3" s="502"/>
      <c r="J3" s="502"/>
      <c r="K3" s="502"/>
      <c r="L3" s="502"/>
      <c r="M3" s="502"/>
      <c r="N3" s="502"/>
      <c r="O3" s="502"/>
    </row>
    <row r="4" spans="1:6" ht="26.25">
      <c r="A4" s="731"/>
      <c r="B4" s="731"/>
      <c r="C4" s="731"/>
      <c r="D4" s="731"/>
      <c r="E4" s="731"/>
      <c r="F4" s="731"/>
    </row>
    <row r="5" spans="1:15" ht="26.25">
      <c r="A5" s="732" t="s">
        <v>171</v>
      </c>
      <c r="B5" s="732"/>
      <c r="C5" s="732"/>
      <c r="D5" s="732"/>
      <c r="E5" s="732"/>
      <c r="F5" s="732"/>
      <c r="G5" s="502"/>
      <c r="H5" s="502"/>
      <c r="I5" s="502"/>
      <c r="J5" s="502"/>
      <c r="K5" s="502"/>
      <c r="L5" s="502"/>
      <c r="M5" s="502"/>
      <c r="N5" s="502"/>
      <c r="O5" s="502"/>
    </row>
    <row r="6" spans="1:8" ht="9.75" customHeight="1">
      <c r="A6" s="365" t="s">
        <v>44</v>
      </c>
      <c r="B6" s="366"/>
      <c r="C6" s="366"/>
      <c r="D6" s="367"/>
      <c r="E6" s="368"/>
      <c r="F6" s="366"/>
      <c r="H6" s="35">
        <f>B16*C23*0.00015</f>
        <v>1306.899</v>
      </c>
    </row>
    <row r="7" spans="1:15" ht="26.25">
      <c r="A7" s="731" t="s">
        <v>2</v>
      </c>
      <c r="B7" s="731"/>
      <c r="C7" s="731"/>
      <c r="D7" s="731"/>
      <c r="E7" s="731"/>
      <c r="F7" s="731"/>
      <c r="G7" s="502"/>
      <c r="H7" s="502"/>
      <c r="I7" s="502"/>
      <c r="J7" s="502"/>
      <c r="K7" s="502"/>
      <c r="L7" s="502"/>
      <c r="M7" s="502"/>
      <c r="N7" s="502"/>
      <c r="O7" s="502"/>
    </row>
    <row r="8" ht="23.25" customHeight="1"/>
    <row r="9" spans="1:5" ht="23.25" customHeight="1">
      <c r="A9" s="805" t="s">
        <v>228</v>
      </c>
      <c r="B9" s="805"/>
      <c r="C9" s="805"/>
      <c r="D9" s="805"/>
      <c r="E9" s="805"/>
    </row>
    <row r="10" spans="1:15" s="7" customFormat="1" ht="14.25" customHeight="1">
      <c r="A10" s="590"/>
      <c r="B10" s="4"/>
      <c r="C10" s="4"/>
      <c r="D10" s="591"/>
      <c r="E10" s="592"/>
      <c r="F10" s="4"/>
      <c r="G10" s="66"/>
      <c r="H10" s="66"/>
      <c r="I10" s="66"/>
      <c r="J10" s="66"/>
      <c r="K10" s="66"/>
      <c r="L10" s="66"/>
      <c r="M10" s="66"/>
      <c r="N10" s="4"/>
      <c r="O10" s="4"/>
    </row>
    <row r="11" spans="1:15" ht="16.5" customHeight="1">
      <c r="A11" s="721" t="s">
        <v>141</v>
      </c>
      <c r="B11" s="721"/>
      <c r="C11" s="721"/>
      <c r="D11" s="721"/>
      <c r="E11" s="593"/>
      <c r="F11" s="3"/>
      <c r="G11" s="67"/>
      <c r="H11" s="67"/>
      <c r="I11" s="67"/>
      <c r="J11" s="67"/>
      <c r="K11" s="67"/>
      <c r="L11" s="67"/>
      <c r="M11" s="67"/>
      <c r="N11" s="3"/>
      <c r="O11" s="3"/>
    </row>
    <row r="12" spans="1:15" s="226" customFormat="1" ht="16.5" thickBot="1">
      <c r="A12" s="589" t="s">
        <v>61</v>
      </c>
      <c r="B12" s="589"/>
      <c r="C12" s="589"/>
      <c r="D12" s="594"/>
      <c r="E12" s="595"/>
      <c r="F12" s="243"/>
      <c r="G12" s="244"/>
      <c r="H12" s="244"/>
      <c r="I12" s="244">
        <f>B15*200*0.0001</f>
        <v>2442.34</v>
      </c>
      <c r="J12" s="244"/>
      <c r="K12" s="244"/>
      <c r="L12" s="244"/>
      <c r="M12" s="244"/>
      <c r="N12" s="243"/>
      <c r="O12" s="243"/>
    </row>
    <row r="13" spans="1:15" ht="18.75" customHeight="1">
      <c r="A13" s="735" t="s">
        <v>80</v>
      </c>
      <c r="B13" s="737" t="s">
        <v>56</v>
      </c>
      <c r="C13" s="738"/>
      <c r="D13" s="738"/>
      <c r="E13" s="739"/>
      <c r="F13" s="3"/>
      <c r="G13" s="67"/>
      <c r="H13" s="67"/>
      <c r="I13" s="67">
        <f>B16*220*0.00015</f>
        <v>1306.899</v>
      </c>
      <c r="J13" s="67"/>
      <c r="K13" s="67"/>
      <c r="L13" s="67"/>
      <c r="M13" s="67"/>
      <c r="N13" s="3"/>
      <c r="O13" s="3"/>
    </row>
    <row r="14" spans="1:15" s="6" customFormat="1" ht="64.5" customHeight="1">
      <c r="A14" s="736"/>
      <c r="B14" s="596" t="s">
        <v>229</v>
      </c>
      <c r="C14" s="596" t="s">
        <v>185</v>
      </c>
      <c r="D14" s="597" t="s">
        <v>6</v>
      </c>
      <c r="E14" s="598" t="s">
        <v>57</v>
      </c>
      <c r="F14" s="5"/>
      <c r="G14" s="68"/>
      <c r="H14" s="68"/>
      <c r="I14" s="68">
        <f>SUM(I12:I13)</f>
        <v>3749.239</v>
      </c>
      <c r="J14" s="68"/>
      <c r="K14" s="68"/>
      <c r="L14" s="68"/>
      <c r="M14" s="68"/>
      <c r="N14" s="5"/>
      <c r="O14" s="5"/>
    </row>
    <row r="15" spans="1:15" ht="15.75">
      <c r="A15" s="599" t="s">
        <v>27</v>
      </c>
      <c r="B15" s="600">
        <v>122117</v>
      </c>
      <c r="C15" s="601">
        <v>123028</v>
      </c>
      <c r="D15" s="601">
        <f>C15-B15</f>
        <v>911</v>
      </c>
      <c r="E15" s="602">
        <f>D15/B15</f>
        <v>0.007460058796072619</v>
      </c>
      <c r="F15" s="3"/>
      <c r="G15" s="67"/>
      <c r="H15" s="67">
        <f>B15*C22*0.0001</f>
        <v>2686.574</v>
      </c>
      <c r="I15" s="67"/>
      <c r="J15" s="67"/>
      <c r="K15" s="67"/>
      <c r="L15" s="374"/>
      <c r="M15" s="67"/>
      <c r="N15" s="3"/>
      <c r="O15" s="3"/>
    </row>
    <row r="16" spans="1:15" ht="15.75">
      <c r="A16" s="599" t="s">
        <v>81</v>
      </c>
      <c r="B16" s="600">
        <v>39603</v>
      </c>
      <c r="C16" s="601">
        <v>38129</v>
      </c>
      <c r="D16" s="601">
        <f>C16-B16</f>
        <v>-1474</v>
      </c>
      <c r="E16" s="602">
        <f>D16/B16</f>
        <v>-0.03721940257051234</v>
      </c>
      <c r="F16" s="3"/>
      <c r="G16" s="67"/>
      <c r="H16" s="67">
        <f>B16*C23*0.00015</f>
        <v>1306.899</v>
      </c>
      <c r="I16" s="67"/>
      <c r="J16" s="67"/>
      <c r="K16" s="67"/>
      <c r="L16" s="67"/>
      <c r="M16" s="67"/>
      <c r="N16" s="3"/>
      <c r="O16" s="3"/>
    </row>
    <row r="17" spans="1:15" ht="15.75">
      <c r="A17" s="603" t="s">
        <v>147</v>
      </c>
      <c r="B17" s="604">
        <v>1981</v>
      </c>
      <c r="C17" s="605">
        <v>1964</v>
      </c>
      <c r="D17" s="601">
        <f>C17-B17</f>
        <v>-17</v>
      </c>
      <c r="E17" s="602">
        <f>D17/B17</f>
        <v>-0.008581524482584554</v>
      </c>
      <c r="F17" s="3"/>
      <c r="G17" s="67"/>
      <c r="H17" s="67"/>
      <c r="I17" s="67"/>
      <c r="J17" s="67"/>
      <c r="K17" s="67"/>
      <c r="L17" s="67"/>
      <c r="M17" s="67"/>
      <c r="N17" s="3"/>
      <c r="O17" s="3"/>
    </row>
    <row r="18" spans="1:8" ht="16.5" thickBot="1">
      <c r="A18" s="606" t="s">
        <v>20</v>
      </c>
      <c r="B18" s="607">
        <f>SUM(B15:B17)</f>
        <v>163701</v>
      </c>
      <c r="C18" s="608">
        <f>SUM(C15:C17)</f>
        <v>163121</v>
      </c>
      <c r="D18" s="609">
        <f>C18-B18</f>
        <v>-580</v>
      </c>
      <c r="E18" s="610">
        <f>D18/B18</f>
        <v>-0.0035430449416924757</v>
      </c>
      <c r="H18" s="35">
        <f>SUM(H15:H16)</f>
        <v>3993.473</v>
      </c>
    </row>
    <row r="19" spans="1:9" ht="15.75">
      <c r="A19" s="611"/>
      <c r="B19" s="7"/>
      <c r="C19" s="7"/>
      <c r="D19" s="611"/>
      <c r="E19" s="612"/>
      <c r="I19" s="35">
        <f>B16*C23*0.00015</f>
        <v>1306.899</v>
      </c>
    </row>
    <row r="20" spans="1:9" s="226" customFormat="1" ht="20.25" customHeight="1" thickBot="1">
      <c r="A20" s="589" t="s">
        <v>230</v>
      </c>
      <c r="B20" s="589"/>
      <c r="C20" s="589"/>
      <c r="E20" s="230"/>
      <c r="I20" s="226">
        <f>B15/100000</f>
        <v>1.22117</v>
      </c>
    </row>
    <row r="21" spans="1:13" ht="42.75" customHeight="1">
      <c r="A21" s="111" t="s">
        <v>136</v>
      </c>
      <c r="B21" s="112" t="s">
        <v>80</v>
      </c>
      <c r="C21" s="113" t="s">
        <v>213</v>
      </c>
      <c r="G21" s="1"/>
      <c r="H21" s="1"/>
      <c r="I21" s="1"/>
      <c r="J21" s="1"/>
      <c r="K21" s="1"/>
      <c r="L21" s="1"/>
      <c r="M21" s="1"/>
    </row>
    <row r="22" spans="1:13" ht="20.25" customHeight="1">
      <c r="A22" s="329">
        <v>1</v>
      </c>
      <c r="B22" s="15" t="s">
        <v>137</v>
      </c>
      <c r="C22" s="329">
        <v>220</v>
      </c>
      <c r="G22" s="1"/>
      <c r="H22" s="1"/>
      <c r="I22" s="1"/>
      <c r="J22" s="1"/>
      <c r="K22" s="1"/>
      <c r="L22" s="1"/>
      <c r="M22" s="1"/>
    </row>
    <row r="23" spans="1:13" ht="20.25" customHeight="1">
      <c r="A23" s="329">
        <v>2</v>
      </c>
      <c r="B23" s="15" t="s">
        <v>138</v>
      </c>
      <c r="C23" s="329">
        <v>220</v>
      </c>
      <c r="G23" s="1"/>
      <c r="H23" s="1"/>
      <c r="I23" s="1"/>
      <c r="J23" s="1"/>
      <c r="K23" s="1"/>
      <c r="L23" s="1"/>
      <c r="M23" s="1"/>
    </row>
    <row r="24" spans="1:13" ht="20.25" customHeight="1">
      <c r="A24" s="329">
        <v>3</v>
      </c>
      <c r="B24" s="15" t="s">
        <v>147</v>
      </c>
      <c r="C24" s="329">
        <v>312</v>
      </c>
      <c r="G24" s="1"/>
      <c r="H24" s="1"/>
      <c r="I24" s="1"/>
      <c r="J24" s="1"/>
      <c r="K24" s="1"/>
      <c r="L24" s="1"/>
      <c r="M24" s="1"/>
    </row>
    <row r="25" spans="1:5" ht="15.75">
      <c r="A25" s="611"/>
      <c r="B25" s="7"/>
      <c r="C25" s="7"/>
      <c r="D25" s="611"/>
      <c r="E25" s="612"/>
    </row>
    <row r="26" spans="1:6" ht="27" customHeight="1" thickBot="1">
      <c r="A26" s="742" t="s">
        <v>231</v>
      </c>
      <c r="B26" s="742"/>
      <c r="C26" s="742"/>
      <c r="D26" s="742"/>
      <c r="E26" s="742"/>
      <c r="F26" s="8"/>
    </row>
    <row r="27" spans="1:6" ht="54.75" customHeight="1">
      <c r="A27" s="613" t="s">
        <v>63</v>
      </c>
      <c r="B27" s="112" t="s">
        <v>179</v>
      </c>
      <c r="C27" s="112" t="s">
        <v>207</v>
      </c>
      <c r="D27" s="614" t="s">
        <v>6</v>
      </c>
      <c r="E27" s="615" t="s">
        <v>57</v>
      </c>
      <c r="F27" s="8"/>
    </row>
    <row r="28" spans="1:8" ht="18" customHeight="1">
      <c r="A28" s="616" t="s">
        <v>27</v>
      </c>
      <c r="B28" s="617">
        <v>220</v>
      </c>
      <c r="C28" s="618">
        <v>220</v>
      </c>
      <c r="D28" s="617">
        <f>C28-B28</f>
        <v>0</v>
      </c>
      <c r="E28" s="619">
        <f>D28/B28</f>
        <v>0</v>
      </c>
      <c r="H28" s="35">
        <f>C15*C28*2.89/100000</f>
        <v>782.212024</v>
      </c>
    </row>
    <row r="29" spans="1:8" ht="18" customHeight="1">
      <c r="A29" s="616" t="s">
        <v>81</v>
      </c>
      <c r="B29" s="617">
        <v>220</v>
      </c>
      <c r="C29" s="618">
        <v>220</v>
      </c>
      <c r="D29" s="617">
        <f>C29-B29</f>
        <v>0</v>
      </c>
      <c r="E29" s="619">
        <f>D29/B29</f>
        <v>0</v>
      </c>
      <c r="H29" s="35">
        <f>C16*C29*4.33/100000</f>
        <v>363.216854</v>
      </c>
    </row>
    <row r="30" spans="1:5" ht="18" customHeight="1">
      <c r="A30" s="620" t="s">
        <v>147</v>
      </c>
      <c r="B30" s="621">
        <v>312</v>
      </c>
      <c r="C30" s="622">
        <v>312</v>
      </c>
      <c r="D30" s="617">
        <f>C30-B30</f>
        <v>0</v>
      </c>
      <c r="E30" s="619">
        <f>D30/B30</f>
        <v>0</v>
      </c>
    </row>
    <row r="31" spans="1:5" ht="18" customHeight="1" thickBot="1">
      <c r="A31" s="623" t="s">
        <v>78</v>
      </c>
      <c r="B31" s="624">
        <f>AVERAGE(B28:B30)</f>
        <v>250.66666666666666</v>
      </c>
      <c r="C31" s="624">
        <f>AVERAGE(C28:C30)</f>
        <v>250.66666666666666</v>
      </c>
      <c r="D31" s="624">
        <f>AVERAGE(D28:D30)</f>
        <v>0</v>
      </c>
      <c r="E31" s="625">
        <f>AVERAGE(E28:E30)</f>
        <v>0</v>
      </c>
    </row>
    <row r="32" spans="1:9" ht="15.75">
      <c r="A32" s="503"/>
      <c r="B32" s="626"/>
      <c r="C32" s="626"/>
      <c r="D32" s="627"/>
      <c r="E32" s="504"/>
      <c r="I32" s="35">
        <f>B15*230*0.0001</f>
        <v>2808.6910000000003</v>
      </c>
    </row>
    <row r="33" spans="1:9" ht="15.75">
      <c r="A33" s="743" t="s">
        <v>82</v>
      </c>
      <c r="B33" s="743"/>
      <c r="C33" s="743"/>
      <c r="D33" s="743"/>
      <c r="E33" s="504"/>
      <c r="I33" s="35">
        <f>B16*230*0.00015</f>
        <v>1366.3035</v>
      </c>
    </row>
    <row r="34" spans="1:5" ht="16.5" thickBot="1">
      <c r="A34" s="743" t="s">
        <v>232</v>
      </c>
      <c r="B34" s="743"/>
      <c r="C34" s="743"/>
      <c r="D34" s="743"/>
      <c r="E34" s="504"/>
    </row>
    <row r="35" spans="1:15" s="6" customFormat="1" ht="45">
      <c r="A35" s="628" t="s">
        <v>63</v>
      </c>
      <c r="B35" s="126" t="s">
        <v>59</v>
      </c>
      <c r="C35" s="126" t="s">
        <v>180</v>
      </c>
      <c r="D35" s="614" t="s">
        <v>60</v>
      </c>
      <c r="E35" s="615" t="s">
        <v>57</v>
      </c>
      <c r="F35" s="5"/>
      <c r="G35" s="68"/>
      <c r="H35" s="107" t="s">
        <v>128</v>
      </c>
      <c r="I35" s="107"/>
      <c r="J35" s="107"/>
      <c r="K35" s="107"/>
      <c r="L35" s="107"/>
      <c r="M35" s="107"/>
      <c r="N35" s="5"/>
      <c r="O35" s="5"/>
    </row>
    <row r="36" spans="1:15" s="6" customFormat="1" ht="15.75">
      <c r="A36" s="629" t="s">
        <v>27</v>
      </c>
      <c r="B36" s="630">
        <v>26865740</v>
      </c>
      <c r="C36" s="631">
        <v>27066160</v>
      </c>
      <c r="D36" s="632">
        <f>C36-B36</f>
        <v>200420</v>
      </c>
      <c r="E36" s="633">
        <f>D36/B36</f>
        <v>0.007460058796072619</v>
      </c>
      <c r="F36" s="5"/>
      <c r="G36" s="68"/>
      <c r="H36" s="107">
        <v>13170020</v>
      </c>
      <c r="I36" s="107"/>
      <c r="J36" s="107"/>
      <c r="K36" s="107"/>
      <c r="L36" s="107"/>
      <c r="M36" s="107"/>
      <c r="N36" s="68"/>
      <c r="O36" s="5"/>
    </row>
    <row r="37" spans="1:15" s="6" customFormat="1" ht="15.75">
      <c r="A37" s="629" t="s">
        <v>81</v>
      </c>
      <c r="B37" s="630">
        <f>B16*B29</f>
        <v>8712660</v>
      </c>
      <c r="C37" s="631">
        <v>8386180</v>
      </c>
      <c r="D37" s="632">
        <f>C37-B37</f>
        <v>-326480</v>
      </c>
      <c r="E37" s="633">
        <f>D37/B37</f>
        <v>-0.037471908693785826</v>
      </c>
      <c r="F37" s="5"/>
      <c r="G37" s="68"/>
      <c r="H37" s="68">
        <v>9048602</v>
      </c>
      <c r="I37" s="68"/>
      <c r="J37" s="68"/>
      <c r="K37" s="68"/>
      <c r="L37" s="68"/>
      <c r="M37" s="68"/>
      <c r="N37" s="68"/>
      <c r="O37" s="5"/>
    </row>
    <row r="38" spans="1:15" s="6" customFormat="1" ht="15.75">
      <c r="A38" s="634" t="s">
        <v>147</v>
      </c>
      <c r="B38" s="635">
        <f>B17*B30</f>
        <v>618072</v>
      </c>
      <c r="C38" s="631">
        <v>612769</v>
      </c>
      <c r="D38" s="632">
        <f>C38-B38</f>
        <v>-5303</v>
      </c>
      <c r="E38" s="633">
        <f>D38/B38</f>
        <v>-0.008579906548104428</v>
      </c>
      <c r="F38" s="5"/>
      <c r="G38" s="68"/>
      <c r="H38" s="68"/>
      <c r="I38" s="68"/>
      <c r="J38" s="68"/>
      <c r="K38" s="68"/>
      <c r="L38" s="68"/>
      <c r="M38" s="68"/>
      <c r="N38" s="68"/>
      <c r="O38" s="5"/>
    </row>
    <row r="39" spans="1:5" ht="16.5" thickBot="1">
      <c r="A39" s="636" t="s">
        <v>20</v>
      </c>
      <c r="B39" s="608">
        <f>SUM(B36:B38)</f>
        <v>36196472</v>
      </c>
      <c r="C39" s="608">
        <f>SUM(C36:C38)</f>
        <v>36065109</v>
      </c>
      <c r="D39" s="637">
        <f>C39-B39</f>
        <v>-131363</v>
      </c>
      <c r="E39" s="638">
        <f>D39/B39</f>
        <v>-0.003629165847986511</v>
      </c>
    </row>
    <row r="40" spans="1:5" ht="15.75">
      <c r="A40" s="503"/>
      <c r="B40" s="626"/>
      <c r="C40" s="626"/>
      <c r="D40" s="627"/>
      <c r="E40" s="639"/>
    </row>
    <row r="41" spans="1:13" s="90" customFormat="1" ht="12.75" customHeight="1" thickBot="1">
      <c r="A41" s="744" t="s">
        <v>233</v>
      </c>
      <c r="B41" s="744"/>
      <c r="C41" s="744"/>
      <c r="D41" s="744"/>
      <c r="E41" s="744"/>
      <c r="F41" s="744"/>
      <c r="G41" s="744"/>
      <c r="H41" s="744"/>
      <c r="I41" s="106"/>
      <c r="J41" s="106"/>
      <c r="K41" s="106"/>
      <c r="L41" s="106"/>
      <c r="M41" s="106"/>
    </row>
    <row r="42" spans="1:5" s="90" customFormat="1" ht="51" customHeight="1">
      <c r="A42" s="640" t="s">
        <v>63</v>
      </c>
      <c r="B42" s="641" t="s">
        <v>234</v>
      </c>
      <c r="C42" s="745" t="s">
        <v>235</v>
      </c>
      <c r="D42" s="745"/>
      <c r="E42" s="642" t="s">
        <v>90</v>
      </c>
    </row>
    <row r="43" spans="1:5" s="90" customFormat="1" ht="21" customHeight="1">
      <c r="A43" s="643" t="s">
        <v>91</v>
      </c>
      <c r="B43" s="644">
        <v>26558840</v>
      </c>
      <c r="C43" s="733">
        <f>C36</f>
        <v>27066160</v>
      </c>
      <c r="D43" s="734"/>
      <c r="E43" s="645">
        <f>C43/B43</f>
        <v>1.0191017378771061</v>
      </c>
    </row>
    <row r="44" spans="1:5" s="90" customFormat="1" ht="21" customHeight="1">
      <c r="A44" s="643" t="s">
        <v>92</v>
      </c>
      <c r="B44" s="644">
        <f>B16*220</f>
        <v>8712660</v>
      </c>
      <c r="C44" s="733">
        <f>C37</f>
        <v>8386180</v>
      </c>
      <c r="D44" s="734"/>
      <c r="E44" s="645">
        <f>C44/B44</f>
        <v>0.9625280913062142</v>
      </c>
    </row>
    <row r="45" spans="1:5" s="90" customFormat="1" ht="21" customHeight="1">
      <c r="A45" s="646" t="s">
        <v>147</v>
      </c>
      <c r="B45" s="647">
        <f>B17*312</f>
        <v>618072</v>
      </c>
      <c r="C45" s="733">
        <f>C38</f>
        <v>612769</v>
      </c>
      <c r="D45" s="734"/>
      <c r="E45" s="645">
        <f>C45/B45</f>
        <v>0.9914200934518955</v>
      </c>
    </row>
    <row r="46" spans="1:7" s="90" customFormat="1" ht="18" customHeight="1" thickBot="1">
      <c r="A46" s="648" t="s">
        <v>58</v>
      </c>
      <c r="B46" s="649">
        <f>SUM(B43:B45)</f>
        <v>35889572</v>
      </c>
      <c r="C46" s="740">
        <f>SUM(C43:D45)</f>
        <v>36065109</v>
      </c>
      <c r="D46" s="741"/>
      <c r="E46" s="650">
        <f>C46/B46</f>
        <v>1.0048910307428576</v>
      </c>
      <c r="G46" s="651"/>
    </row>
    <row r="47" spans="1:15" s="6" customFormat="1" ht="15" customHeight="1">
      <c r="A47" s="506"/>
      <c r="B47" s="505"/>
      <c r="C47" s="505"/>
      <c r="D47" s="503"/>
      <c r="E47" s="504"/>
      <c r="F47" s="1"/>
      <c r="G47" s="68"/>
      <c r="H47" s="68"/>
      <c r="I47" s="68"/>
      <c r="J47" s="68"/>
      <c r="K47" s="68"/>
      <c r="L47" s="68"/>
      <c r="M47" s="68"/>
      <c r="N47" s="5"/>
      <c r="O47" s="5"/>
    </row>
    <row r="48" spans="1:13" s="2" customFormat="1" ht="15">
      <c r="A48" s="204"/>
      <c r="B48" s="12"/>
      <c r="C48" s="12"/>
      <c r="D48" s="652"/>
      <c r="E48" s="653"/>
      <c r="F48" s="1"/>
      <c r="G48" s="69"/>
      <c r="H48" s="69"/>
      <c r="I48" s="69"/>
      <c r="J48" s="69"/>
      <c r="K48" s="69"/>
      <c r="L48" s="69"/>
      <c r="M48" s="69"/>
    </row>
    <row r="49" spans="1:13" s="2" customFormat="1" ht="15">
      <c r="A49" s="204"/>
      <c r="B49" s="12"/>
      <c r="C49" s="12"/>
      <c r="D49" s="652"/>
      <c r="E49" s="653"/>
      <c r="F49" s="1"/>
      <c r="G49" s="69"/>
      <c r="H49" s="69"/>
      <c r="I49" s="69"/>
      <c r="J49" s="69"/>
      <c r="K49" s="69"/>
      <c r="L49" s="69"/>
      <c r="M49" s="69"/>
    </row>
    <row r="50" spans="1:15" ht="18" customHeight="1">
      <c r="A50" s="721" t="s">
        <v>142</v>
      </c>
      <c r="B50" s="721"/>
      <c r="C50" s="721"/>
      <c r="D50" s="13"/>
      <c r="E50" s="654"/>
      <c r="G50" s="70"/>
      <c r="H50" s="70"/>
      <c r="I50" s="70"/>
      <c r="J50" s="70"/>
      <c r="K50" s="70"/>
      <c r="L50" s="70"/>
      <c r="M50" s="70"/>
      <c r="N50" s="9"/>
      <c r="O50" s="9"/>
    </row>
    <row r="51" spans="1:15" ht="18" customHeight="1" thickBot="1">
      <c r="A51" s="721" t="s">
        <v>236</v>
      </c>
      <c r="B51" s="721"/>
      <c r="C51" s="721"/>
      <c r="D51" s="721"/>
      <c r="E51" s="721"/>
      <c r="F51" s="721"/>
      <c r="G51" s="721"/>
      <c r="H51" s="62"/>
      <c r="I51" s="62"/>
      <c r="J51" s="62"/>
      <c r="K51" s="62"/>
      <c r="L51" s="62"/>
      <c r="M51" s="62"/>
      <c r="N51" s="62"/>
      <c r="O51" s="62"/>
    </row>
    <row r="52" spans="1:15" ht="43.5" customHeight="1">
      <c r="A52" s="128" t="s">
        <v>3</v>
      </c>
      <c r="B52" s="129" t="s">
        <v>64</v>
      </c>
      <c r="C52" s="129" t="s">
        <v>65</v>
      </c>
      <c r="D52" s="129" t="s">
        <v>94</v>
      </c>
      <c r="E52" s="130" t="s">
        <v>66</v>
      </c>
      <c r="F52" s="131" t="s">
        <v>67</v>
      </c>
      <c r="G52" s="70"/>
      <c r="H52" s="70"/>
      <c r="I52" s="70"/>
      <c r="J52" s="70"/>
      <c r="K52" s="70"/>
      <c r="L52" s="70"/>
      <c r="M52" s="70"/>
      <c r="N52" s="9"/>
      <c r="O52" s="9"/>
    </row>
    <row r="53" spans="1:15" ht="16.5" customHeight="1">
      <c r="A53" s="219">
        <v>1</v>
      </c>
      <c r="B53" s="274" t="s">
        <v>156</v>
      </c>
      <c r="C53" s="220">
        <v>137</v>
      </c>
      <c r="D53" s="655">
        <v>137</v>
      </c>
      <c r="E53" s="220">
        <f aca="true" t="shared" si="0" ref="E53:E64">C53-D53</f>
        <v>0</v>
      </c>
      <c r="F53" s="656">
        <f aca="true" t="shared" si="1" ref="F53:F64">E53/C53</f>
        <v>0</v>
      </c>
      <c r="G53" s="70"/>
      <c r="H53" s="70"/>
      <c r="I53" s="70"/>
      <c r="J53" s="70"/>
      <c r="K53" s="70"/>
      <c r="L53" s="70"/>
      <c r="M53" s="70"/>
      <c r="N53" s="9"/>
      <c r="O53" s="9"/>
    </row>
    <row r="54" spans="1:15" ht="18.75" customHeight="1">
      <c r="A54" s="219">
        <v>2</v>
      </c>
      <c r="B54" s="274" t="s">
        <v>157</v>
      </c>
      <c r="C54" s="220">
        <v>64</v>
      </c>
      <c r="D54" s="655">
        <v>64</v>
      </c>
      <c r="E54" s="220">
        <f t="shared" si="0"/>
        <v>0</v>
      </c>
      <c r="F54" s="656">
        <f t="shared" si="1"/>
        <v>0</v>
      </c>
      <c r="G54" s="70"/>
      <c r="H54" s="70"/>
      <c r="I54" s="70"/>
      <c r="J54" s="70"/>
      <c r="K54" s="70"/>
      <c r="L54" s="70"/>
      <c r="M54" s="70"/>
      <c r="N54" s="9"/>
      <c r="O54" s="9"/>
    </row>
    <row r="55" spans="1:15" ht="15.75" customHeight="1">
      <c r="A55" s="219">
        <v>3</v>
      </c>
      <c r="B55" s="274" t="s">
        <v>158</v>
      </c>
      <c r="C55" s="220">
        <v>107</v>
      </c>
      <c r="D55" s="655">
        <v>107</v>
      </c>
      <c r="E55" s="220">
        <f t="shared" si="0"/>
        <v>0</v>
      </c>
      <c r="F55" s="656">
        <f t="shared" si="1"/>
        <v>0</v>
      </c>
      <c r="G55" s="70"/>
      <c r="H55" s="70"/>
      <c r="I55" s="70"/>
      <c r="J55" s="70"/>
      <c r="K55" s="70"/>
      <c r="L55" s="70"/>
      <c r="M55" s="70"/>
      <c r="N55" s="9"/>
      <c r="O55" s="9"/>
    </row>
    <row r="56" spans="1:15" ht="17.25" customHeight="1">
      <c r="A56" s="219">
        <v>4</v>
      </c>
      <c r="B56" s="274" t="s">
        <v>159</v>
      </c>
      <c r="C56" s="220">
        <v>54</v>
      </c>
      <c r="D56" s="655">
        <v>54</v>
      </c>
      <c r="E56" s="220">
        <f t="shared" si="0"/>
        <v>0</v>
      </c>
      <c r="F56" s="656">
        <f t="shared" si="1"/>
        <v>0</v>
      </c>
      <c r="G56" s="70"/>
      <c r="H56" s="70"/>
      <c r="I56" s="70"/>
      <c r="J56" s="70"/>
      <c r="K56" s="70"/>
      <c r="L56" s="70"/>
      <c r="M56" s="70"/>
      <c r="N56" s="9"/>
      <c r="O56" s="9"/>
    </row>
    <row r="57" spans="1:15" ht="16.5" customHeight="1">
      <c r="A57" s="219">
        <v>5</v>
      </c>
      <c r="B57" s="274" t="s">
        <v>160</v>
      </c>
      <c r="C57" s="220">
        <v>130</v>
      </c>
      <c r="D57" s="655">
        <v>130</v>
      </c>
      <c r="E57" s="220">
        <f t="shared" si="0"/>
        <v>0</v>
      </c>
      <c r="F57" s="656">
        <f t="shared" si="1"/>
        <v>0</v>
      </c>
      <c r="G57" s="70"/>
      <c r="H57" s="70"/>
      <c r="I57" s="70"/>
      <c r="J57" s="70"/>
      <c r="K57" s="70"/>
      <c r="L57" s="70"/>
      <c r="M57" s="70"/>
      <c r="N57" s="9"/>
      <c r="O57" s="9"/>
    </row>
    <row r="58" spans="1:15" ht="15">
      <c r="A58" s="219">
        <v>6</v>
      </c>
      <c r="B58" s="274" t="s">
        <v>161</v>
      </c>
      <c r="C58" s="220">
        <v>136</v>
      </c>
      <c r="D58" s="655">
        <v>136</v>
      </c>
      <c r="E58" s="220">
        <f t="shared" si="0"/>
        <v>0</v>
      </c>
      <c r="F58" s="656">
        <f t="shared" si="1"/>
        <v>0</v>
      </c>
      <c r="G58" s="70"/>
      <c r="H58" s="70"/>
      <c r="I58" s="70"/>
      <c r="J58" s="70"/>
      <c r="K58" s="70"/>
      <c r="L58" s="70"/>
      <c r="M58" s="70"/>
      <c r="N58" s="9"/>
      <c r="O58" s="9"/>
    </row>
    <row r="59" spans="1:15" ht="15">
      <c r="A59" s="219">
        <v>7</v>
      </c>
      <c r="B59" s="274" t="s">
        <v>162</v>
      </c>
      <c r="C59" s="220">
        <v>71</v>
      </c>
      <c r="D59" s="655">
        <v>71</v>
      </c>
      <c r="E59" s="220">
        <f t="shared" si="0"/>
        <v>0</v>
      </c>
      <c r="F59" s="656">
        <f t="shared" si="1"/>
        <v>0</v>
      </c>
      <c r="G59" s="70"/>
      <c r="H59" s="70"/>
      <c r="I59" s="70"/>
      <c r="J59" s="70"/>
      <c r="K59" s="70"/>
      <c r="L59" s="70"/>
      <c r="M59" s="70"/>
      <c r="N59" s="9"/>
      <c r="O59" s="9"/>
    </row>
    <row r="60" spans="1:15" ht="15">
      <c r="A60" s="219">
        <v>8</v>
      </c>
      <c r="B60" s="274" t="s">
        <v>163</v>
      </c>
      <c r="C60" s="220">
        <v>103</v>
      </c>
      <c r="D60" s="655">
        <v>103</v>
      </c>
      <c r="E60" s="220">
        <f t="shared" si="0"/>
        <v>0</v>
      </c>
      <c r="F60" s="656">
        <f t="shared" si="1"/>
        <v>0</v>
      </c>
      <c r="G60" s="70"/>
      <c r="H60" s="70"/>
      <c r="I60" s="70"/>
      <c r="J60" s="70"/>
      <c r="K60" s="70"/>
      <c r="L60" s="70"/>
      <c r="M60" s="70"/>
      <c r="N60" s="9"/>
      <c r="O60" s="9"/>
    </row>
    <row r="61" spans="1:15" ht="15">
      <c r="A61" s="219">
        <v>9</v>
      </c>
      <c r="B61" s="274" t="s">
        <v>164</v>
      </c>
      <c r="C61" s="220">
        <v>116</v>
      </c>
      <c r="D61" s="655">
        <v>116</v>
      </c>
      <c r="E61" s="220">
        <f t="shared" si="0"/>
        <v>0</v>
      </c>
      <c r="F61" s="656">
        <f t="shared" si="1"/>
        <v>0</v>
      </c>
      <c r="G61" s="70"/>
      <c r="H61" s="70"/>
      <c r="I61" s="70"/>
      <c r="J61" s="70"/>
      <c r="K61" s="70"/>
      <c r="L61" s="70"/>
      <c r="M61" s="70"/>
      <c r="N61" s="9"/>
      <c r="O61" s="9"/>
    </row>
    <row r="62" spans="1:15" ht="15">
      <c r="A62" s="219">
        <v>10</v>
      </c>
      <c r="B62" s="274" t="s">
        <v>165</v>
      </c>
      <c r="C62" s="220">
        <v>93</v>
      </c>
      <c r="D62" s="655">
        <v>93</v>
      </c>
      <c r="E62" s="220">
        <f t="shared" si="0"/>
        <v>0</v>
      </c>
      <c r="F62" s="656">
        <f t="shared" si="1"/>
        <v>0</v>
      </c>
      <c r="G62" s="70"/>
      <c r="H62" s="70"/>
      <c r="I62" s="70"/>
      <c r="J62" s="70"/>
      <c r="K62" s="70"/>
      <c r="L62" s="70"/>
      <c r="M62" s="70"/>
      <c r="N62" s="9"/>
      <c r="O62" s="9"/>
    </row>
    <row r="63" spans="1:15" ht="15.75" customHeight="1">
      <c r="A63" s="219">
        <v>11</v>
      </c>
      <c r="B63" s="274" t="s">
        <v>166</v>
      </c>
      <c r="C63" s="220">
        <v>123</v>
      </c>
      <c r="D63" s="655">
        <v>123</v>
      </c>
      <c r="E63" s="220">
        <f t="shared" si="0"/>
        <v>0</v>
      </c>
      <c r="F63" s="656">
        <f t="shared" si="1"/>
        <v>0</v>
      </c>
      <c r="G63" s="70"/>
      <c r="H63" s="70"/>
      <c r="I63" s="70"/>
      <c r="J63" s="70"/>
      <c r="K63" s="70"/>
      <c r="L63" s="70"/>
      <c r="M63" s="70"/>
      <c r="N63" s="9"/>
      <c r="O63" s="9"/>
    </row>
    <row r="64" spans="1:15" ht="22.5" customHeight="1" thickBot="1">
      <c r="A64" s="657"/>
      <c r="B64" s="658" t="s">
        <v>20</v>
      </c>
      <c r="C64" s="659">
        <v>1134</v>
      </c>
      <c r="D64" s="659">
        <v>1134</v>
      </c>
      <c r="E64" s="660">
        <f t="shared" si="0"/>
        <v>0</v>
      </c>
      <c r="F64" s="127">
        <f t="shared" si="1"/>
        <v>0</v>
      </c>
      <c r="G64" s="70"/>
      <c r="H64" s="70"/>
      <c r="I64" s="70"/>
      <c r="J64" s="70"/>
      <c r="K64" s="70"/>
      <c r="L64" s="70"/>
      <c r="M64" s="70"/>
      <c r="N64" s="9"/>
      <c r="O64" s="9"/>
    </row>
    <row r="65" spans="1:18" ht="12.75" customHeight="1">
      <c r="A65" s="204"/>
      <c r="B65" s="661"/>
      <c r="C65" s="662"/>
      <c r="D65" s="663"/>
      <c r="E65" s="664"/>
      <c r="F65" s="18"/>
      <c r="G65" s="70"/>
      <c r="H65" s="723" t="s">
        <v>150</v>
      </c>
      <c r="I65" s="723"/>
      <c r="J65" s="723"/>
      <c r="K65" s="70"/>
      <c r="L65" s="725" t="s">
        <v>169</v>
      </c>
      <c r="M65" s="725"/>
      <c r="N65" s="725"/>
      <c r="P65" s="724" t="s">
        <v>188</v>
      </c>
      <c r="Q65" s="724"/>
      <c r="R65" s="724"/>
    </row>
    <row r="66" spans="1:15" ht="21.75" customHeight="1" thickBot="1">
      <c r="A66" s="264" t="s">
        <v>237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502"/>
      <c r="M66" s="502"/>
      <c r="N66" s="502"/>
      <c r="O66" s="502"/>
    </row>
    <row r="67" spans="1:21" ht="45.75" customHeight="1">
      <c r="A67" s="665" t="s">
        <v>3</v>
      </c>
      <c r="B67" s="666" t="s">
        <v>64</v>
      </c>
      <c r="C67" s="666" t="s">
        <v>65</v>
      </c>
      <c r="D67" s="129" t="s">
        <v>94</v>
      </c>
      <c r="E67" s="667" t="s">
        <v>66</v>
      </c>
      <c r="F67" s="668" t="s">
        <v>67</v>
      </c>
      <c r="G67" s="71"/>
      <c r="H67" s="248" t="s">
        <v>148</v>
      </c>
      <c r="I67" s="248" t="s">
        <v>149</v>
      </c>
      <c r="J67" s="248" t="s">
        <v>20</v>
      </c>
      <c r="K67" s="71"/>
      <c r="L67" s="379" t="s">
        <v>167</v>
      </c>
      <c r="M67" s="379" t="s">
        <v>168</v>
      </c>
      <c r="N67" s="379" t="s">
        <v>20</v>
      </c>
      <c r="P67" s="379" t="s">
        <v>167</v>
      </c>
      <c r="Q67" s="379" t="s">
        <v>168</v>
      </c>
      <c r="R67" s="379" t="s">
        <v>20</v>
      </c>
      <c r="T67" s="30"/>
      <c r="U67" s="30"/>
    </row>
    <row r="68" spans="1:21" ht="18" customHeight="1">
      <c r="A68" s="219">
        <v>1</v>
      </c>
      <c r="B68" s="274" t="s">
        <v>156</v>
      </c>
      <c r="C68" s="655">
        <v>198</v>
      </c>
      <c r="D68" s="655">
        <v>198</v>
      </c>
      <c r="E68" s="220">
        <f aca="true" t="shared" si="2" ref="E68:E79">C68-D68</f>
        <v>0</v>
      </c>
      <c r="F68" s="656">
        <f aca="true" t="shared" si="3" ref="F68:F79">E68/C68</f>
        <v>0</v>
      </c>
      <c r="G68" s="71"/>
      <c r="H68" s="249">
        <v>10</v>
      </c>
      <c r="I68" s="248">
        <v>616</v>
      </c>
      <c r="J68" s="248">
        <f>SUM(H68:I68)</f>
        <v>626</v>
      </c>
      <c r="K68" s="71"/>
      <c r="L68" s="220">
        <v>137</v>
      </c>
      <c r="M68" s="220">
        <v>136</v>
      </c>
      <c r="N68" s="507">
        <f>SUM(L68:M68)</f>
        <v>273</v>
      </c>
      <c r="O68" s="508"/>
      <c r="P68" s="220">
        <v>137</v>
      </c>
      <c r="Q68" s="220">
        <v>136</v>
      </c>
      <c r="R68" s="329">
        <f>SUM(P68:Q68)</f>
        <v>273</v>
      </c>
      <c r="S68" s="1">
        <v>140</v>
      </c>
      <c r="T68" s="1">
        <v>58</v>
      </c>
      <c r="U68" s="1">
        <f>S68+T68</f>
        <v>198</v>
      </c>
    </row>
    <row r="69" spans="1:21" ht="18" customHeight="1">
      <c r="A69" s="219">
        <v>2</v>
      </c>
      <c r="B69" s="274" t="s">
        <v>157</v>
      </c>
      <c r="C69" s="655">
        <v>52</v>
      </c>
      <c r="D69" s="655">
        <v>52</v>
      </c>
      <c r="E69" s="220">
        <f t="shared" si="2"/>
        <v>0</v>
      </c>
      <c r="F69" s="656">
        <f t="shared" si="3"/>
        <v>0</v>
      </c>
      <c r="G69" s="71"/>
      <c r="H69" s="249">
        <v>1</v>
      </c>
      <c r="I69" s="248">
        <v>268</v>
      </c>
      <c r="J69" s="248">
        <f aca="true" t="shared" si="4" ref="J69:J78">SUM(H69:I69)</f>
        <v>269</v>
      </c>
      <c r="K69" s="71"/>
      <c r="L69" s="220">
        <v>64</v>
      </c>
      <c r="M69" s="220">
        <v>154</v>
      </c>
      <c r="N69" s="507">
        <f aca="true" t="shared" si="5" ref="N69:N78">SUM(L69:M69)</f>
        <v>218</v>
      </c>
      <c r="O69" s="508"/>
      <c r="P69" s="220">
        <v>64</v>
      </c>
      <c r="Q69" s="220">
        <v>154</v>
      </c>
      <c r="R69" s="329">
        <f aca="true" t="shared" si="6" ref="R69:R79">SUM(P69:Q69)</f>
        <v>218</v>
      </c>
      <c r="S69" s="1">
        <v>45</v>
      </c>
      <c r="T69" s="1">
        <v>7</v>
      </c>
      <c r="U69" s="1">
        <f aca="true" t="shared" si="7" ref="U69:U79">S69+T69</f>
        <v>52</v>
      </c>
    </row>
    <row r="70" spans="1:21" ht="18" customHeight="1">
      <c r="A70" s="219">
        <v>3</v>
      </c>
      <c r="B70" s="274" t="s">
        <v>158</v>
      </c>
      <c r="C70" s="655">
        <v>76</v>
      </c>
      <c r="D70" s="655">
        <v>76</v>
      </c>
      <c r="E70" s="220">
        <f t="shared" si="2"/>
        <v>0</v>
      </c>
      <c r="F70" s="656">
        <f t="shared" si="3"/>
        <v>0</v>
      </c>
      <c r="G70" s="71"/>
      <c r="H70" s="249">
        <v>7</v>
      </c>
      <c r="I70" s="248">
        <v>600</v>
      </c>
      <c r="J70" s="248">
        <f t="shared" si="4"/>
        <v>607</v>
      </c>
      <c r="K70" s="71"/>
      <c r="L70" s="220">
        <v>107</v>
      </c>
      <c r="M70" s="220">
        <v>52</v>
      </c>
      <c r="N70" s="507">
        <f t="shared" si="5"/>
        <v>159</v>
      </c>
      <c r="O70" s="508"/>
      <c r="P70" s="220">
        <v>107</v>
      </c>
      <c r="Q70" s="220">
        <v>52</v>
      </c>
      <c r="R70" s="329">
        <f t="shared" si="6"/>
        <v>159</v>
      </c>
      <c r="S70" s="1">
        <v>54</v>
      </c>
      <c r="T70" s="1">
        <v>22</v>
      </c>
      <c r="U70" s="1">
        <f t="shared" si="7"/>
        <v>76</v>
      </c>
    </row>
    <row r="71" spans="1:21" ht="17.25" customHeight="1">
      <c r="A71" s="219">
        <v>4</v>
      </c>
      <c r="B71" s="274" t="s">
        <v>159</v>
      </c>
      <c r="C71" s="655">
        <v>34</v>
      </c>
      <c r="D71" s="655">
        <v>34</v>
      </c>
      <c r="E71" s="220">
        <f t="shared" si="2"/>
        <v>0</v>
      </c>
      <c r="F71" s="656">
        <f t="shared" si="3"/>
        <v>0</v>
      </c>
      <c r="G71" s="71"/>
      <c r="H71" s="249">
        <v>3</v>
      </c>
      <c r="I71" s="248">
        <v>327</v>
      </c>
      <c r="J71" s="248">
        <f t="shared" si="4"/>
        <v>330</v>
      </c>
      <c r="K71" s="71"/>
      <c r="L71" s="220">
        <v>54</v>
      </c>
      <c r="M71" s="220">
        <v>76</v>
      </c>
      <c r="N71" s="507">
        <f t="shared" si="5"/>
        <v>130</v>
      </c>
      <c r="O71" s="508"/>
      <c r="P71" s="220">
        <v>54</v>
      </c>
      <c r="Q71" s="220">
        <v>76</v>
      </c>
      <c r="R71" s="329">
        <f t="shared" si="6"/>
        <v>130</v>
      </c>
      <c r="S71" s="1">
        <v>24</v>
      </c>
      <c r="T71" s="1">
        <v>10</v>
      </c>
      <c r="U71" s="1">
        <f t="shared" si="7"/>
        <v>34</v>
      </c>
    </row>
    <row r="72" spans="1:21" ht="17.25" customHeight="1">
      <c r="A72" s="219">
        <v>5</v>
      </c>
      <c r="B72" s="274" t="s">
        <v>160</v>
      </c>
      <c r="C72" s="655">
        <v>94</v>
      </c>
      <c r="D72" s="655">
        <v>94</v>
      </c>
      <c r="E72" s="220">
        <f t="shared" si="2"/>
        <v>0</v>
      </c>
      <c r="F72" s="656">
        <f t="shared" si="3"/>
        <v>0</v>
      </c>
      <c r="G72" s="71"/>
      <c r="H72" s="249">
        <v>11</v>
      </c>
      <c r="I72" s="248">
        <v>312</v>
      </c>
      <c r="J72" s="248">
        <f t="shared" si="4"/>
        <v>323</v>
      </c>
      <c r="K72" s="71"/>
      <c r="L72" s="220">
        <v>130</v>
      </c>
      <c r="M72" s="220">
        <v>34</v>
      </c>
      <c r="N72" s="507">
        <f t="shared" si="5"/>
        <v>164</v>
      </c>
      <c r="O72" s="508"/>
      <c r="P72" s="220">
        <v>130</v>
      </c>
      <c r="Q72" s="220">
        <v>34</v>
      </c>
      <c r="R72" s="329">
        <f t="shared" si="6"/>
        <v>164</v>
      </c>
      <c r="S72" s="1">
        <v>65</v>
      </c>
      <c r="T72" s="1">
        <v>29</v>
      </c>
      <c r="U72" s="1">
        <f t="shared" si="7"/>
        <v>94</v>
      </c>
    </row>
    <row r="73" spans="1:21" ht="17.25" customHeight="1">
      <c r="A73" s="219">
        <v>6</v>
      </c>
      <c r="B73" s="274" t="s">
        <v>161</v>
      </c>
      <c r="C73" s="655">
        <v>92</v>
      </c>
      <c r="D73" s="655">
        <v>92</v>
      </c>
      <c r="E73" s="220">
        <f t="shared" si="2"/>
        <v>0</v>
      </c>
      <c r="F73" s="656">
        <f t="shared" si="3"/>
        <v>0</v>
      </c>
      <c r="G73" s="71"/>
      <c r="H73" s="249">
        <v>2</v>
      </c>
      <c r="I73" s="248">
        <v>606</v>
      </c>
      <c r="J73" s="248">
        <f t="shared" si="4"/>
        <v>608</v>
      </c>
      <c r="K73" s="71"/>
      <c r="L73" s="220">
        <v>136</v>
      </c>
      <c r="M73" s="220">
        <v>94</v>
      </c>
      <c r="N73" s="507">
        <f t="shared" si="5"/>
        <v>230</v>
      </c>
      <c r="O73" s="508"/>
      <c r="P73" s="220">
        <v>136</v>
      </c>
      <c r="Q73" s="220">
        <v>94</v>
      </c>
      <c r="R73" s="329">
        <f t="shared" si="6"/>
        <v>230</v>
      </c>
      <c r="S73" s="1">
        <v>69</v>
      </c>
      <c r="T73" s="1">
        <v>23</v>
      </c>
      <c r="U73" s="1">
        <f t="shared" si="7"/>
        <v>92</v>
      </c>
    </row>
    <row r="74" spans="1:21" ht="17.25" customHeight="1">
      <c r="A74" s="219">
        <v>7</v>
      </c>
      <c r="B74" s="274" t="s">
        <v>162</v>
      </c>
      <c r="C74" s="655">
        <v>60</v>
      </c>
      <c r="D74" s="655">
        <v>60</v>
      </c>
      <c r="E74" s="220">
        <f t="shared" si="2"/>
        <v>0</v>
      </c>
      <c r="F74" s="656">
        <f t="shared" si="3"/>
        <v>0</v>
      </c>
      <c r="G74" s="71"/>
      <c r="H74" s="249"/>
      <c r="I74" s="248"/>
      <c r="J74" s="248"/>
      <c r="K74" s="71"/>
      <c r="L74" s="220">
        <v>71</v>
      </c>
      <c r="M74" s="220">
        <v>60</v>
      </c>
      <c r="N74" s="507">
        <f t="shared" si="5"/>
        <v>131</v>
      </c>
      <c r="O74" s="508"/>
      <c r="P74" s="220">
        <v>71</v>
      </c>
      <c r="Q74" s="220">
        <v>60</v>
      </c>
      <c r="R74" s="329">
        <f t="shared" si="6"/>
        <v>131</v>
      </c>
      <c r="S74" s="1">
        <v>47</v>
      </c>
      <c r="T74" s="1">
        <v>13</v>
      </c>
      <c r="U74" s="1">
        <f t="shared" si="7"/>
        <v>60</v>
      </c>
    </row>
    <row r="75" spans="1:21" ht="17.25" customHeight="1">
      <c r="A75" s="219">
        <v>8</v>
      </c>
      <c r="B75" s="274" t="s">
        <v>163</v>
      </c>
      <c r="C75" s="655">
        <v>85</v>
      </c>
      <c r="D75" s="655">
        <v>85</v>
      </c>
      <c r="E75" s="220">
        <f t="shared" si="2"/>
        <v>0</v>
      </c>
      <c r="F75" s="656">
        <f t="shared" si="3"/>
        <v>0</v>
      </c>
      <c r="G75" s="71"/>
      <c r="H75" s="249"/>
      <c r="I75" s="248"/>
      <c r="J75" s="248"/>
      <c r="K75" s="71"/>
      <c r="L75" s="220">
        <v>103</v>
      </c>
      <c r="M75" s="220">
        <v>85</v>
      </c>
      <c r="N75" s="507">
        <f t="shared" si="5"/>
        <v>188</v>
      </c>
      <c r="O75" s="508"/>
      <c r="P75" s="220">
        <v>103</v>
      </c>
      <c r="Q75" s="220">
        <v>85</v>
      </c>
      <c r="R75" s="329">
        <f t="shared" si="6"/>
        <v>188</v>
      </c>
      <c r="S75" s="1">
        <v>52</v>
      </c>
      <c r="T75" s="1">
        <v>33</v>
      </c>
      <c r="U75" s="1">
        <f t="shared" si="7"/>
        <v>85</v>
      </c>
    </row>
    <row r="76" spans="1:21" ht="17.25" customHeight="1">
      <c r="A76" s="219">
        <v>9</v>
      </c>
      <c r="B76" s="274" t="s">
        <v>164</v>
      </c>
      <c r="C76" s="655">
        <v>92</v>
      </c>
      <c r="D76" s="655">
        <v>92</v>
      </c>
      <c r="E76" s="220">
        <f t="shared" si="2"/>
        <v>0</v>
      </c>
      <c r="F76" s="656">
        <f t="shared" si="3"/>
        <v>0</v>
      </c>
      <c r="G76" s="71"/>
      <c r="H76" s="249"/>
      <c r="I76" s="248"/>
      <c r="J76" s="248"/>
      <c r="K76" s="71"/>
      <c r="L76" s="220">
        <v>116</v>
      </c>
      <c r="M76" s="220">
        <v>92</v>
      </c>
      <c r="N76" s="507">
        <f t="shared" si="5"/>
        <v>208</v>
      </c>
      <c r="O76" s="508"/>
      <c r="P76" s="220">
        <v>116</v>
      </c>
      <c r="Q76" s="220">
        <v>92</v>
      </c>
      <c r="R76" s="329">
        <f t="shared" si="6"/>
        <v>208</v>
      </c>
      <c r="S76" s="1">
        <v>70</v>
      </c>
      <c r="T76" s="1">
        <v>22</v>
      </c>
      <c r="U76" s="1">
        <f t="shared" si="7"/>
        <v>92</v>
      </c>
    </row>
    <row r="77" spans="1:21" ht="17.25" customHeight="1">
      <c r="A77" s="219">
        <v>10</v>
      </c>
      <c r="B77" s="274" t="s">
        <v>165</v>
      </c>
      <c r="C77" s="655">
        <v>68</v>
      </c>
      <c r="D77" s="655">
        <v>68</v>
      </c>
      <c r="E77" s="220">
        <f t="shared" si="2"/>
        <v>0</v>
      </c>
      <c r="F77" s="656">
        <f t="shared" si="3"/>
        <v>0</v>
      </c>
      <c r="G77" s="71"/>
      <c r="H77" s="249"/>
      <c r="I77" s="248"/>
      <c r="J77" s="248"/>
      <c r="K77" s="71"/>
      <c r="L77" s="220">
        <v>93</v>
      </c>
      <c r="M77" s="220">
        <v>68</v>
      </c>
      <c r="N77" s="507">
        <f t="shared" si="5"/>
        <v>161</v>
      </c>
      <c r="O77" s="508"/>
      <c r="P77" s="220">
        <v>93</v>
      </c>
      <c r="Q77" s="220">
        <v>68</v>
      </c>
      <c r="R77" s="329">
        <f t="shared" si="6"/>
        <v>161</v>
      </c>
      <c r="S77" s="1">
        <v>53</v>
      </c>
      <c r="T77" s="1">
        <v>15</v>
      </c>
      <c r="U77" s="1">
        <f t="shared" si="7"/>
        <v>68</v>
      </c>
    </row>
    <row r="78" spans="1:21" ht="17.25" customHeight="1">
      <c r="A78" s="219">
        <v>11</v>
      </c>
      <c r="B78" s="274" t="s">
        <v>166</v>
      </c>
      <c r="C78" s="655">
        <v>114</v>
      </c>
      <c r="D78" s="655">
        <v>114</v>
      </c>
      <c r="E78" s="220">
        <f t="shared" si="2"/>
        <v>0</v>
      </c>
      <c r="F78" s="656">
        <f t="shared" si="3"/>
        <v>0</v>
      </c>
      <c r="G78" s="71"/>
      <c r="H78" s="249">
        <v>0</v>
      </c>
      <c r="I78" s="248">
        <v>236</v>
      </c>
      <c r="J78" s="248">
        <f t="shared" si="4"/>
        <v>236</v>
      </c>
      <c r="K78" s="71"/>
      <c r="L78" s="220">
        <v>123</v>
      </c>
      <c r="M78" s="220">
        <v>114</v>
      </c>
      <c r="N78" s="507">
        <f t="shared" si="5"/>
        <v>237</v>
      </c>
      <c r="O78" s="508"/>
      <c r="P78" s="220">
        <v>123</v>
      </c>
      <c r="Q78" s="220">
        <v>114</v>
      </c>
      <c r="R78" s="329">
        <f t="shared" si="6"/>
        <v>237</v>
      </c>
      <c r="S78" s="1">
        <v>96</v>
      </c>
      <c r="T78" s="1">
        <v>18</v>
      </c>
      <c r="U78" s="1">
        <f t="shared" si="7"/>
        <v>114</v>
      </c>
    </row>
    <row r="79" spans="1:21" ht="18" customHeight="1" thickBot="1">
      <c r="A79" s="636"/>
      <c r="B79" s="669" t="s">
        <v>20</v>
      </c>
      <c r="C79" s="659">
        <v>965</v>
      </c>
      <c r="D79" s="659">
        <v>965</v>
      </c>
      <c r="E79" s="659">
        <f t="shared" si="2"/>
        <v>0</v>
      </c>
      <c r="F79" s="670">
        <f t="shared" si="3"/>
        <v>0</v>
      </c>
      <c r="G79" s="71"/>
      <c r="H79" s="71">
        <f>SUM(H68:H78)</f>
        <v>34</v>
      </c>
      <c r="I79" s="71">
        <f>SUM(I68:I78)</f>
        <v>2965</v>
      </c>
      <c r="J79" s="71">
        <f>SUM(J68:J78)</f>
        <v>2999</v>
      </c>
      <c r="K79" s="71"/>
      <c r="L79" s="378">
        <v>1134</v>
      </c>
      <c r="M79" s="378">
        <v>965</v>
      </c>
      <c r="N79" s="378">
        <f>SUM(N68:N78)</f>
        <v>2099</v>
      </c>
      <c r="P79" s="34">
        <v>1134</v>
      </c>
      <c r="Q79" s="34">
        <v>965</v>
      </c>
      <c r="R79" s="34">
        <f t="shared" si="6"/>
        <v>2099</v>
      </c>
      <c r="S79" s="1">
        <v>715</v>
      </c>
      <c r="T79" s="1">
        <v>250</v>
      </c>
      <c r="U79" s="1">
        <f t="shared" si="7"/>
        <v>965</v>
      </c>
    </row>
    <row r="80" spans="1:19" ht="15">
      <c r="A80" s="671"/>
      <c r="B80" s="672"/>
      <c r="C80" s="673"/>
      <c r="D80" s="674"/>
      <c r="E80" s="675"/>
      <c r="F80" s="676"/>
      <c r="G80" s="71"/>
      <c r="H80" s="71"/>
      <c r="I80" s="71"/>
      <c r="J80" s="71"/>
      <c r="K80" s="71"/>
      <c r="L80" s="71"/>
      <c r="M80" s="71"/>
      <c r="N80" s="54"/>
      <c r="S80" s="61"/>
    </row>
    <row r="81" spans="1:15" ht="12.75" customHeight="1">
      <c r="A81" s="671"/>
      <c r="B81" s="674"/>
      <c r="C81" s="674"/>
      <c r="D81" s="674"/>
      <c r="E81" s="677"/>
      <c r="F81" s="38"/>
      <c r="G81" s="71"/>
      <c r="H81" s="71"/>
      <c r="I81" s="71"/>
      <c r="J81" s="71"/>
      <c r="K81" s="71"/>
      <c r="L81" s="71"/>
      <c r="M81" s="71"/>
      <c r="N81" s="54"/>
      <c r="O81" s="54"/>
    </row>
    <row r="82" spans="1:15" ht="12" customHeight="1">
      <c r="A82" s="671"/>
      <c r="B82" s="674"/>
      <c r="C82" s="674"/>
      <c r="D82" s="674"/>
      <c r="E82" s="677"/>
      <c r="F82" s="38"/>
      <c r="G82" s="71"/>
      <c r="H82" s="71"/>
      <c r="I82" s="71"/>
      <c r="J82" s="71"/>
      <c r="K82" s="71"/>
      <c r="L82" s="71"/>
      <c r="M82" s="71"/>
      <c r="N82" s="54"/>
      <c r="O82" s="54"/>
    </row>
    <row r="83" spans="1:15" ht="12" customHeight="1">
      <c r="A83" s="721" t="s">
        <v>151</v>
      </c>
      <c r="B83" s="721"/>
      <c r="C83" s="721"/>
      <c r="D83" s="721"/>
      <c r="E83" s="721"/>
      <c r="F83" s="721"/>
      <c r="G83" s="721"/>
      <c r="H83" s="71"/>
      <c r="I83" s="71"/>
      <c r="J83" s="71"/>
      <c r="K83" s="71"/>
      <c r="L83" s="71"/>
      <c r="M83" s="71"/>
      <c r="N83" s="54"/>
      <c r="O83" s="54"/>
    </row>
    <row r="84" spans="1:15" ht="23.25" customHeight="1" thickBot="1">
      <c r="A84" s="721" t="s">
        <v>238</v>
      </c>
      <c r="B84" s="721"/>
      <c r="C84" s="721"/>
      <c r="D84" s="721"/>
      <c r="E84" s="721"/>
      <c r="F84" s="721"/>
      <c r="G84" s="721"/>
      <c r="H84" s="50"/>
      <c r="I84" s="50"/>
      <c r="J84" s="50"/>
      <c r="K84" s="50"/>
      <c r="L84" s="50"/>
      <c r="M84" s="50"/>
      <c r="N84" s="50"/>
      <c r="O84" s="50"/>
    </row>
    <row r="85" spans="1:15" ht="90" customHeight="1">
      <c r="A85" s="665" t="s">
        <v>3</v>
      </c>
      <c r="B85" s="666" t="s">
        <v>64</v>
      </c>
      <c r="C85" s="666" t="s">
        <v>240</v>
      </c>
      <c r="D85" s="666" t="s">
        <v>93</v>
      </c>
      <c r="E85" s="667" t="s">
        <v>6</v>
      </c>
      <c r="F85" s="668" t="s">
        <v>7</v>
      </c>
      <c r="G85" s="71"/>
      <c r="H85" s="71"/>
      <c r="I85" s="71"/>
      <c r="J85" s="71"/>
      <c r="K85" s="71"/>
      <c r="L85" s="71"/>
      <c r="M85" s="71"/>
      <c r="N85" s="54"/>
      <c r="O85" s="54"/>
    </row>
    <row r="86" spans="1:15" ht="15">
      <c r="A86" s="219">
        <v>1</v>
      </c>
      <c r="B86" s="274" t="s">
        <v>156</v>
      </c>
      <c r="C86" s="220">
        <v>33979</v>
      </c>
      <c r="D86" s="678">
        <v>32664</v>
      </c>
      <c r="E86" s="679">
        <f aca="true" t="shared" si="8" ref="E86:E97">C86-D86</f>
        <v>1315</v>
      </c>
      <c r="F86" s="275">
        <f aca="true" t="shared" si="9" ref="F86:F97">E86/C86</f>
        <v>0.038700373760263695</v>
      </c>
      <c r="G86" s="71"/>
      <c r="H86" s="71"/>
      <c r="I86" s="71"/>
      <c r="J86" s="71"/>
      <c r="K86" s="71"/>
      <c r="L86" s="71"/>
      <c r="M86" s="71"/>
      <c r="N86" s="54"/>
      <c r="O86" s="54"/>
    </row>
    <row r="87" spans="1:15" ht="15">
      <c r="A87" s="219">
        <v>2</v>
      </c>
      <c r="B87" s="274" t="s">
        <v>157</v>
      </c>
      <c r="C87" s="220">
        <v>4733</v>
      </c>
      <c r="D87" s="678">
        <v>5208</v>
      </c>
      <c r="E87" s="679">
        <f t="shared" si="8"/>
        <v>-475</v>
      </c>
      <c r="F87" s="275">
        <f t="shared" si="9"/>
        <v>-0.10035918022395944</v>
      </c>
      <c r="G87" s="71"/>
      <c r="H87" s="71"/>
      <c r="I87" s="71"/>
      <c r="J87" s="71"/>
      <c r="K87" s="71"/>
      <c r="L87" s="71"/>
      <c r="M87" s="71"/>
      <c r="N87" s="54"/>
      <c r="O87" s="54"/>
    </row>
    <row r="88" spans="1:15" ht="15">
      <c r="A88" s="219">
        <v>3</v>
      </c>
      <c r="B88" s="274" t="s">
        <v>158</v>
      </c>
      <c r="C88" s="220">
        <v>7729</v>
      </c>
      <c r="D88" s="678">
        <v>7546</v>
      </c>
      <c r="E88" s="679">
        <f t="shared" si="8"/>
        <v>183</v>
      </c>
      <c r="F88" s="275">
        <f t="shared" si="9"/>
        <v>0.02367706042178807</v>
      </c>
      <c r="G88" s="71"/>
      <c r="H88" s="71"/>
      <c r="I88" s="71"/>
      <c r="J88" s="71"/>
      <c r="K88" s="71"/>
      <c r="L88" s="71"/>
      <c r="M88" s="71"/>
      <c r="N88" s="54"/>
      <c r="O88" s="54"/>
    </row>
    <row r="89" spans="1:15" ht="15">
      <c r="A89" s="219">
        <v>4</v>
      </c>
      <c r="B89" s="274" t="s">
        <v>159</v>
      </c>
      <c r="C89" s="220">
        <v>2281</v>
      </c>
      <c r="D89" s="678">
        <v>3250</v>
      </c>
      <c r="E89" s="679">
        <f t="shared" si="8"/>
        <v>-969</v>
      </c>
      <c r="F89" s="275">
        <f t="shared" si="9"/>
        <v>-0.42481367821131083</v>
      </c>
      <c r="G89" s="71"/>
      <c r="H89" s="71"/>
      <c r="I89" s="71"/>
      <c r="J89" s="71"/>
      <c r="K89" s="71"/>
      <c r="L89" s="71"/>
      <c r="M89" s="71"/>
      <c r="N89" s="54"/>
      <c r="O89" s="54"/>
    </row>
    <row r="90" spans="1:15" ht="15">
      <c r="A90" s="219">
        <v>5</v>
      </c>
      <c r="B90" s="274" t="s">
        <v>160</v>
      </c>
      <c r="C90" s="220">
        <v>8062</v>
      </c>
      <c r="D90" s="678">
        <v>7558</v>
      </c>
      <c r="E90" s="679">
        <f t="shared" si="8"/>
        <v>504</v>
      </c>
      <c r="F90" s="275">
        <f t="shared" si="9"/>
        <v>0.0625155048375093</v>
      </c>
      <c r="G90" s="71"/>
      <c r="H90" s="71"/>
      <c r="I90" s="71"/>
      <c r="J90" s="71"/>
      <c r="K90" s="71"/>
      <c r="L90" s="71"/>
      <c r="M90" s="71"/>
      <c r="N90" s="54"/>
      <c r="O90" s="54"/>
    </row>
    <row r="91" spans="1:15" ht="15">
      <c r="A91" s="219">
        <v>6</v>
      </c>
      <c r="B91" s="274" t="s">
        <v>161</v>
      </c>
      <c r="C91" s="220">
        <v>20370</v>
      </c>
      <c r="D91" s="678">
        <v>22146</v>
      </c>
      <c r="E91" s="679">
        <f t="shared" si="8"/>
        <v>-1776</v>
      </c>
      <c r="F91" s="275">
        <f t="shared" si="9"/>
        <v>-0.08718703976435935</v>
      </c>
      <c r="G91" s="71"/>
      <c r="H91" s="71"/>
      <c r="I91" s="71"/>
      <c r="J91" s="71"/>
      <c r="K91" s="71"/>
      <c r="L91" s="71"/>
      <c r="M91" s="71"/>
      <c r="N91" s="54"/>
      <c r="O91" s="54"/>
    </row>
    <row r="92" spans="1:15" ht="15">
      <c r="A92" s="219">
        <v>7</v>
      </c>
      <c r="B92" s="274" t="s">
        <v>162</v>
      </c>
      <c r="C92" s="220">
        <v>8400</v>
      </c>
      <c r="D92" s="678">
        <v>7861</v>
      </c>
      <c r="E92" s="679">
        <f t="shared" si="8"/>
        <v>539</v>
      </c>
      <c r="F92" s="275">
        <f t="shared" si="9"/>
        <v>0.06416666666666666</v>
      </c>
      <c r="G92" s="71"/>
      <c r="H92" s="71"/>
      <c r="I92" s="71"/>
      <c r="J92" s="71"/>
      <c r="K92" s="71"/>
      <c r="L92" s="71"/>
      <c r="M92" s="71"/>
      <c r="N92" s="54"/>
      <c r="O92" s="54"/>
    </row>
    <row r="93" spans="1:15" ht="15">
      <c r="A93" s="219">
        <v>8</v>
      </c>
      <c r="B93" s="274" t="s">
        <v>163</v>
      </c>
      <c r="C93" s="220">
        <v>8257</v>
      </c>
      <c r="D93" s="678">
        <v>9226</v>
      </c>
      <c r="E93" s="679">
        <f t="shared" si="8"/>
        <v>-969</v>
      </c>
      <c r="F93" s="275">
        <f t="shared" si="9"/>
        <v>-0.11735497153929998</v>
      </c>
      <c r="G93" s="71"/>
      <c r="H93" s="71"/>
      <c r="I93" s="71"/>
      <c r="J93" s="71"/>
      <c r="K93" s="71"/>
      <c r="L93" s="71"/>
      <c r="M93" s="71"/>
      <c r="N93" s="54"/>
      <c r="O93" s="54"/>
    </row>
    <row r="94" spans="1:15" ht="15">
      <c r="A94" s="219">
        <v>9</v>
      </c>
      <c r="B94" s="274" t="s">
        <v>164</v>
      </c>
      <c r="C94" s="220">
        <v>14426</v>
      </c>
      <c r="D94" s="678">
        <v>14849</v>
      </c>
      <c r="E94" s="679">
        <f t="shared" si="8"/>
        <v>-423</v>
      </c>
      <c r="F94" s="275">
        <f t="shared" si="9"/>
        <v>-0.02932205739636767</v>
      </c>
      <c r="G94" s="71"/>
      <c r="H94" s="71"/>
      <c r="I94" s="71"/>
      <c r="J94" s="71"/>
      <c r="K94" s="71"/>
      <c r="L94" s="71"/>
      <c r="M94" s="71"/>
      <c r="N94" s="54"/>
      <c r="O94" s="54"/>
    </row>
    <row r="95" spans="1:15" ht="15">
      <c r="A95" s="219">
        <v>10</v>
      </c>
      <c r="B95" s="274" t="s">
        <v>165</v>
      </c>
      <c r="C95" s="220">
        <v>4921</v>
      </c>
      <c r="D95" s="678">
        <v>4009</v>
      </c>
      <c r="E95" s="679">
        <f t="shared" si="8"/>
        <v>912</v>
      </c>
      <c r="F95" s="275">
        <f t="shared" si="9"/>
        <v>0.18532818532818532</v>
      </c>
      <c r="G95" s="71"/>
      <c r="H95" s="71"/>
      <c r="I95" s="71"/>
      <c r="J95" s="71"/>
      <c r="K95" s="71"/>
      <c r="L95" s="71"/>
      <c r="M95" s="71"/>
      <c r="N95" s="54"/>
      <c r="O95" s="54"/>
    </row>
    <row r="96" spans="1:15" ht="15">
      <c r="A96" s="219">
        <v>11</v>
      </c>
      <c r="B96" s="274" t="s">
        <v>166</v>
      </c>
      <c r="C96" s="220">
        <v>8959</v>
      </c>
      <c r="D96" s="678">
        <v>8711</v>
      </c>
      <c r="E96" s="679">
        <f t="shared" si="8"/>
        <v>248</v>
      </c>
      <c r="F96" s="275">
        <f t="shared" si="9"/>
        <v>0.02768166089965398</v>
      </c>
      <c r="G96" s="71"/>
      <c r="H96" s="71"/>
      <c r="I96" s="71"/>
      <c r="J96" s="71"/>
      <c r="K96" s="71"/>
      <c r="L96" s="71"/>
      <c r="M96" s="71"/>
      <c r="N96" s="54"/>
      <c r="O96" s="54"/>
    </row>
    <row r="97" spans="1:15" ht="16.5" thickBot="1">
      <c r="A97" s="636"/>
      <c r="B97" s="669" t="s">
        <v>11</v>
      </c>
      <c r="C97" s="680">
        <v>122117</v>
      </c>
      <c r="D97" s="680">
        <v>123028</v>
      </c>
      <c r="E97" s="681">
        <f t="shared" si="8"/>
        <v>-911</v>
      </c>
      <c r="F97" s="682">
        <f t="shared" si="9"/>
        <v>-0.007460058796072619</v>
      </c>
      <c r="G97" s="72"/>
      <c r="H97" s="72"/>
      <c r="I97" s="72"/>
      <c r="J97" s="72"/>
      <c r="K97" s="72"/>
      <c r="L97" s="72"/>
      <c r="M97" s="72"/>
      <c r="N97" s="60"/>
      <c r="O97" s="60"/>
    </row>
    <row r="98" spans="1:15" ht="15.75">
      <c r="A98" s="671"/>
      <c r="B98" s="672"/>
      <c r="C98" s="683"/>
      <c r="D98" s="683"/>
      <c r="E98" s="684"/>
      <c r="F98" s="685"/>
      <c r="G98" s="72"/>
      <c r="H98" s="72"/>
      <c r="I98" s="72"/>
      <c r="J98" s="72"/>
      <c r="K98" s="72"/>
      <c r="L98" s="72"/>
      <c r="M98" s="72"/>
      <c r="N98" s="60"/>
      <c r="O98" s="60"/>
    </row>
    <row r="99" spans="1:15" ht="23.25" customHeight="1" thickBot="1">
      <c r="A99" s="721" t="s">
        <v>239</v>
      </c>
      <c r="B99" s="721"/>
      <c r="C99" s="721"/>
      <c r="D99" s="721"/>
      <c r="E99" s="721"/>
      <c r="F99" s="721"/>
      <c r="G99" s="721"/>
      <c r="H99" s="50"/>
      <c r="I99" s="50"/>
      <c r="J99" s="50"/>
      <c r="K99" s="50"/>
      <c r="L99" s="50"/>
      <c r="M99" s="50"/>
      <c r="N99" s="50"/>
      <c r="O99" s="50"/>
    </row>
    <row r="100" spans="1:18" ht="78" customHeight="1">
      <c r="A100" s="686" t="s">
        <v>3</v>
      </c>
      <c r="B100" s="687" t="s">
        <v>64</v>
      </c>
      <c r="C100" s="687" t="str">
        <f>C85</f>
        <v>No. of children as per PAB Approval for  2018-19</v>
      </c>
      <c r="D100" s="687" t="s">
        <v>93</v>
      </c>
      <c r="E100" s="688" t="s">
        <v>6</v>
      </c>
      <c r="F100" s="689" t="s">
        <v>7</v>
      </c>
      <c r="G100" s="71"/>
      <c r="H100" s="71"/>
      <c r="I100" s="71"/>
      <c r="J100" s="71"/>
      <c r="K100" s="71"/>
      <c r="L100" s="379" t="s">
        <v>189</v>
      </c>
      <c r="M100" s="379" t="s">
        <v>147</v>
      </c>
      <c r="N100" s="382" t="s">
        <v>20</v>
      </c>
      <c r="O100" s="54"/>
      <c r="P100" s="379" t="s">
        <v>189</v>
      </c>
      <c r="Q100" s="379" t="s">
        <v>147</v>
      </c>
      <c r="R100" s="382" t="s">
        <v>20</v>
      </c>
    </row>
    <row r="101" spans="1:18" ht="15">
      <c r="A101" s="219">
        <v>1</v>
      </c>
      <c r="B101" s="274" t="s">
        <v>156</v>
      </c>
      <c r="C101" s="655">
        <v>12798</v>
      </c>
      <c r="D101" s="380">
        <v>11022</v>
      </c>
      <c r="E101" s="690">
        <f aca="true" t="shared" si="10" ref="E101:E111">C101-D101</f>
        <v>1776</v>
      </c>
      <c r="F101" s="691">
        <f aca="true" t="shared" si="11" ref="F101:F111">E101/C101</f>
        <v>0.13877168307548055</v>
      </c>
      <c r="G101" s="71"/>
      <c r="H101" s="71"/>
      <c r="I101" s="71"/>
      <c r="J101" s="71"/>
      <c r="K101" s="71"/>
      <c r="L101" s="220">
        <v>10817</v>
      </c>
      <c r="M101" s="220">
        <v>1981</v>
      </c>
      <c r="N101" s="220">
        <f>SUM(L101:M101)</f>
        <v>12798</v>
      </c>
      <c r="O101" s="71"/>
      <c r="P101" s="220">
        <v>9058</v>
      </c>
      <c r="Q101" s="220">
        <v>1964</v>
      </c>
      <c r="R101" s="220">
        <f>SUM(P101:Q101)</f>
        <v>11022</v>
      </c>
    </row>
    <row r="102" spans="1:18" ht="15">
      <c r="A102" s="219">
        <v>2</v>
      </c>
      <c r="B102" s="274" t="s">
        <v>157</v>
      </c>
      <c r="C102" s="655">
        <v>609</v>
      </c>
      <c r="D102" s="380">
        <v>1409</v>
      </c>
      <c r="E102" s="690">
        <f t="shared" si="10"/>
        <v>-800</v>
      </c>
      <c r="F102" s="691">
        <f t="shared" si="11"/>
        <v>-1.3136288998357963</v>
      </c>
      <c r="G102" s="71"/>
      <c r="H102" s="71"/>
      <c r="I102" s="71"/>
      <c r="J102" s="71"/>
      <c r="K102" s="71"/>
      <c r="L102" s="220">
        <v>609</v>
      </c>
      <c r="M102" s="220"/>
      <c r="N102" s="220">
        <f aca="true" t="shared" si="12" ref="N102:N112">SUM(L102:M102)</f>
        <v>609</v>
      </c>
      <c r="O102" s="71"/>
      <c r="P102" s="220">
        <v>1409</v>
      </c>
      <c r="Q102" s="220"/>
      <c r="R102" s="220">
        <f aca="true" t="shared" si="13" ref="R102:R112">SUM(P102:Q102)</f>
        <v>1409</v>
      </c>
    </row>
    <row r="103" spans="1:18" ht="15">
      <c r="A103" s="219">
        <v>3</v>
      </c>
      <c r="B103" s="274" t="s">
        <v>158</v>
      </c>
      <c r="C103" s="655">
        <v>3657</v>
      </c>
      <c r="D103" s="380">
        <v>3822</v>
      </c>
      <c r="E103" s="690">
        <f t="shared" si="10"/>
        <v>-165</v>
      </c>
      <c r="F103" s="691">
        <f t="shared" si="11"/>
        <v>-0.045118949958982774</v>
      </c>
      <c r="G103" s="71"/>
      <c r="H103" s="71"/>
      <c r="I103" s="71"/>
      <c r="J103" s="71"/>
      <c r="K103" s="71"/>
      <c r="L103" s="220">
        <v>3657</v>
      </c>
      <c r="M103" s="220"/>
      <c r="N103" s="220">
        <f t="shared" si="12"/>
        <v>3657</v>
      </c>
      <c r="O103" s="71"/>
      <c r="P103" s="220">
        <v>3822</v>
      </c>
      <c r="Q103" s="220"/>
      <c r="R103" s="220">
        <f t="shared" si="13"/>
        <v>3822</v>
      </c>
    </row>
    <row r="104" spans="1:18" ht="15">
      <c r="A104" s="219">
        <v>4</v>
      </c>
      <c r="B104" s="274" t="s">
        <v>159</v>
      </c>
      <c r="C104" s="655">
        <v>974</v>
      </c>
      <c r="D104" s="380">
        <v>1177</v>
      </c>
      <c r="E104" s="690">
        <f t="shared" si="10"/>
        <v>-203</v>
      </c>
      <c r="F104" s="691">
        <f t="shared" si="11"/>
        <v>-0.20841889117043122</v>
      </c>
      <c r="G104" s="71"/>
      <c r="H104" s="71"/>
      <c r="I104" s="71"/>
      <c r="J104" s="71"/>
      <c r="K104" s="71"/>
      <c r="L104" s="220">
        <v>974</v>
      </c>
      <c r="M104" s="220"/>
      <c r="N104" s="220">
        <f t="shared" si="12"/>
        <v>974</v>
      </c>
      <c r="O104" s="71"/>
      <c r="P104" s="220">
        <v>1177</v>
      </c>
      <c r="Q104" s="220"/>
      <c r="R104" s="220">
        <f t="shared" si="13"/>
        <v>1177</v>
      </c>
    </row>
    <row r="105" spans="1:18" ht="15.75">
      <c r="A105" s="219">
        <v>5</v>
      </c>
      <c r="B105" s="274" t="s">
        <v>160</v>
      </c>
      <c r="C105" s="655">
        <v>3160</v>
      </c>
      <c r="D105" s="380">
        <v>3023</v>
      </c>
      <c r="E105" s="690">
        <f t="shared" si="10"/>
        <v>137</v>
      </c>
      <c r="F105" s="691">
        <f t="shared" si="11"/>
        <v>0.04335443037974684</v>
      </c>
      <c r="G105" s="71"/>
      <c r="H105" s="71"/>
      <c r="I105" s="71"/>
      <c r="J105" s="71"/>
      <c r="K105" s="71"/>
      <c r="L105" s="220">
        <v>3160</v>
      </c>
      <c r="M105" s="220"/>
      <c r="N105" s="220">
        <f t="shared" si="12"/>
        <v>3160</v>
      </c>
      <c r="O105" s="71"/>
      <c r="P105" s="220">
        <v>3023</v>
      </c>
      <c r="Q105" s="220"/>
      <c r="R105" s="220">
        <f t="shared" si="13"/>
        <v>3023</v>
      </c>
    </row>
    <row r="106" spans="1:18" ht="15.75">
      <c r="A106" s="219">
        <v>6</v>
      </c>
      <c r="B106" s="274" t="s">
        <v>161</v>
      </c>
      <c r="C106" s="655">
        <v>5244</v>
      </c>
      <c r="D106" s="380">
        <v>5396</v>
      </c>
      <c r="E106" s="690">
        <f t="shared" si="10"/>
        <v>-152</v>
      </c>
      <c r="F106" s="691">
        <f t="shared" si="11"/>
        <v>-0.028985507246376812</v>
      </c>
      <c r="G106" s="71"/>
      <c r="H106" s="71" t="s">
        <v>44</v>
      </c>
      <c r="I106" s="71"/>
      <c r="J106" s="71"/>
      <c r="K106" s="71"/>
      <c r="L106" s="220">
        <v>5244</v>
      </c>
      <c r="M106" s="220"/>
      <c r="N106" s="220">
        <f t="shared" si="12"/>
        <v>5244</v>
      </c>
      <c r="O106" s="71"/>
      <c r="P106" s="220">
        <v>5396</v>
      </c>
      <c r="Q106" s="220"/>
      <c r="R106" s="220">
        <f t="shared" si="13"/>
        <v>5396</v>
      </c>
    </row>
    <row r="107" spans="1:18" ht="15.75">
      <c r="A107" s="219">
        <v>7</v>
      </c>
      <c r="B107" s="274" t="s">
        <v>162</v>
      </c>
      <c r="C107" s="655">
        <v>2331</v>
      </c>
      <c r="D107" s="380">
        <v>2074</v>
      </c>
      <c r="E107" s="690">
        <f t="shared" si="10"/>
        <v>257</v>
      </c>
      <c r="F107" s="691">
        <f t="shared" si="11"/>
        <v>0.11025311025311026</v>
      </c>
      <c r="G107" s="71"/>
      <c r="H107" s="71"/>
      <c r="I107" s="71"/>
      <c r="J107" s="71"/>
      <c r="K107" s="71"/>
      <c r="L107" s="220">
        <v>2331</v>
      </c>
      <c r="M107" s="220"/>
      <c r="N107" s="220">
        <f t="shared" si="12"/>
        <v>2331</v>
      </c>
      <c r="O107" s="71"/>
      <c r="P107" s="220">
        <v>2074</v>
      </c>
      <c r="Q107" s="220"/>
      <c r="R107" s="220">
        <f t="shared" si="13"/>
        <v>2074</v>
      </c>
    </row>
    <row r="108" spans="1:18" ht="15.75">
      <c r="A108" s="219">
        <v>8</v>
      </c>
      <c r="B108" s="274" t="s">
        <v>163</v>
      </c>
      <c r="C108" s="655">
        <v>4299</v>
      </c>
      <c r="D108" s="380">
        <v>4597</v>
      </c>
      <c r="E108" s="690">
        <f t="shared" si="10"/>
        <v>-298</v>
      </c>
      <c r="F108" s="691">
        <f t="shared" si="11"/>
        <v>-0.0693184461502675</v>
      </c>
      <c r="G108" s="71"/>
      <c r="H108" s="71"/>
      <c r="I108" s="71"/>
      <c r="J108" s="71"/>
      <c r="K108" s="71"/>
      <c r="L108" s="220">
        <v>4299</v>
      </c>
      <c r="M108" s="220"/>
      <c r="N108" s="220">
        <f t="shared" si="12"/>
        <v>4299</v>
      </c>
      <c r="O108" s="71"/>
      <c r="P108" s="220">
        <v>4597</v>
      </c>
      <c r="Q108" s="220"/>
      <c r="R108" s="220">
        <f t="shared" si="13"/>
        <v>4597</v>
      </c>
    </row>
    <row r="109" spans="1:18" ht="15.75">
      <c r="A109" s="219">
        <v>9</v>
      </c>
      <c r="B109" s="274" t="s">
        <v>164</v>
      </c>
      <c r="C109" s="655">
        <v>4484</v>
      </c>
      <c r="D109" s="380">
        <v>3799</v>
      </c>
      <c r="E109" s="690">
        <f t="shared" si="10"/>
        <v>685</v>
      </c>
      <c r="F109" s="691">
        <f t="shared" si="11"/>
        <v>0.15276538804638715</v>
      </c>
      <c r="G109" s="71"/>
      <c r="H109" s="71"/>
      <c r="I109" s="71"/>
      <c r="J109" s="71"/>
      <c r="K109" s="71"/>
      <c r="L109" s="220">
        <v>4484</v>
      </c>
      <c r="M109" s="220"/>
      <c r="N109" s="220">
        <f t="shared" si="12"/>
        <v>4484</v>
      </c>
      <c r="O109" s="71"/>
      <c r="P109" s="220">
        <v>3799</v>
      </c>
      <c r="Q109" s="220"/>
      <c r="R109" s="220">
        <f t="shared" si="13"/>
        <v>3799</v>
      </c>
    </row>
    <row r="110" spans="1:18" ht="15.75">
      <c r="A110" s="219">
        <v>10</v>
      </c>
      <c r="B110" s="274" t="s">
        <v>165</v>
      </c>
      <c r="C110" s="655">
        <v>1766</v>
      </c>
      <c r="D110" s="380">
        <v>1586</v>
      </c>
      <c r="E110" s="690">
        <f t="shared" si="10"/>
        <v>180</v>
      </c>
      <c r="F110" s="691">
        <f t="shared" si="11"/>
        <v>0.10192525481313704</v>
      </c>
      <c r="G110" s="71"/>
      <c r="H110" s="71"/>
      <c r="I110" s="71"/>
      <c r="J110" s="71"/>
      <c r="K110" s="71"/>
      <c r="L110" s="220">
        <v>1766</v>
      </c>
      <c r="M110" s="220"/>
      <c r="N110" s="220">
        <f t="shared" si="12"/>
        <v>1766</v>
      </c>
      <c r="O110" s="71"/>
      <c r="P110" s="220">
        <v>1586</v>
      </c>
      <c r="Q110" s="220"/>
      <c r="R110" s="220">
        <f t="shared" si="13"/>
        <v>1586</v>
      </c>
    </row>
    <row r="111" spans="1:18" ht="15.75">
      <c r="A111" s="219">
        <v>11</v>
      </c>
      <c r="B111" s="274" t="s">
        <v>166</v>
      </c>
      <c r="C111" s="655">
        <v>2262</v>
      </c>
      <c r="D111" s="380">
        <v>2178</v>
      </c>
      <c r="E111" s="690">
        <f t="shared" si="10"/>
        <v>84</v>
      </c>
      <c r="F111" s="691">
        <f t="shared" si="11"/>
        <v>0.03713527851458886</v>
      </c>
      <c r="G111" s="71"/>
      <c r="H111" s="71"/>
      <c r="I111" s="71"/>
      <c r="J111" s="71"/>
      <c r="K111" s="71"/>
      <c r="L111" s="220">
        <v>2262</v>
      </c>
      <c r="M111" s="220"/>
      <c r="N111" s="220">
        <f t="shared" si="12"/>
        <v>2262</v>
      </c>
      <c r="O111" s="71"/>
      <c r="P111" s="220">
        <v>2178</v>
      </c>
      <c r="Q111" s="220"/>
      <c r="R111" s="220">
        <f t="shared" si="13"/>
        <v>2178</v>
      </c>
    </row>
    <row r="112" spans="1:18" ht="17.25" thickBot="1">
      <c r="A112" s="636"/>
      <c r="B112" s="669" t="s">
        <v>11</v>
      </c>
      <c r="C112" s="680">
        <v>41584</v>
      </c>
      <c r="D112" s="680">
        <v>40083</v>
      </c>
      <c r="E112" s="692">
        <f>SUM(E101:E111)</f>
        <v>1501</v>
      </c>
      <c r="F112" s="693">
        <f>AVERAGE(F101:F111)</f>
        <v>-0.09829686811630943</v>
      </c>
      <c r="G112" s="72"/>
      <c r="H112" s="72"/>
      <c r="I112" s="72"/>
      <c r="J112" s="72"/>
      <c r="K112" s="72"/>
      <c r="L112" s="383">
        <v>39603</v>
      </c>
      <c r="M112" s="383">
        <f>SUM(M101:M111)</f>
        <v>1981</v>
      </c>
      <c r="N112" s="509">
        <f t="shared" si="12"/>
        <v>41584</v>
      </c>
      <c r="O112" s="72"/>
      <c r="P112" s="383">
        <v>38119</v>
      </c>
      <c r="Q112" s="383">
        <f>SUM(Q101:Q111)</f>
        <v>1964</v>
      </c>
      <c r="R112" s="509">
        <f t="shared" si="13"/>
        <v>40083</v>
      </c>
    </row>
    <row r="113" spans="1:15" ht="27.75" customHeight="1">
      <c r="A113" s="755" t="s">
        <v>173</v>
      </c>
      <c r="B113" s="755"/>
      <c r="C113" s="755"/>
      <c r="D113" s="721"/>
      <c r="E113" s="755"/>
      <c r="F113" s="755"/>
      <c r="G113" s="72"/>
      <c r="H113" s="72"/>
      <c r="I113" s="72"/>
      <c r="J113" s="72"/>
      <c r="K113" s="72"/>
      <c r="L113" s="384"/>
      <c r="M113" s="72"/>
      <c r="O113" s="60"/>
    </row>
    <row r="114" spans="1:15" ht="12.75" customHeight="1">
      <c r="A114" s="204"/>
      <c r="B114" s="16"/>
      <c r="C114" s="16"/>
      <c r="D114" s="13"/>
      <c r="E114" s="175"/>
      <c r="F114" s="18"/>
      <c r="G114" s="70"/>
      <c r="H114" s="70"/>
      <c r="I114" s="70"/>
      <c r="J114" s="70"/>
      <c r="K114" s="70"/>
      <c r="L114" s="70"/>
      <c r="M114" s="70"/>
      <c r="N114" s="9"/>
      <c r="O114" s="9"/>
    </row>
    <row r="115" spans="1:15" ht="12.75" customHeight="1">
      <c r="A115" s="721" t="s">
        <v>152</v>
      </c>
      <c r="B115" s="721"/>
      <c r="C115" s="721"/>
      <c r="D115" s="721"/>
      <c r="E115" s="721"/>
      <c r="F115" s="721"/>
      <c r="G115" s="721"/>
      <c r="H115" s="70"/>
      <c r="I115" s="70"/>
      <c r="J115" s="70"/>
      <c r="K115" s="70"/>
      <c r="L115" s="70"/>
      <c r="M115" s="70"/>
      <c r="N115" s="9"/>
      <c r="O115" s="9"/>
    </row>
    <row r="116" spans="1:15" ht="23.25" customHeight="1" thickBot="1">
      <c r="A116" s="721" t="s">
        <v>242</v>
      </c>
      <c r="B116" s="721"/>
      <c r="C116" s="721"/>
      <c r="D116" s="721"/>
      <c r="E116" s="721"/>
      <c r="F116" s="721"/>
      <c r="G116" s="721"/>
      <c r="H116" s="50"/>
      <c r="I116" s="50"/>
      <c r="J116" s="50"/>
      <c r="K116" s="50"/>
      <c r="L116" s="50"/>
      <c r="M116" s="50"/>
      <c r="N116" s="50"/>
      <c r="O116" s="50"/>
    </row>
    <row r="117" spans="1:15" ht="81" customHeight="1">
      <c r="A117" s="665" t="s">
        <v>3</v>
      </c>
      <c r="B117" s="666" t="s">
        <v>64</v>
      </c>
      <c r="C117" s="666" t="s">
        <v>241</v>
      </c>
      <c r="D117" s="666" t="s">
        <v>93</v>
      </c>
      <c r="E117" s="667" t="s">
        <v>6</v>
      </c>
      <c r="F117" s="668" t="s">
        <v>7</v>
      </c>
      <c r="G117" s="71"/>
      <c r="H117" s="71"/>
      <c r="I117" s="71"/>
      <c r="J117" s="71"/>
      <c r="K117" s="71"/>
      <c r="L117" s="499" t="s">
        <v>219</v>
      </c>
      <c r="M117" s="582" t="s">
        <v>298</v>
      </c>
      <c r="N117" s="500" t="s">
        <v>20</v>
      </c>
      <c r="O117" s="54"/>
    </row>
    <row r="118" spans="1:15" ht="15.75">
      <c r="A118" s="219">
        <v>1</v>
      </c>
      <c r="B118" s="274" t="s">
        <v>156</v>
      </c>
      <c r="C118" s="694">
        <v>33657</v>
      </c>
      <c r="D118" s="695">
        <v>32664</v>
      </c>
      <c r="E118" s="679">
        <f aca="true" t="shared" si="14" ref="E118:E129">C118-D118</f>
        <v>993</v>
      </c>
      <c r="F118" s="275">
        <f aca="true" t="shared" si="15" ref="F118:F128">E118/C118</f>
        <v>0.029503520812906678</v>
      </c>
      <c r="G118" s="71"/>
      <c r="H118" s="71"/>
      <c r="I118" s="71"/>
      <c r="J118" s="71"/>
      <c r="K118" s="71"/>
      <c r="L118" s="380">
        <v>11555</v>
      </c>
      <c r="M118" s="380"/>
      <c r="N118" s="380">
        <f>SUM(L118:M118)</f>
        <v>11555</v>
      </c>
      <c r="O118" s="54"/>
    </row>
    <row r="119" spans="1:15" ht="15.75">
      <c r="A119" s="219">
        <v>2</v>
      </c>
      <c r="B119" s="274" t="s">
        <v>157</v>
      </c>
      <c r="C119" s="694">
        <v>5366</v>
      </c>
      <c r="D119" s="695">
        <v>5208</v>
      </c>
      <c r="E119" s="679">
        <f t="shared" si="14"/>
        <v>158</v>
      </c>
      <c r="F119" s="275">
        <f t="shared" si="15"/>
        <v>0.029444651509504285</v>
      </c>
      <c r="G119" s="71"/>
      <c r="H119" s="71"/>
      <c r="I119" s="71"/>
      <c r="J119" s="71"/>
      <c r="K119" s="71"/>
      <c r="L119" s="380">
        <v>1455</v>
      </c>
      <c r="M119" s="379"/>
      <c r="N119" s="380">
        <f aca="true" t="shared" si="16" ref="N119:N128">SUM(L119:M119)</f>
        <v>1455</v>
      </c>
      <c r="O119" s="54"/>
    </row>
    <row r="120" spans="1:15" ht="15.75">
      <c r="A120" s="219">
        <v>3</v>
      </c>
      <c r="B120" s="274" t="s">
        <v>158</v>
      </c>
      <c r="C120" s="694">
        <v>7775</v>
      </c>
      <c r="D120" s="695">
        <v>7546</v>
      </c>
      <c r="E120" s="679">
        <f t="shared" si="14"/>
        <v>229</v>
      </c>
      <c r="F120" s="275">
        <f t="shared" si="15"/>
        <v>0.029453376205787783</v>
      </c>
      <c r="G120" s="71"/>
      <c r="H120" s="71"/>
      <c r="I120" s="71"/>
      <c r="J120" s="71"/>
      <c r="K120" s="71"/>
      <c r="L120" s="380">
        <v>3948</v>
      </c>
      <c r="M120" s="379"/>
      <c r="N120" s="380">
        <f t="shared" si="16"/>
        <v>3948</v>
      </c>
      <c r="O120" s="54"/>
    </row>
    <row r="121" spans="1:15" ht="15.75">
      <c r="A121" s="219">
        <v>4</v>
      </c>
      <c r="B121" s="274" t="s">
        <v>159</v>
      </c>
      <c r="C121" s="694">
        <v>3349</v>
      </c>
      <c r="D121" s="695">
        <v>3250</v>
      </c>
      <c r="E121" s="679">
        <f t="shared" si="14"/>
        <v>99</v>
      </c>
      <c r="F121" s="275">
        <f t="shared" si="15"/>
        <v>0.029561063003881755</v>
      </c>
      <c r="G121" s="71"/>
      <c r="H121" s="71"/>
      <c r="I121" s="71"/>
      <c r="J121" s="71"/>
      <c r="K121" s="71"/>
      <c r="L121" s="380">
        <v>1216</v>
      </c>
      <c r="M121" s="379"/>
      <c r="N121" s="380">
        <f t="shared" si="16"/>
        <v>1216</v>
      </c>
      <c r="O121" s="54"/>
    </row>
    <row r="122" spans="1:15" ht="15.75">
      <c r="A122" s="219">
        <v>5</v>
      </c>
      <c r="B122" s="274" t="s">
        <v>160</v>
      </c>
      <c r="C122" s="694">
        <v>7788</v>
      </c>
      <c r="D122" s="695">
        <v>7558</v>
      </c>
      <c r="E122" s="679">
        <f t="shared" si="14"/>
        <v>230</v>
      </c>
      <c r="F122" s="275">
        <f t="shared" si="15"/>
        <v>0.02953261427837699</v>
      </c>
      <c r="G122" s="71"/>
      <c r="H122" s="71"/>
      <c r="I122" s="71"/>
      <c r="J122" s="71"/>
      <c r="K122" s="71"/>
      <c r="L122" s="380">
        <v>3122</v>
      </c>
      <c r="M122" s="379"/>
      <c r="N122" s="380">
        <f t="shared" si="16"/>
        <v>3122</v>
      </c>
      <c r="O122" s="54"/>
    </row>
    <row r="123" spans="1:15" ht="15.75">
      <c r="A123" s="219">
        <v>6</v>
      </c>
      <c r="B123" s="274" t="s">
        <v>161</v>
      </c>
      <c r="C123" s="694">
        <v>22819</v>
      </c>
      <c r="D123" s="695">
        <v>22146</v>
      </c>
      <c r="E123" s="679">
        <f t="shared" si="14"/>
        <v>673</v>
      </c>
      <c r="F123" s="275">
        <f t="shared" si="15"/>
        <v>0.029492966387659407</v>
      </c>
      <c r="G123" s="71"/>
      <c r="H123" s="71"/>
      <c r="I123" s="71"/>
      <c r="J123" s="71"/>
      <c r="K123" s="71"/>
      <c r="L123" s="380">
        <v>5573</v>
      </c>
      <c r="M123" s="379"/>
      <c r="N123" s="380">
        <f t="shared" si="16"/>
        <v>5573</v>
      </c>
      <c r="O123" s="54"/>
    </row>
    <row r="124" spans="1:15" ht="15.75">
      <c r="A124" s="219">
        <v>7</v>
      </c>
      <c r="B124" s="274" t="s">
        <v>162</v>
      </c>
      <c r="C124" s="694">
        <v>8100</v>
      </c>
      <c r="D124" s="695">
        <v>7861</v>
      </c>
      <c r="E124" s="679">
        <f t="shared" si="14"/>
        <v>239</v>
      </c>
      <c r="F124" s="275">
        <f t="shared" si="15"/>
        <v>0.029506172839506174</v>
      </c>
      <c r="G124" s="71"/>
      <c r="H124" s="71"/>
      <c r="I124" s="71"/>
      <c r="J124" s="71"/>
      <c r="K124" s="71"/>
      <c r="L124" s="380">
        <v>2142</v>
      </c>
      <c r="M124" s="379"/>
      <c r="N124" s="380">
        <f t="shared" si="16"/>
        <v>2142</v>
      </c>
      <c r="O124" s="54"/>
    </row>
    <row r="125" spans="1:15" ht="15.75">
      <c r="A125" s="219">
        <v>8</v>
      </c>
      <c r="B125" s="274" t="s">
        <v>163</v>
      </c>
      <c r="C125" s="694">
        <v>9506</v>
      </c>
      <c r="D125" s="695">
        <v>9226</v>
      </c>
      <c r="E125" s="679">
        <f t="shared" si="14"/>
        <v>280</v>
      </c>
      <c r="F125" s="275">
        <f t="shared" si="15"/>
        <v>0.029455081001472753</v>
      </c>
      <c r="G125" s="71"/>
      <c r="H125" s="71"/>
      <c r="I125" s="71"/>
      <c r="J125" s="71"/>
      <c r="K125" s="71"/>
      <c r="L125" s="380">
        <v>4748</v>
      </c>
      <c r="M125" s="379"/>
      <c r="N125" s="380">
        <f t="shared" si="16"/>
        <v>4748</v>
      </c>
      <c r="O125" s="54"/>
    </row>
    <row r="126" spans="1:15" ht="15.75">
      <c r="A126" s="219">
        <v>9</v>
      </c>
      <c r="B126" s="274" t="s">
        <v>164</v>
      </c>
      <c r="C126" s="694">
        <v>15300</v>
      </c>
      <c r="D126" s="695">
        <v>14849</v>
      </c>
      <c r="E126" s="679">
        <f t="shared" si="14"/>
        <v>451</v>
      </c>
      <c r="F126" s="275">
        <f t="shared" si="15"/>
        <v>0.029477124183006537</v>
      </c>
      <c r="G126" s="71"/>
      <c r="H126" s="71"/>
      <c r="I126" s="71"/>
      <c r="J126" s="71"/>
      <c r="K126" s="71"/>
      <c r="L126" s="380">
        <v>3924</v>
      </c>
      <c r="M126" s="379"/>
      <c r="N126" s="380">
        <f t="shared" si="16"/>
        <v>3924</v>
      </c>
      <c r="O126" s="54"/>
    </row>
    <row r="127" spans="1:15" ht="15.75">
      <c r="A127" s="219">
        <v>10</v>
      </c>
      <c r="B127" s="274" t="s">
        <v>165</v>
      </c>
      <c r="C127" s="694">
        <v>4131</v>
      </c>
      <c r="D127" s="695">
        <v>4009</v>
      </c>
      <c r="E127" s="679">
        <f t="shared" si="14"/>
        <v>122</v>
      </c>
      <c r="F127" s="275">
        <f t="shared" si="15"/>
        <v>0.02953280077463084</v>
      </c>
      <c r="G127" s="71"/>
      <c r="H127" s="71"/>
      <c r="I127" s="71"/>
      <c r="J127" s="71"/>
      <c r="K127" s="71"/>
      <c r="L127" s="380">
        <v>1638</v>
      </c>
      <c r="M127" s="379"/>
      <c r="N127" s="380">
        <f t="shared" si="16"/>
        <v>1638</v>
      </c>
      <c r="O127" s="54"/>
    </row>
    <row r="128" spans="1:15" ht="15.75">
      <c r="A128" s="219">
        <v>11</v>
      </c>
      <c r="B128" s="274" t="s">
        <v>166</v>
      </c>
      <c r="C128" s="694">
        <v>8976</v>
      </c>
      <c r="D128" s="695">
        <v>8711</v>
      </c>
      <c r="E128" s="679">
        <f t="shared" si="14"/>
        <v>265</v>
      </c>
      <c r="F128" s="275">
        <f t="shared" si="15"/>
        <v>0.029523172905525846</v>
      </c>
      <c r="G128" s="71"/>
      <c r="H128" s="71"/>
      <c r="I128" s="71"/>
      <c r="J128" s="71"/>
      <c r="K128" s="71"/>
      <c r="L128" s="380">
        <v>2250</v>
      </c>
      <c r="M128" s="379"/>
      <c r="N128" s="380">
        <f t="shared" si="16"/>
        <v>2250</v>
      </c>
      <c r="O128" s="54"/>
    </row>
    <row r="129" spans="1:15" ht="17.25" thickBot="1">
      <c r="A129" s="636"/>
      <c r="B129" s="669" t="s">
        <v>11</v>
      </c>
      <c r="C129" s="696">
        <v>126767</v>
      </c>
      <c r="D129" s="696">
        <v>123028</v>
      </c>
      <c r="E129" s="697">
        <f t="shared" si="14"/>
        <v>3739</v>
      </c>
      <c r="F129" s="698">
        <f>E129/C129</f>
        <v>0.029495057862061892</v>
      </c>
      <c r="G129" s="72"/>
      <c r="H129" s="72"/>
      <c r="I129" s="72"/>
      <c r="J129" s="72"/>
      <c r="K129" s="72"/>
      <c r="L129" s="501">
        <v>41571</v>
      </c>
      <c r="M129" s="501">
        <f>SUM(M118:M128)</f>
        <v>0</v>
      </c>
      <c r="N129" s="501">
        <f>SUM(N118:N128)</f>
        <v>41571</v>
      </c>
      <c r="O129" s="60"/>
    </row>
    <row r="130" spans="1:15" ht="23.25" customHeight="1" thickBot="1">
      <c r="A130" s="721" t="s">
        <v>243</v>
      </c>
      <c r="B130" s="721"/>
      <c r="C130" s="721"/>
      <c r="D130" s="721"/>
      <c r="E130" s="721"/>
      <c r="F130" s="721"/>
      <c r="G130" s="721"/>
      <c r="H130" s="50"/>
      <c r="I130" s="50"/>
      <c r="J130" s="50"/>
      <c r="K130" s="50"/>
      <c r="L130" s="50"/>
      <c r="M130" s="50"/>
      <c r="N130" s="50"/>
      <c r="O130" s="50"/>
    </row>
    <row r="131" spans="1:15" ht="65.25" customHeight="1">
      <c r="A131" s="665" t="s">
        <v>3</v>
      </c>
      <c r="B131" s="666" t="s">
        <v>64</v>
      </c>
      <c r="C131" s="666" t="str">
        <f>C117</f>
        <v>No. of children as per Enrollment for  2018-19</v>
      </c>
      <c r="D131" s="666" t="s">
        <v>93</v>
      </c>
      <c r="E131" s="667" t="s">
        <v>6</v>
      </c>
      <c r="F131" s="668" t="s">
        <v>7</v>
      </c>
      <c r="G131" s="71"/>
      <c r="H131" s="71"/>
      <c r="I131" s="71"/>
      <c r="J131" s="71"/>
      <c r="K131" s="71"/>
      <c r="L131" s="71"/>
      <c r="M131" s="71"/>
      <c r="N131" s="54"/>
      <c r="O131" s="54"/>
    </row>
    <row r="132" spans="1:15" ht="15.75">
      <c r="A132" s="219">
        <v>1</v>
      </c>
      <c r="B132" s="274" t="s">
        <v>156</v>
      </c>
      <c r="C132" s="699">
        <v>11555</v>
      </c>
      <c r="D132" s="700">
        <v>11022</v>
      </c>
      <c r="E132" s="679">
        <f aca="true" t="shared" si="17" ref="E132:E143">C132-D132</f>
        <v>533</v>
      </c>
      <c r="F132" s="275">
        <f aca="true" t="shared" si="18" ref="F132:F143">E132/C132</f>
        <v>0.046127217654694935</v>
      </c>
      <c r="G132" s="71"/>
      <c r="H132" s="71"/>
      <c r="I132" s="71"/>
      <c r="J132" s="71"/>
      <c r="K132" s="71"/>
      <c r="L132" s="71"/>
      <c r="M132" s="71"/>
      <c r="N132" s="54"/>
      <c r="O132" s="54"/>
    </row>
    <row r="133" spans="1:15" ht="15.75">
      <c r="A133" s="219">
        <v>2</v>
      </c>
      <c r="B133" s="274" t="s">
        <v>157</v>
      </c>
      <c r="C133" s="699">
        <v>1455</v>
      </c>
      <c r="D133" s="700">
        <v>1409</v>
      </c>
      <c r="E133" s="679">
        <f t="shared" si="17"/>
        <v>46</v>
      </c>
      <c r="F133" s="275">
        <f t="shared" si="18"/>
        <v>0.03161512027491409</v>
      </c>
      <c r="G133" s="71"/>
      <c r="H133" s="71"/>
      <c r="I133" s="71"/>
      <c r="J133" s="71"/>
      <c r="K133" s="71"/>
      <c r="L133" s="71"/>
      <c r="M133" s="71"/>
      <c r="N133" s="54"/>
      <c r="O133" s="54"/>
    </row>
    <row r="134" spans="1:15" ht="15.75">
      <c r="A134" s="219">
        <v>3</v>
      </c>
      <c r="B134" s="274" t="s">
        <v>158</v>
      </c>
      <c r="C134" s="699">
        <v>3948</v>
      </c>
      <c r="D134" s="700">
        <v>3822</v>
      </c>
      <c r="E134" s="679">
        <f t="shared" si="17"/>
        <v>126</v>
      </c>
      <c r="F134" s="275">
        <f t="shared" si="18"/>
        <v>0.031914893617021274</v>
      </c>
      <c r="G134" s="71"/>
      <c r="H134" s="71"/>
      <c r="I134" s="71"/>
      <c r="J134" s="71"/>
      <c r="K134" s="71"/>
      <c r="L134" s="71"/>
      <c r="M134" s="71"/>
      <c r="N134" s="54"/>
      <c r="O134" s="54"/>
    </row>
    <row r="135" spans="1:15" ht="15.75">
      <c r="A135" s="219">
        <v>4</v>
      </c>
      <c r="B135" s="274" t="s">
        <v>159</v>
      </c>
      <c r="C135" s="699">
        <v>1216</v>
      </c>
      <c r="D135" s="700">
        <v>1177</v>
      </c>
      <c r="E135" s="679">
        <f t="shared" si="17"/>
        <v>39</v>
      </c>
      <c r="F135" s="275">
        <f t="shared" si="18"/>
        <v>0.032072368421052634</v>
      </c>
      <c r="G135" s="71"/>
      <c r="H135" s="71"/>
      <c r="I135" s="71"/>
      <c r="J135" s="71"/>
      <c r="K135" s="71"/>
      <c r="L135" s="71"/>
      <c r="M135" s="71"/>
      <c r="N135" s="54"/>
      <c r="O135" s="54"/>
    </row>
    <row r="136" spans="1:15" ht="15.75">
      <c r="A136" s="219">
        <v>5</v>
      </c>
      <c r="B136" s="274" t="s">
        <v>160</v>
      </c>
      <c r="C136" s="699">
        <v>3122</v>
      </c>
      <c r="D136" s="700">
        <v>3023</v>
      </c>
      <c r="E136" s="679">
        <f t="shared" si="17"/>
        <v>99</v>
      </c>
      <c r="F136" s="275">
        <f t="shared" si="18"/>
        <v>0.03171044202434337</v>
      </c>
      <c r="G136" s="71"/>
      <c r="H136" s="71"/>
      <c r="I136" s="71"/>
      <c r="J136" s="71"/>
      <c r="K136" s="71"/>
      <c r="L136" s="71"/>
      <c r="M136" s="71"/>
      <c r="N136" s="54"/>
      <c r="O136" s="54"/>
    </row>
    <row r="137" spans="1:15" ht="15.75">
      <c r="A137" s="219">
        <v>6</v>
      </c>
      <c r="B137" s="274" t="s">
        <v>161</v>
      </c>
      <c r="C137" s="699">
        <v>5573</v>
      </c>
      <c r="D137" s="700">
        <v>5396</v>
      </c>
      <c r="E137" s="679">
        <f t="shared" si="17"/>
        <v>177</v>
      </c>
      <c r="F137" s="275">
        <f t="shared" si="18"/>
        <v>0.031760272743585144</v>
      </c>
      <c r="G137" s="71"/>
      <c r="H137" s="71"/>
      <c r="I137" s="71"/>
      <c r="J137" s="71"/>
      <c r="K137" s="71"/>
      <c r="L137" s="71"/>
      <c r="M137" s="71"/>
      <c r="N137" s="54"/>
      <c r="O137" s="54"/>
    </row>
    <row r="138" spans="1:15" ht="15.75">
      <c r="A138" s="219">
        <v>7</v>
      </c>
      <c r="B138" s="274" t="s">
        <v>162</v>
      </c>
      <c r="C138" s="699">
        <v>2142</v>
      </c>
      <c r="D138" s="700">
        <v>2074</v>
      </c>
      <c r="E138" s="679">
        <f t="shared" si="17"/>
        <v>68</v>
      </c>
      <c r="F138" s="275">
        <f t="shared" si="18"/>
        <v>0.031746031746031744</v>
      </c>
      <c r="G138" s="71"/>
      <c r="H138" s="71"/>
      <c r="I138" s="71"/>
      <c r="J138" s="71"/>
      <c r="K138" s="71"/>
      <c r="L138" s="71"/>
      <c r="M138" s="71"/>
      <c r="N138" s="54"/>
      <c r="O138" s="54"/>
    </row>
    <row r="139" spans="1:15" ht="15.75">
      <c r="A139" s="219">
        <v>8</v>
      </c>
      <c r="B139" s="274" t="s">
        <v>163</v>
      </c>
      <c r="C139" s="699">
        <v>4748</v>
      </c>
      <c r="D139" s="700">
        <v>4597</v>
      </c>
      <c r="E139" s="679">
        <f t="shared" si="17"/>
        <v>151</v>
      </c>
      <c r="F139" s="275">
        <f t="shared" si="18"/>
        <v>0.03180286436394271</v>
      </c>
      <c r="G139" s="71"/>
      <c r="H139" s="71"/>
      <c r="I139" s="71"/>
      <c r="J139" s="71"/>
      <c r="K139" s="71"/>
      <c r="L139" s="71"/>
      <c r="M139" s="71"/>
      <c r="N139" s="54"/>
      <c r="O139" s="54"/>
    </row>
    <row r="140" spans="1:15" ht="15.75">
      <c r="A140" s="219">
        <v>9</v>
      </c>
      <c r="B140" s="274" t="s">
        <v>164</v>
      </c>
      <c r="C140" s="699">
        <v>3924</v>
      </c>
      <c r="D140" s="700">
        <v>3799</v>
      </c>
      <c r="E140" s="679">
        <f t="shared" si="17"/>
        <v>125</v>
      </c>
      <c r="F140" s="275">
        <f t="shared" si="18"/>
        <v>0.031855249745158</v>
      </c>
      <c r="G140" s="71"/>
      <c r="H140" s="71"/>
      <c r="I140" s="71"/>
      <c r="J140" s="71"/>
      <c r="K140" s="71"/>
      <c r="L140" s="71"/>
      <c r="M140" s="71"/>
      <c r="N140" s="54"/>
      <c r="O140" s="54"/>
    </row>
    <row r="141" spans="1:15" ht="15.75">
      <c r="A141" s="219">
        <v>10</v>
      </c>
      <c r="B141" s="274" t="s">
        <v>165</v>
      </c>
      <c r="C141" s="699">
        <v>1638</v>
      </c>
      <c r="D141" s="700">
        <v>1586</v>
      </c>
      <c r="E141" s="679">
        <f t="shared" si="17"/>
        <v>52</v>
      </c>
      <c r="F141" s="275">
        <f t="shared" si="18"/>
        <v>0.031746031746031744</v>
      </c>
      <c r="G141" s="71"/>
      <c r="H141" s="71"/>
      <c r="I141" s="71"/>
      <c r="J141" s="71"/>
      <c r="K141" s="71"/>
      <c r="L141" s="71"/>
      <c r="M141" s="71"/>
      <c r="N141" s="54"/>
      <c r="O141" s="54"/>
    </row>
    <row r="142" spans="1:15" ht="15.75">
      <c r="A142" s="219">
        <v>11</v>
      </c>
      <c r="B142" s="274" t="s">
        <v>166</v>
      </c>
      <c r="C142" s="699">
        <v>2250</v>
      </c>
      <c r="D142" s="700">
        <v>2178</v>
      </c>
      <c r="E142" s="679">
        <f t="shared" si="17"/>
        <v>72</v>
      </c>
      <c r="F142" s="275">
        <f t="shared" si="18"/>
        <v>0.032</v>
      </c>
      <c r="G142" s="71"/>
      <c r="H142" s="71"/>
      <c r="I142" s="71"/>
      <c r="J142" s="71"/>
      <c r="K142" s="71"/>
      <c r="L142" s="71"/>
      <c r="M142" s="71"/>
      <c r="N142" s="54"/>
      <c r="O142" s="54"/>
    </row>
    <row r="143" spans="1:15" ht="17.25" thickBot="1">
      <c r="A143" s="636"/>
      <c r="B143" s="669" t="s">
        <v>11</v>
      </c>
      <c r="C143" s="680">
        <v>41571</v>
      </c>
      <c r="D143" s="680">
        <v>40083</v>
      </c>
      <c r="E143" s="701">
        <f t="shared" si="17"/>
        <v>1488</v>
      </c>
      <c r="F143" s="682">
        <f t="shared" si="18"/>
        <v>0.035794183445190156</v>
      </c>
      <c r="G143" s="72"/>
      <c r="H143" s="72"/>
      <c r="I143" s="72"/>
      <c r="J143" s="72"/>
      <c r="K143" s="72"/>
      <c r="L143" s="72"/>
      <c r="M143" s="72"/>
      <c r="N143" s="60"/>
      <c r="O143" s="60"/>
    </row>
    <row r="144" spans="1:15" ht="12.75" customHeight="1">
      <c r="A144" s="204"/>
      <c r="B144" s="16"/>
      <c r="C144" s="16"/>
      <c r="D144" s="13"/>
      <c r="E144" s="162"/>
      <c r="F144" s="18"/>
      <c r="G144" s="70"/>
      <c r="H144" s="70"/>
      <c r="I144" s="70"/>
      <c r="J144" s="70"/>
      <c r="K144" s="70"/>
      <c r="L144" s="70"/>
      <c r="M144" s="70"/>
      <c r="N144" s="9"/>
      <c r="O144" s="9"/>
    </row>
    <row r="145" spans="1:15" ht="12.75" customHeight="1">
      <c r="A145" s="204"/>
      <c r="B145" s="16"/>
      <c r="C145" s="16"/>
      <c r="D145" s="13"/>
      <c r="E145" s="162"/>
      <c r="F145" s="18"/>
      <c r="G145" s="70"/>
      <c r="H145" s="70"/>
      <c r="I145" s="70"/>
      <c r="J145" s="70"/>
      <c r="K145" s="70"/>
      <c r="L145" s="70"/>
      <c r="M145" s="70"/>
      <c r="N145" s="9"/>
      <c r="O145" s="9"/>
    </row>
    <row r="146" spans="1:15" ht="12.75" customHeight="1">
      <c r="A146" s="204"/>
      <c r="B146" s="16"/>
      <c r="C146" s="16"/>
      <c r="D146" s="13"/>
      <c r="E146" s="162"/>
      <c r="F146" s="18"/>
      <c r="G146" s="70"/>
      <c r="H146" s="70"/>
      <c r="I146" s="70"/>
      <c r="J146" s="70"/>
      <c r="K146" s="70"/>
      <c r="L146" s="70"/>
      <c r="M146" s="70"/>
      <c r="N146" s="9"/>
      <c r="O146" s="9"/>
    </row>
    <row r="147" s="221" customFormat="1" ht="15">
      <c r="A147" s="221" t="s">
        <v>244</v>
      </c>
    </row>
    <row r="148" s="502" customFormat="1" ht="15.75" customHeight="1" thickBot="1">
      <c r="A148" s="222" t="s">
        <v>245</v>
      </c>
    </row>
    <row r="149" spans="1:6" ht="52.5">
      <c r="A149" s="128" t="s">
        <v>35</v>
      </c>
      <c r="B149" s="129" t="s">
        <v>17</v>
      </c>
      <c r="C149" s="129" t="s">
        <v>246</v>
      </c>
      <c r="D149" s="129" t="s">
        <v>247</v>
      </c>
      <c r="E149" s="190" t="s">
        <v>95</v>
      </c>
      <c r="F149" s="510"/>
    </row>
    <row r="150" spans="1:18" ht="15.75">
      <c r="A150" s="219">
        <v>1</v>
      </c>
      <c r="B150" s="274" t="s">
        <v>156</v>
      </c>
      <c r="C150" s="694">
        <v>7475380</v>
      </c>
      <c r="D150" s="695">
        <v>7186080</v>
      </c>
      <c r="E150" s="656">
        <f aca="true" t="shared" si="19" ref="E150:E161">D150/C150</f>
        <v>0.9612996262397363</v>
      </c>
      <c r="H150" s="511"/>
      <c r="I150" s="35" t="e">
        <f>#REF!*0.0001</f>
        <v>#REF!</v>
      </c>
      <c r="J150" s="104" t="e">
        <f>#REF!+D166</f>
        <v>#REF!</v>
      </c>
      <c r="M150" s="104">
        <v>7475380</v>
      </c>
      <c r="N150" s="1">
        <v>7186080</v>
      </c>
      <c r="O150" s="35">
        <f>M150+N150</f>
        <v>14661460</v>
      </c>
      <c r="P150" s="12"/>
      <c r="Q150" s="12"/>
      <c r="R150" s="12"/>
    </row>
    <row r="151" spans="1:18" ht="15.75">
      <c r="A151" s="219">
        <v>2</v>
      </c>
      <c r="B151" s="274" t="s">
        <v>157</v>
      </c>
      <c r="C151" s="694">
        <v>1041260</v>
      </c>
      <c r="D151" s="695">
        <v>1145760</v>
      </c>
      <c r="E151" s="656">
        <f t="shared" si="19"/>
        <v>1.1003591802239594</v>
      </c>
      <c r="H151" s="511"/>
      <c r="I151" s="35" t="e">
        <f>#REF!*0.0001</f>
        <v>#REF!</v>
      </c>
      <c r="J151" s="104" t="e">
        <f>#REF!+D167</f>
        <v>#REF!</v>
      </c>
      <c r="M151" s="104">
        <v>1041260</v>
      </c>
      <c r="N151" s="1">
        <v>1145760</v>
      </c>
      <c r="O151" s="35">
        <f aca="true" t="shared" si="20" ref="O151:O161">M151+N151</f>
        <v>2187020</v>
      </c>
      <c r="P151" s="12"/>
      <c r="Q151" s="12"/>
      <c r="R151" s="12"/>
    </row>
    <row r="152" spans="1:18" ht="15.75">
      <c r="A152" s="219">
        <v>3</v>
      </c>
      <c r="B152" s="274" t="s">
        <v>158</v>
      </c>
      <c r="C152" s="694">
        <v>1700380</v>
      </c>
      <c r="D152" s="695">
        <v>1660120</v>
      </c>
      <c r="E152" s="656">
        <f t="shared" si="19"/>
        <v>0.9763229395782119</v>
      </c>
      <c r="H152" s="511"/>
      <c r="I152" s="35" t="e">
        <f>#REF!*0.0001</f>
        <v>#REF!</v>
      </c>
      <c r="J152" s="104" t="e">
        <f>#REF!+D168</f>
        <v>#REF!</v>
      </c>
      <c r="M152" s="104">
        <v>1700380</v>
      </c>
      <c r="N152" s="1">
        <v>1660120</v>
      </c>
      <c r="O152" s="35">
        <f t="shared" si="20"/>
        <v>3360500</v>
      </c>
      <c r="P152" s="12"/>
      <c r="Q152" s="12"/>
      <c r="R152" s="12"/>
    </row>
    <row r="153" spans="1:18" ht="15.75">
      <c r="A153" s="219">
        <v>4</v>
      </c>
      <c r="B153" s="274" t="s">
        <v>159</v>
      </c>
      <c r="C153" s="694">
        <v>501820</v>
      </c>
      <c r="D153" s="695">
        <v>715000</v>
      </c>
      <c r="E153" s="656">
        <f t="shared" si="19"/>
        <v>1.4248136782113108</v>
      </c>
      <c r="H153" s="511"/>
      <c r="I153" s="35" t="e">
        <f>#REF!*0.0001</f>
        <v>#REF!</v>
      </c>
      <c r="J153" s="104" t="e">
        <f>#REF!+D169</f>
        <v>#REF!</v>
      </c>
      <c r="M153" s="104">
        <v>501820</v>
      </c>
      <c r="N153" s="1">
        <v>715000</v>
      </c>
      <c r="O153" s="35">
        <f t="shared" si="20"/>
        <v>1216820</v>
      </c>
      <c r="P153" s="12"/>
      <c r="Q153" s="12"/>
      <c r="R153" s="12"/>
    </row>
    <row r="154" spans="1:18" ht="15.75">
      <c r="A154" s="219">
        <v>5</v>
      </c>
      <c r="B154" s="274" t="s">
        <v>160</v>
      </c>
      <c r="C154" s="694">
        <v>1773640</v>
      </c>
      <c r="D154" s="695">
        <v>1662760</v>
      </c>
      <c r="E154" s="656">
        <f t="shared" si="19"/>
        <v>0.9374844951624907</v>
      </c>
      <c r="H154" s="511"/>
      <c r="I154" s="35" t="e">
        <f>#REF!*0.0001</f>
        <v>#REF!</v>
      </c>
      <c r="J154" s="104" t="e">
        <f>#REF!+D177</f>
        <v>#REF!</v>
      </c>
      <c r="M154" s="104">
        <v>1773640</v>
      </c>
      <c r="N154" s="1">
        <v>1662760</v>
      </c>
      <c r="O154" s="35">
        <f t="shared" si="20"/>
        <v>3436400</v>
      </c>
      <c r="P154" s="12"/>
      <c r="Q154" s="12"/>
      <c r="R154" s="12"/>
    </row>
    <row r="155" spans="1:18" ht="15.75">
      <c r="A155" s="219">
        <v>6</v>
      </c>
      <c r="B155" s="274" t="s">
        <v>161</v>
      </c>
      <c r="C155" s="694">
        <v>4481400</v>
      </c>
      <c r="D155" s="695">
        <v>4872120</v>
      </c>
      <c r="E155" s="656">
        <f t="shared" si="19"/>
        <v>1.0871870397643593</v>
      </c>
      <c r="H155" s="511"/>
      <c r="I155" s="35" t="e">
        <f>#REF!*0.0001</f>
        <v>#REF!</v>
      </c>
      <c r="J155" s="104" t="e">
        <f>#REF!+D178</f>
        <v>#REF!</v>
      </c>
      <c r="M155" s="104">
        <v>4481400</v>
      </c>
      <c r="N155" s="1">
        <v>4872120</v>
      </c>
      <c r="O155" s="35">
        <f t="shared" si="20"/>
        <v>9353520</v>
      </c>
      <c r="P155" s="12"/>
      <c r="Q155" s="12"/>
      <c r="R155" s="12"/>
    </row>
    <row r="156" spans="1:18" ht="15.75">
      <c r="A156" s="219">
        <v>7</v>
      </c>
      <c r="B156" s="274" t="s">
        <v>162</v>
      </c>
      <c r="C156" s="694">
        <v>1848000</v>
      </c>
      <c r="D156" s="695">
        <v>1729420</v>
      </c>
      <c r="E156" s="656">
        <f t="shared" si="19"/>
        <v>0.9358333333333333</v>
      </c>
      <c r="H156" s="511"/>
      <c r="J156" s="104"/>
      <c r="M156" s="104">
        <v>1848000</v>
      </c>
      <c r="N156" s="1">
        <v>1729420</v>
      </c>
      <c r="O156" s="35">
        <f t="shared" si="20"/>
        <v>3577420</v>
      </c>
      <c r="P156" s="12"/>
      <c r="Q156" s="12"/>
      <c r="R156" s="12"/>
    </row>
    <row r="157" spans="1:18" ht="15.75">
      <c r="A157" s="219">
        <v>8</v>
      </c>
      <c r="B157" s="274" t="s">
        <v>163</v>
      </c>
      <c r="C157" s="694">
        <v>1816540</v>
      </c>
      <c r="D157" s="695">
        <v>2029720</v>
      </c>
      <c r="E157" s="656">
        <f t="shared" si="19"/>
        <v>1.1173549715393</v>
      </c>
      <c r="H157" s="511"/>
      <c r="J157" s="104"/>
      <c r="M157" s="104">
        <v>1816540</v>
      </c>
      <c r="N157" s="1">
        <v>2029720</v>
      </c>
      <c r="O157" s="35">
        <f t="shared" si="20"/>
        <v>3846260</v>
      </c>
      <c r="P157" s="12"/>
      <c r="Q157" s="12"/>
      <c r="R157" s="12"/>
    </row>
    <row r="158" spans="1:18" ht="15.75">
      <c r="A158" s="219">
        <v>9</v>
      </c>
      <c r="B158" s="274" t="s">
        <v>164</v>
      </c>
      <c r="C158" s="694">
        <v>3173720</v>
      </c>
      <c r="D158" s="695">
        <v>3266780</v>
      </c>
      <c r="E158" s="656">
        <f t="shared" si="19"/>
        <v>1.0293220573963677</v>
      </c>
      <c r="H158" s="511"/>
      <c r="J158" s="104"/>
      <c r="M158" s="104">
        <v>3173720</v>
      </c>
      <c r="N158" s="1">
        <v>3266780</v>
      </c>
      <c r="O158" s="35">
        <f t="shared" si="20"/>
        <v>6440500</v>
      </c>
      <c r="P158" s="12"/>
      <c r="Q158" s="12"/>
      <c r="R158" s="12"/>
    </row>
    <row r="159" spans="1:18" ht="15.75">
      <c r="A159" s="219">
        <v>10</v>
      </c>
      <c r="B159" s="274" t="s">
        <v>165</v>
      </c>
      <c r="C159" s="694">
        <v>1082620</v>
      </c>
      <c r="D159" s="695">
        <v>881980</v>
      </c>
      <c r="E159" s="656">
        <f t="shared" si="19"/>
        <v>0.8146718146718147</v>
      </c>
      <c r="H159" s="511"/>
      <c r="J159" s="104"/>
      <c r="M159" s="104">
        <v>1082620</v>
      </c>
      <c r="N159" s="1">
        <v>881980</v>
      </c>
      <c r="O159" s="35">
        <f t="shared" si="20"/>
        <v>1964600</v>
      </c>
      <c r="P159" s="12"/>
      <c r="Q159" s="12"/>
      <c r="R159" s="12"/>
    </row>
    <row r="160" spans="1:18" ht="15.75">
      <c r="A160" s="219">
        <v>11</v>
      </c>
      <c r="B160" s="274" t="s">
        <v>166</v>
      </c>
      <c r="C160" s="694">
        <v>1970980</v>
      </c>
      <c r="D160" s="695">
        <v>1916420</v>
      </c>
      <c r="E160" s="656">
        <f t="shared" si="19"/>
        <v>0.972318339100346</v>
      </c>
      <c r="H160" s="511"/>
      <c r="I160" s="35" t="e">
        <f>#REF!*0.0001</f>
        <v>#REF!</v>
      </c>
      <c r="J160" s="104" t="e">
        <f>#REF!+D179</f>
        <v>#REF!</v>
      </c>
      <c r="M160" s="104">
        <v>1970980</v>
      </c>
      <c r="N160" s="1">
        <v>1916420</v>
      </c>
      <c r="O160" s="35">
        <f t="shared" si="20"/>
        <v>3887400</v>
      </c>
      <c r="P160" s="12"/>
      <c r="Q160" s="12"/>
      <c r="R160" s="12"/>
    </row>
    <row r="161" spans="1:18" ht="16.5" thickBot="1">
      <c r="A161" s="115"/>
      <c r="B161" s="702" t="s">
        <v>11</v>
      </c>
      <c r="C161" s="703">
        <v>26865740</v>
      </c>
      <c r="D161" s="703">
        <v>27066160</v>
      </c>
      <c r="E161" s="704">
        <f t="shared" si="19"/>
        <v>1.0074600587960727</v>
      </c>
      <c r="H161" s="59"/>
      <c r="I161" s="35" t="e">
        <f>#REF!*0.0001</f>
        <v>#REF!</v>
      </c>
      <c r="J161" s="104" t="e">
        <f>#REF!+D177</f>
        <v>#REF!</v>
      </c>
      <c r="M161" s="104">
        <v>26865740</v>
      </c>
      <c r="N161" s="1">
        <v>27066160</v>
      </c>
      <c r="O161" s="35">
        <f t="shared" si="20"/>
        <v>53931900</v>
      </c>
      <c r="P161" s="17"/>
      <c r="Q161" s="17"/>
      <c r="R161" s="17"/>
    </row>
    <row r="162" spans="1:15" ht="15">
      <c r="A162" s="16"/>
      <c r="B162" s="52"/>
      <c r="C162" s="53"/>
      <c r="D162" s="179"/>
      <c r="E162" s="218"/>
      <c r="F162" s="2"/>
      <c r="G162" s="25"/>
      <c r="H162" s="25"/>
      <c r="I162" s="25"/>
      <c r="J162" s="25"/>
      <c r="K162" s="25"/>
      <c r="L162" s="25"/>
      <c r="M162" s="25"/>
      <c r="N162" s="20"/>
      <c r="O162" s="20"/>
    </row>
    <row r="163" spans="1:13" s="51" customFormat="1" ht="15">
      <c r="A163" s="758" t="s">
        <v>248</v>
      </c>
      <c r="B163" s="758"/>
      <c r="C163" s="758"/>
      <c r="D163" s="758"/>
      <c r="E163" s="758"/>
      <c r="F163" s="758"/>
      <c r="G163" s="758"/>
      <c r="H163" s="73"/>
      <c r="I163" s="73">
        <f>C161+C177</f>
        <v>36196472</v>
      </c>
      <c r="J163" s="73">
        <f>D161+D177</f>
        <v>36065109</v>
      </c>
      <c r="K163" s="245"/>
      <c r="L163" s="73"/>
      <c r="M163" s="73"/>
    </row>
    <row r="164" spans="1:6" ht="15.75" thickBot="1">
      <c r="A164" s="222" t="s">
        <v>249</v>
      </c>
      <c r="B164" s="19"/>
      <c r="C164" s="19"/>
      <c r="D164" s="167"/>
      <c r="E164" s="189"/>
      <c r="F164" s="19"/>
    </row>
    <row r="165" spans="1:6" ht="51" customHeight="1">
      <c r="A165" s="128" t="s">
        <v>3</v>
      </c>
      <c r="B165" s="129" t="s">
        <v>17</v>
      </c>
      <c r="C165" s="129" t="str">
        <f>C149</f>
        <v>No of meals to be served during 1/4/18 to 31/03/19</v>
      </c>
      <c r="D165" s="112" t="str">
        <f>D149</f>
        <v>No of meal served during 2018-19</v>
      </c>
      <c r="E165" s="705" t="s">
        <v>95</v>
      </c>
      <c r="F165" s="510"/>
    </row>
    <row r="166" spans="1:18" ht="15.75">
      <c r="A166" s="219">
        <v>1</v>
      </c>
      <c r="B166" s="274" t="s">
        <v>156</v>
      </c>
      <c r="C166" s="655">
        <v>2997812</v>
      </c>
      <c r="D166" s="694">
        <v>2605529</v>
      </c>
      <c r="E166" s="656">
        <f aca="true" t="shared" si="21" ref="E166:E177">D166/C166</f>
        <v>0.869143562037913</v>
      </c>
      <c r="H166" s="511">
        <v>3389161</v>
      </c>
      <c r="I166" s="35">
        <f>H166+D166</f>
        <v>5994690</v>
      </c>
      <c r="J166" s="104">
        <v>14888552</v>
      </c>
      <c r="L166" s="104">
        <v>2379740</v>
      </c>
      <c r="M166" s="104">
        <v>618072</v>
      </c>
      <c r="N166" s="104">
        <f>L166+M166</f>
        <v>2997812</v>
      </c>
      <c r="O166" s="1">
        <v>1992760</v>
      </c>
      <c r="P166" s="512">
        <v>612769</v>
      </c>
      <c r="Q166" s="512">
        <f>O166+P166</f>
        <v>2605529</v>
      </c>
      <c r="R166" s="512"/>
    </row>
    <row r="167" spans="1:18" ht="15.75">
      <c r="A167" s="219">
        <v>2</v>
      </c>
      <c r="B167" s="274" t="s">
        <v>157</v>
      </c>
      <c r="C167" s="655">
        <v>133980</v>
      </c>
      <c r="D167" s="694">
        <v>309980</v>
      </c>
      <c r="E167" s="656">
        <f t="shared" si="21"/>
        <v>2.3136288998357966</v>
      </c>
      <c r="H167" s="511">
        <v>8772216</v>
      </c>
      <c r="I167" s="35">
        <f>D167+H167</f>
        <v>9082196</v>
      </c>
      <c r="J167" s="104">
        <v>7027340</v>
      </c>
      <c r="L167" s="104">
        <v>133980</v>
      </c>
      <c r="M167" s="104">
        <v>0</v>
      </c>
      <c r="N167" s="104">
        <f aca="true" t="shared" si="22" ref="N167:N177">L167+M167</f>
        <v>133980</v>
      </c>
      <c r="O167" s="1">
        <v>309980</v>
      </c>
      <c r="P167" s="42">
        <v>0</v>
      </c>
      <c r="Q167" s="512">
        <f aca="true" t="shared" si="23" ref="Q167:Q176">O167+P167</f>
        <v>309980</v>
      </c>
      <c r="R167" s="512"/>
    </row>
    <row r="168" spans="1:18" ht="15.75">
      <c r="A168" s="219">
        <v>3</v>
      </c>
      <c r="B168" s="274" t="s">
        <v>158</v>
      </c>
      <c r="C168" s="655">
        <v>804540</v>
      </c>
      <c r="D168" s="694">
        <v>840840</v>
      </c>
      <c r="E168" s="656">
        <f t="shared" si="21"/>
        <v>1.0451189499589828</v>
      </c>
      <c r="H168" s="511">
        <v>3404397</v>
      </c>
      <c r="I168" s="35">
        <f>D168+H168</f>
        <v>4245237</v>
      </c>
      <c r="J168" s="104">
        <v>12227886</v>
      </c>
      <c r="L168" s="104">
        <v>804540</v>
      </c>
      <c r="M168" s="104">
        <v>0</v>
      </c>
      <c r="N168" s="104">
        <f t="shared" si="22"/>
        <v>804540</v>
      </c>
      <c r="O168" s="1">
        <v>840840</v>
      </c>
      <c r="P168" s="42">
        <v>0</v>
      </c>
      <c r="Q168" s="512">
        <f t="shared" si="23"/>
        <v>840840</v>
      </c>
      <c r="R168" s="512"/>
    </row>
    <row r="169" spans="1:18" ht="15.75">
      <c r="A169" s="219">
        <v>4</v>
      </c>
      <c r="B169" s="274" t="s">
        <v>159</v>
      </c>
      <c r="C169" s="655">
        <v>214280</v>
      </c>
      <c r="D169" s="694">
        <v>258940</v>
      </c>
      <c r="E169" s="656">
        <f t="shared" si="21"/>
        <v>1.2084188911704312</v>
      </c>
      <c r="H169" s="511">
        <v>11427127.36</v>
      </c>
      <c r="I169" s="35">
        <f>D169+H169</f>
        <v>11686067.36</v>
      </c>
      <c r="J169" s="104">
        <v>8307370</v>
      </c>
      <c r="L169" s="104">
        <v>214280</v>
      </c>
      <c r="M169" s="104">
        <v>0</v>
      </c>
      <c r="N169" s="104">
        <f t="shared" si="22"/>
        <v>214280</v>
      </c>
      <c r="O169" s="1">
        <v>258940</v>
      </c>
      <c r="P169" s="42">
        <v>0</v>
      </c>
      <c r="Q169" s="512">
        <f t="shared" si="23"/>
        <v>258940</v>
      </c>
      <c r="R169" s="512"/>
    </row>
    <row r="170" spans="1:18" ht="15.75">
      <c r="A170" s="219">
        <v>5</v>
      </c>
      <c r="B170" s="274" t="s">
        <v>160</v>
      </c>
      <c r="C170" s="655">
        <v>695200</v>
      </c>
      <c r="D170" s="694">
        <v>665060</v>
      </c>
      <c r="E170" s="656">
        <f t="shared" si="21"/>
        <v>0.9566455696202532</v>
      </c>
      <c r="H170" s="511">
        <v>938424</v>
      </c>
      <c r="I170" s="35">
        <f>D170+H170</f>
        <v>1603484</v>
      </c>
      <c r="J170" s="104">
        <v>7040488</v>
      </c>
      <c r="L170" s="104">
        <v>695200</v>
      </c>
      <c r="M170" s="104">
        <v>0</v>
      </c>
      <c r="N170" s="104">
        <f t="shared" si="22"/>
        <v>695200</v>
      </c>
      <c r="O170" s="1">
        <v>665060</v>
      </c>
      <c r="P170" s="42">
        <v>0</v>
      </c>
      <c r="Q170" s="512">
        <f t="shared" si="23"/>
        <v>665060</v>
      </c>
      <c r="R170" s="512"/>
    </row>
    <row r="171" spans="1:18" ht="15.75">
      <c r="A171" s="219">
        <v>6</v>
      </c>
      <c r="B171" s="274" t="s">
        <v>161</v>
      </c>
      <c r="C171" s="655">
        <v>1153680</v>
      </c>
      <c r="D171" s="694">
        <v>1187120</v>
      </c>
      <c r="E171" s="656">
        <f t="shared" si="21"/>
        <v>1.0289855072463767</v>
      </c>
      <c r="H171" s="511">
        <v>5626774</v>
      </c>
      <c r="I171" s="35">
        <f>D171+H171</f>
        <v>6813894</v>
      </c>
      <c r="J171" s="104">
        <v>15392252</v>
      </c>
      <c r="L171" s="104">
        <v>1153680</v>
      </c>
      <c r="M171" s="104">
        <v>0</v>
      </c>
      <c r="N171" s="104">
        <f t="shared" si="22"/>
        <v>1153680</v>
      </c>
      <c r="O171" s="1">
        <v>1187120</v>
      </c>
      <c r="P171" s="42">
        <v>0</v>
      </c>
      <c r="Q171" s="512">
        <f t="shared" si="23"/>
        <v>1187120</v>
      </c>
      <c r="R171" s="512"/>
    </row>
    <row r="172" spans="1:18" ht="15.75">
      <c r="A172" s="219">
        <v>7</v>
      </c>
      <c r="B172" s="274" t="s">
        <v>162</v>
      </c>
      <c r="C172" s="655">
        <v>512820</v>
      </c>
      <c r="D172" s="694">
        <v>456280</v>
      </c>
      <c r="E172" s="656">
        <f t="shared" si="21"/>
        <v>0.8897468897468898</v>
      </c>
      <c r="H172" s="511"/>
      <c r="J172" s="104"/>
      <c r="L172" s="104">
        <v>512820</v>
      </c>
      <c r="M172" s="104">
        <v>0</v>
      </c>
      <c r="N172" s="104">
        <f t="shared" si="22"/>
        <v>512820</v>
      </c>
      <c r="O172" s="1">
        <v>456280</v>
      </c>
      <c r="P172" s="42">
        <v>0</v>
      </c>
      <c r="Q172" s="512">
        <f t="shared" si="23"/>
        <v>456280</v>
      </c>
      <c r="R172" s="512"/>
    </row>
    <row r="173" spans="1:18" ht="15.75">
      <c r="A173" s="219">
        <v>8</v>
      </c>
      <c r="B173" s="274" t="s">
        <v>163</v>
      </c>
      <c r="C173" s="655">
        <v>945780</v>
      </c>
      <c r="D173" s="694">
        <v>1011340</v>
      </c>
      <c r="E173" s="656">
        <f t="shared" si="21"/>
        <v>1.0693184461502676</v>
      </c>
      <c r="H173" s="511"/>
      <c r="J173" s="104"/>
      <c r="L173" s="104">
        <v>945780</v>
      </c>
      <c r="M173" s="104">
        <v>0</v>
      </c>
      <c r="N173" s="104">
        <f t="shared" si="22"/>
        <v>945780</v>
      </c>
      <c r="O173" s="1">
        <v>1011340</v>
      </c>
      <c r="P173" s="42">
        <v>0</v>
      </c>
      <c r="Q173" s="512">
        <f t="shared" si="23"/>
        <v>1011340</v>
      </c>
      <c r="R173" s="512"/>
    </row>
    <row r="174" spans="1:18" ht="15.75">
      <c r="A174" s="219">
        <v>9</v>
      </c>
      <c r="B174" s="274" t="s">
        <v>164</v>
      </c>
      <c r="C174" s="655">
        <v>986480</v>
      </c>
      <c r="D174" s="694">
        <v>835780</v>
      </c>
      <c r="E174" s="656">
        <f t="shared" si="21"/>
        <v>0.8472346119536128</v>
      </c>
      <c r="H174" s="511"/>
      <c r="J174" s="104"/>
      <c r="L174" s="104">
        <v>986480</v>
      </c>
      <c r="M174" s="104">
        <v>0</v>
      </c>
      <c r="N174" s="104">
        <f t="shared" si="22"/>
        <v>986480</v>
      </c>
      <c r="O174" s="1">
        <v>835780</v>
      </c>
      <c r="P174" s="42">
        <v>0</v>
      </c>
      <c r="Q174" s="512">
        <f t="shared" si="23"/>
        <v>835780</v>
      </c>
      <c r="R174" s="512"/>
    </row>
    <row r="175" spans="1:18" ht="15.75">
      <c r="A175" s="219">
        <v>10</v>
      </c>
      <c r="B175" s="274" t="s">
        <v>165</v>
      </c>
      <c r="C175" s="655">
        <v>388520</v>
      </c>
      <c r="D175" s="694">
        <v>348920</v>
      </c>
      <c r="E175" s="656">
        <f t="shared" si="21"/>
        <v>0.8980747451868629</v>
      </c>
      <c r="H175" s="511"/>
      <c r="J175" s="104"/>
      <c r="L175" s="104">
        <v>388520</v>
      </c>
      <c r="M175" s="104">
        <v>0</v>
      </c>
      <c r="N175" s="104">
        <f t="shared" si="22"/>
        <v>388520</v>
      </c>
      <c r="O175" s="1">
        <v>348920</v>
      </c>
      <c r="P175" s="42">
        <v>0</v>
      </c>
      <c r="Q175" s="512">
        <f t="shared" si="23"/>
        <v>348920</v>
      </c>
      <c r="R175" s="512"/>
    </row>
    <row r="176" spans="1:18" ht="15.75">
      <c r="A176" s="219">
        <v>11</v>
      </c>
      <c r="B176" s="274" t="s">
        <v>166</v>
      </c>
      <c r="C176" s="655">
        <v>497640</v>
      </c>
      <c r="D176" s="694">
        <v>479160</v>
      </c>
      <c r="E176" s="656">
        <f t="shared" si="21"/>
        <v>0.9628647214854111</v>
      </c>
      <c r="H176" s="511">
        <v>325988</v>
      </c>
      <c r="I176" s="35">
        <f>D176+H176</f>
        <v>805148</v>
      </c>
      <c r="J176" s="104">
        <v>5863137</v>
      </c>
      <c r="L176" s="104">
        <v>497640</v>
      </c>
      <c r="M176" s="104">
        <v>0</v>
      </c>
      <c r="N176" s="104">
        <f t="shared" si="22"/>
        <v>497640</v>
      </c>
      <c r="O176" s="1">
        <v>479160</v>
      </c>
      <c r="P176" s="42">
        <v>0</v>
      </c>
      <c r="Q176" s="512">
        <f t="shared" si="23"/>
        <v>479160</v>
      </c>
      <c r="R176" s="512"/>
    </row>
    <row r="177" spans="1:18" ht="15.75" thickBot="1">
      <c r="A177" s="115"/>
      <c r="B177" s="702" t="s">
        <v>11</v>
      </c>
      <c r="C177" s="706">
        <v>9330732</v>
      </c>
      <c r="D177" s="706">
        <v>8998949</v>
      </c>
      <c r="E177" s="704">
        <f t="shared" si="21"/>
        <v>0.9644419108811613</v>
      </c>
      <c r="H177" s="46"/>
      <c r="I177" s="35">
        <f>SUM(I166:I176)</f>
        <v>40230716.36</v>
      </c>
      <c r="J177" s="104">
        <v>70747025</v>
      </c>
      <c r="L177" s="104">
        <v>8712660</v>
      </c>
      <c r="M177" s="104">
        <f>SUM(M166:M176)</f>
        <v>618072</v>
      </c>
      <c r="N177" s="104">
        <f t="shared" si="22"/>
        <v>9330732</v>
      </c>
      <c r="O177" s="1">
        <v>8386180</v>
      </c>
      <c r="P177" s="42">
        <v>0</v>
      </c>
      <c r="Q177" s="419">
        <f>SUM(Q166:Q176)</f>
        <v>8998949</v>
      </c>
      <c r="R177" s="512"/>
    </row>
    <row r="178" spans="1:15" ht="15">
      <c r="A178" s="16"/>
      <c r="B178" s="52"/>
      <c r="C178" s="53"/>
      <c r="D178" s="179"/>
      <c r="E178" s="513"/>
      <c r="F178" s="2"/>
      <c r="G178" s="25"/>
      <c r="H178" s="25"/>
      <c r="I178" s="25"/>
      <c r="J178" s="25"/>
      <c r="K178" s="25"/>
      <c r="L178" s="25"/>
      <c r="M178" s="25"/>
      <c r="N178" s="19"/>
      <c r="O178" s="19"/>
    </row>
    <row r="179" spans="1:13" s="2" customFormat="1" ht="16.5" customHeight="1">
      <c r="A179" s="721" t="s">
        <v>83</v>
      </c>
      <c r="B179" s="721"/>
      <c r="C179" s="721"/>
      <c r="D179" s="721"/>
      <c r="E179" s="721"/>
      <c r="F179" s="721"/>
      <c r="G179" s="69"/>
      <c r="H179" s="69"/>
      <c r="I179" s="69"/>
      <c r="J179" s="69"/>
      <c r="K179" s="69"/>
      <c r="L179" s="69"/>
      <c r="M179" s="69"/>
    </row>
    <row r="180" spans="1:13" s="2" customFormat="1" ht="16.5" customHeight="1">
      <c r="A180" s="707"/>
      <c r="B180" s="50"/>
      <c r="C180" s="50"/>
      <c r="D180" s="671"/>
      <c r="E180" s="708"/>
      <c r="F180" s="50"/>
      <c r="G180" s="69"/>
      <c r="H180" s="69">
        <v>12608696</v>
      </c>
      <c r="I180" s="69">
        <v>4792128</v>
      </c>
      <c r="J180" s="69">
        <f>H180+I180</f>
        <v>17400824</v>
      </c>
      <c r="K180" s="69"/>
      <c r="L180" s="69"/>
      <c r="M180" s="69"/>
    </row>
    <row r="181" spans="1:13" s="38" customFormat="1" ht="15.75" thickBot="1">
      <c r="A181" s="754" t="s">
        <v>68</v>
      </c>
      <c r="B181" s="754"/>
      <c r="C181" s="754"/>
      <c r="D181" s="754"/>
      <c r="E181" s="754"/>
      <c r="F181" s="754"/>
      <c r="G181" s="74"/>
      <c r="H181" s="74">
        <v>6006150</v>
      </c>
      <c r="I181" s="74">
        <v>1936272</v>
      </c>
      <c r="J181" s="69">
        <f aca="true" t="shared" si="24" ref="J181:J187">H181+I181</f>
        <v>7942422</v>
      </c>
      <c r="K181" s="74"/>
      <c r="L181" s="74"/>
      <c r="M181" s="74"/>
    </row>
    <row r="182" spans="1:10" ht="15.75" thickBot="1">
      <c r="A182" s="399" t="s">
        <v>3</v>
      </c>
      <c r="B182" s="400"/>
      <c r="C182" s="400" t="s">
        <v>4</v>
      </c>
      <c r="D182" s="400" t="s">
        <v>5</v>
      </c>
      <c r="E182" s="709" t="s">
        <v>6</v>
      </c>
      <c r="F182" s="710" t="s">
        <v>7</v>
      </c>
      <c r="H182" s="35">
        <v>10349640</v>
      </c>
      <c r="I182" s="35">
        <v>3920995</v>
      </c>
      <c r="J182" s="69">
        <f t="shared" si="24"/>
        <v>14270635</v>
      </c>
    </row>
    <row r="183" spans="1:10" ht="15">
      <c r="A183" s="711">
        <v>1</v>
      </c>
      <c r="B183" s="712">
        <v>2</v>
      </c>
      <c r="C183" s="713">
        <v>3</v>
      </c>
      <c r="D183" s="713">
        <v>4</v>
      </c>
      <c r="E183" s="714" t="s">
        <v>8</v>
      </c>
      <c r="F183" s="715">
        <v>6</v>
      </c>
      <c r="H183" s="35">
        <v>6964704</v>
      </c>
      <c r="I183" s="35">
        <v>2855716</v>
      </c>
      <c r="J183" s="69">
        <f t="shared" si="24"/>
        <v>9820420</v>
      </c>
    </row>
    <row r="184" spans="1:10" ht="30">
      <c r="A184" s="114">
        <v>1</v>
      </c>
      <c r="B184" s="14" t="s">
        <v>250</v>
      </c>
      <c r="C184" s="716" t="s">
        <v>299</v>
      </c>
      <c r="D184" s="373" t="s">
        <v>299</v>
      </c>
      <c r="E184" s="85" t="e">
        <f>C184-D184</f>
        <v>#VALUE!</v>
      </c>
      <c r="F184" s="717" t="e">
        <f>D184/C184</f>
        <v>#VALUE!</v>
      </c>
      <c r="H184" s="35">
        <v>5851544</v>
      </c>
      <c r="I184" s="35">
        <v>1663984</v>
      </c>
      <c r="J184" s="69">
        <f t="shared" si="24"/>
        <v>7515528</v>
      </c>
    </row>
    <row r="185" spans="1:10" ht="31.5" customHeight="1">
      <c r="A185" s="114">
        <v>2</v>
      </c>
      <c r="B185" s="14" t="s">
        <v>251</v>
      </c>
      <c r="C185" s="716">
        <v>4021.66</v>
      </c>
      <c r="D185" s="250">
        <v>4021.66</v>
      </c>
      <c r="E185" s="263">
        <f>D185-C185</f>
        <v>0</v>
      </c>
      <c r="F185" s="717">
        <f>D185/C185</f>
        <v>1</v>
      </c>
      <c r="H185" s="35">
        <v>12539943</v>
      </c>
      <c r="I185" s="35">
        <v>5186704</v>
      </c>
      <c r="J185" s="69">
        <f t="shared" si="24"/>
        <v>17726647</v>
      </c>
    </row>
    <row r="186" spans="1:13" ht="29.25" customHeight="1" thickBot="1">
      <c r="A186" s="115">
        <v>3</v>
      </c>
      <c r="B186" s="718" t="s">
        <v>252</v>
      </c>
      <c r="C186" s="437">
        <v>4008.08</v>
      </c>
      <c r="D186" s="719">
        <v>4008.08</v>
      </c>
      <c r="E186" s="720">
        <v>0</v>
      </c>
      <c r="F186" s="717">
        <f>D186/C186</f>
        <v>1</v>
      </c>
      <c r="H186" s="108">
        <v>4981951</v>
      </c>
      <c r="I186" s="110">
        <v>1049940</v>
      </c>
      <c r="J186" s="69">
        <f t="shared" si="24"/>
        <v>6031891</v>
      </c>
      <c r="K186" s="110"/>
      <c r="L186" s="110"/>
      <c r="M186" s="110"/>
    </row>
    <row r="187" spans="1:10" ht="15">
      <c r="A187" s="183"/>
      <c r="H187" s="35">
        <v>59302628</v>
      </c>
      <c r="I187" s="35">
        <v>21405739</v>
      </c>
      <c r="J187" s="69">
        <f t="shared" si="24"/>
        <v>80708367</v>
      </c>
    </row>
    <row r="188" ht="15">
      <c r="A188" s="183"/>
    </row>
    <row r="189" s="227" customFormat="1" ht="15">
      <c r="A189" s="227" t="s">
        <v>69</v>
      </c>
    </row>
    <row r="190" spans="1:15" s="38" customFormat="1" ht="15">
      <c r="A190" s="205"/>
      <c r="B190" s="55"/>
      <c r="C190" s="55"/>
      <c r="D190" s="55"/>
      <c r="E190" s="56"/>
      <c r="F190" s="55"/>
      <c r="G190" s="37"/>
      <c r="H190" s="37"/>
      <c r="I190" s="37"/>
      <c r="J190" s="37"/>
      <c r="K190" s="37"/>
      <c r="L190" s="37"/>
      <c r="M190" s="37"/>
      <c r="N190" s="36"/>
      <c r="O190" s="36"/>
    </row>
    <row r="191" spans="1:15" s="38" customFormat="1" ht="15">
      <c r="A191" s="514" t="s">
        <v>253</v>
      </c>
      <c r="B191" s="228"/>
      <c r="C191" s="37"/>
      <c r="D191" s="166"/>
      <c r="E191" s="54"/>
      <c r="F191" s="36"/>
      <c r="G191" s="75"/>
      <c r="H191" s="75"/>
      <c r="I191" s="75"/>
      <c r="J191" s="75"/>
      <c r="K191" s="75"/>
      <c r="L191" s="75"/>
      <c r="M191" s="75"/>
      <c r="N191" s="57"/>
      <c r="O191" s="57"/>
    </row>
    <row r="192" spans="1:15" ht="15.75" thickBot="1">
      <c r="A192" s="222" t="s">
        <v>210</v>
      </c>
      <c r="B192" s="223"/>
      <c r="C192" s="19"/>
      <c r="D192" s="167"/>
      <c r="E192" s="191" t="s">
        <v>79</v>
      </c>
      <c r="G192" s="76"/>
      <c r="H192" s="76"/>
      <c r="I192" s="76"/>
      <c r="J192" s="76"/>
      <c r="K192" s="76"/>
      <c r="L192" s="76"/>
      <c r="M192" s="76"/>
      <c r="N192" s="26"/>
      <c r="O192" s="26"/>
    </row>
    <row r="193" spans="1:18" ht="47.25" customHeight="1" thickBot="1">
      <c r="A193" s="399" t="s">
        <v>9</v>
      </c>
      <c r="B193" s="400" t="s">
        <v>10</v>
      </c>
      <c r="C193" s="400" t="s">
        <v>254</v>
      </c>
      <c r="D193" s="400" t="s">
        <v>255</v>
      </c>
      <c r="E193" s="515" t="s">
        <v>256</v>
      </c>
      <c r="F193" s="28"/>
      <c r="L193" s="726" t="s">
        <v>13</v>
      </c>
      <c r="M193" s="727"/>
      <c r="N193" s="728"/>
      <c r="P193" s="726" t="s">
        <v>190</v>
      </c>
      <c r="Q193" s="727"/>
      <c r="R193" s="728"/>
    </row>
    <row r="194" spans="1:18" ht="15.75">
      <c r="A194" s="387">
        <v>1</v>
      </c>
      <c r="B194" s="388" t="s">
        <v>156</v>
      </c>
      <c r="C194" s="389">
        <v>1174.96</v>
      </c>
      <c r="D194" s="567">
        <v>-2.1819999999999986</v>
      </c>
      <c r="E194" s="568">
        <f aca="true" t="shared" si="25" ref="E194:E205">D194/C194</f>
        <v>-0.0018570844964934964</v>
      </c>
      <c r="F194" s="28"/>
      <c r="H194" s="35">
        <v>1633.19</v>
      </c>
      <c r="I194" s="35">
        <v>927.09</v>
      </c>
      <c r="J194" s="35">
        <f>SUM(H194:I194)</f>
        <v>2560.28</v>
      </c>
      <c r="L194" s="377">
        <v>725.29</v>
      </c>
      <c r="M194" s="377">
        <v>449.66999999999996</v>
      </c>
      <c r="N194" s="385">
        <f>SUM(L194:M194)</f>
        <v>1174.96</v>
      </c>
      <c r="O194" s="58"/>
      <c r="P194" s="377">
        <v>25.23</v>
      </c>
      <c r="Q194" s="377">
        <v>-27.412</v>
      </c>
      <c r="R194" s="385">
        <f>SUM(P194:Q194)</f>
        <v>-2.1819999999999986</v>
      </c>
    </row>
    <row r="195" spans="1:18" ht="15.75">
      <c r="A195" s="219">
        <v>2</v>
      </c>
      <c r="B195" s="274" t="s">
        <v>157</v>
      </c>
      <c r="C195" s="255">
        <v>122.99000000000001</v>
      </c>
      <c r="D195" s="567">
        <v>-13.000000000000002</v>
      </c>
      <c r="E195" s="566">
        <f t="shared" si="25"/>
        <v>-0.10569965037807953</v>
      </c>
      <c r="F195" s="28"/>
      <c r="H195" s="35">
        <v>759.87</v>
      </c>
      <c r="I195" s="35">
        <v>391.62</v>
      </c>
      <c r="J195" s="35">
        <f aca="true" t="shared" si="26" ref="J195:J204">SUM(H195:I195)</f>
        <v>1151.49</v>
      </c>
      <c r="L195" s="377">
        <v>102.89</v>
      </c>
      <c r="M195" s="377">
        <v>20.1</v>
      </c>
      <c r="N195" s="385">
        <f aca="true" t="shared" si="27" ref="N195:N204">SUM(L195:M195)</f>
        <v>122.99000000000001</v>
      </c>
      <c r="O195" s="58"/>
      <c r="P195" s="377">
        <v>-3.69</v>
      </c>
      <c r="Q195" s="377">
        <v>-9.310000000000002</v>
      </c>
      <c r="R195" s="385">
        <f aca="true" t="shared" si="28" ref="R195:R204">SUM(P195:Q195)</f>
        <v>-13.000000000000002</v>
      </c>
    </row>
    <row r="196" spans="1:18" ht="15.75">
      <c r="A196" s="219">
        <v>3</v>
      </c>
      <c r="B196" s="274" t="s">
        <v>158</v>
      </c>
      <c r="C196" s="255">
        <v>276.56</v>
      </c>
      <c r="D196" s="567">
        <v>-2.910000000000007</v>
      </c>
      <c r="E196" s="566">
        <f t="shared" si="25"/>
        <v>-0.010522129013595628</v>
      </c>
      <c r="F196" s="28"/>
      <c r="H196" s="35">
        <v>1376.61</v>
      </c>
      <c r="I196" s="35">
        <v>802.93</v>
      </c>
      <c r="J196" s="35">
        <f t="shared" si="26"/>
        <v>2179.54</v>
      </c>
      <c r="L196" s="377">
        <v>155.88</v>
      </c>
      <c r="M196" s="377">
        <v>120.68</v>
      </c>
      <c r="N196" s="385">
        <f t="shared" si="27"/>
        <v>276.56</v>
      </c>
      <c r="O196" s="63"/>
      <c r="P196" s="377">
        <v>-0.73</v>
      </c>
      <c r="Q196" s="377">
        <v>-2.180000000000007</v>
      </c>
      <c r="R196" s="385">
        <f t="shared" si="28"/>
        <v>-2.910000000000007</v>
      </c>
    </row>
    <row r="197" spans="1:18" ht="15.75">
      <c r="A197" s="219">
        <v>4</v>
      </c>
      <c r="B197" s="274" t="s">
        <v>159</v>
      </c>
      <c r="C197" s="255">
        <v>90.65</v>
      </c>
      <c r="D197" s="567">
        <v>-14.509999999999998</v>
      </c>
      <c r="E197" s="566">
        <f t="shared" si="25"/>
        <v>-0.16006618863761718</v>
      </c>
      <c r="F197" s="29"/>
      <c r="H197" s="35">
        <v>986.98</v>
      </c>
      <c r="I197" s="35">
        <v>614.73</v>
      </c>
      <c r="J197" s="35">
        <f t="shared" si="26"/>
        <v>1601.71</v>
      </c>
      <c r="L197" s="377">
        <v>58.51</v>
      </c>
      <c r="M197" s="377">
        <v>32.14</v>
      </c>
      <c r="N197" s="385">
        <f t="shared" si="27"/>
        <v>90.65</v>
      </c>
      <c r="O197" s="58"/>
      <c r="P197" s="377">
        <v>-6.09</v>
      </c>
      <c r="Q197" s="377">
        <v>-8.419999999999998</v>
      </c>
      <c r="R197" s="385">
        <f t="shared" si="28"/>
        <v>-14.509999999999998</v>
      </c>
    </row>
    <row r="198" spans="1:18" ht="15.75">
      <c r="A198" s="219">
        <v>5</v>
      </c>
      <c r="B198" s="274" t="s">
        <v>160</v>
      </c>
      <c r="C198" s="255">
        <v>260.45</v>
      </c>
      <c r="D198" s="567">
        <v>-3.7400000000000033</v>
      </c>
      <c r="E198" s="566">
        <f t="shared" si="25"/>
        <v>-0.014359761950470354</v>
      </c>
      <c r="F198" s="28"/>
      <c r="H198" s="35">
        <v>880.91</v>
      </c>
      <c r="I198" s="35">
        <v>412.36</v>
      </c>
      <c r="J198" s="35">
        <f t="shared" si="26"/>
        <v>1293.27</v>
      </c>
      <c r="L198" s="377">
        <v>156.17</v>
      </c>
      <c r="M198" s="377">
        <v>104.28</v>
      </c>
      <c r="N198" s="385">
        <f t="shared" si="27"/>
        <v>260.45</v>
      </c>
      <c r="O198" s="58"/>
      <c r="P198" s="377">
        <v>-0.4</v>
      </c>
      <c r="Q198" s="377">
        <v>-3.3400000000000034</v>
      </c>
      <c r="R198" s="385">
        <f t="shared" si="28"/>
        <v>-3.7400000000000033</v>
      </c>
    </row>
    <row r="199" spans="1:18" ht="15.75">
      <c r="A199" s="219">
        <v>6</v>
      </c>
      <c r="B199" s="274" t="s">
        <v>161</v>
      </c>
      <c r="C199" s="255">
        <v>659.9000000000001</v>
      </c>
      <c r="D199" s="567">
        <v>13.399999999999995</v>
      </c>
      <c r="E199" s="566">
        <f t="shared" si="25"/>
        <v>0.020306106985906944</v>
      </c>
      <c r="F199" s="28"/>
      <c r="H199" s="35">
        <v>1788.97</v>
      </c>
      <c r="I199" s="35">
        <v>1193.29</v>
      </c>
      <c r="J199" s="35">
        <f t="shared" si="26"/>
        <v>2982.26</v>
      </c>
      <c r="L199" s="377">
        <v>486.85</v>
      </c>
      <c r="M199" s="377">
        <v>173.05</v>
      </c>
      <c r="N199" s="385">
        <f t="shared" si="27"/>
        <v>659.9000000000001</v>
      </c>
      <c r="O199" s="58"/>
      <c r="P199" s="377">
        <v>11.8</v>
      </c>
      <c r="Q199" s="377">
        <v>1.5999999999999943</v>
      </c>
      <c r="R199" s="385">
        <f t="shared" si="28"/>
        <v>13.399999999999995</v>
      </c>
    </row>
    <row r="200" spans="1:18" ht="15.75">
      <c r="A200" s="219">
        <v>7</v>
      </c>
      <c r="B200" s="274" t="s">
        <v>162</v>
      </c>
      <c r="C200" s="255">
        <v>239.95</v>
      </c>
      <c r="D200" s="567">
        <v>-5.330000000000006</v>
      </c>
      <c r="E200" s="566">
        <f t="shared" si="25"/>
        <v>-0.022212961033548684</v>
      </c>
      <c r="F200" s="28"/>
      <c r="L200" s="377">
        <v>163.03</v>
      </c>
      <c r="M200" s="377">
        <v>76.92</v>
      </c>
      <c r="N200" s="385">
        <f t="shared" si="27"/>
        <v>239.95</v>
      </c>
      <c r="O200" s="58"/>
      <c r="P200" s="377">
        <v>-0.04</v>
      </c>
      <c r="Q200" s="377">
        <v>-5.290000000000006</v>
      </c>
      <c r="R200" s="385">
        <f t="shared" si="28"/>
        <v>-5.330000000000006</v>
      </c>
    </row>
    <row r="201" spans="1:18" ht="15.75">
      <c r="A201" s="219">
        <v>8</v>
      </c>
      <c r="B201" s="274" t="s">
        <v>163</v>
      </c>
      <c r="C201" s="255">
        <v>335.84000000000003</v>
      </c>
      <c r="D201" s="567">
        <v>-0.9799999999999909</v>
      </c>
      <c r="E201" s="566">
        <f t="shared" si="25"/>
        <v>-0.0029180562172462805</v>
      </c>
      <c r="F201" s="28"/>
      <c r="L201" s="377">
        <v>193.97</v>
      </c>
      <c r="M201" s="377">
        <v>141.87</v>
      </c>
      <c r="N201" s="385">
        <f t="shared" si="27"/>
        <v>335.84000000000003</v>
      </c>
      <c r="O201" s="58"/>
      <c r="P201" s="377">
        <v>-0.22</v>
      </c>
      <c r="Q201" s="377">
        <v>-0.7599999999999909</v>
      </c>
      <c r="R201" s="385">
        <f t="shared" si="28"/>
        <v>-0.9799999999999909</v>
      </c>
    </row>
    <row r="202" spans="1:18" ht="15.75">
      <c r="A202" s="219">
        <v>9</v>
      </c>
      <c r="B202" s="274" t="s">
        <v>164</v>
      </c>
      <c r="C202" s="255">
        <v>469.4</v>
      </c>
      <c r="D202" s="567">
        <v>5.680000000000019</v>
      </c>
      <c r="E202" s="566">
        <f t="shared" si="25"/>
        <v>0.012100553898593991</v>
      </c>
      <c r="F202" s="28"/>
      <c r="L202" s="377">
        <v>321.43</v>
      </c>
      <c r="M202" s="377">
        <v>147.97</v>
      </c>
      <c r="N202" s="385">
        <f t="shared" si="27"/>
        <v>469.4</v>
      </c>
      <c r="O202" s="58"/>
      <c r="P202" s="377">
        <v>5.92</v>
      </c>
      <c r="Q202" s="377">
        <v>-0.23999999999998067</v>
      </c>
      <c r="R202" s="385">
        <f t="shared" si="28"/>
        <v>5.680000000000019</v>
      </c>
    </row>
    <row r="203" spans="1:18" ht="15.75">
      <c r="A203" s="219">
        <v>10</v>
      </c>
      <c r="B203" s="274" t="s">
        <v>165</v>
      </c>
      <c r="C203" s="255">
        <v>134</v>
      </c>
      <c r="D203" s="567">
        <v>-10.130000000000003</v>
      </c>
      <c r="E203" s="566">
        <f t="shared" si="25"/>
        <v>-0.07559701492537316</v>
      </c>
      <c r="F203" s="28"/>
      <c r="L203" s="377">
        <v>75.72</v>
      </c>
      <c r="M203" s="377">
        <v>58.28</v>
      </c>
      <c r="N203" s="385">
        <f t="shared" si="27"/>
        <v>134</v>
      </c>
      <c r="O203" s="58"/>
      <c r="P203" s="377">
        <v>-3.5</v>
      </c>
      <c r="Q203" s="377">
        <v>-6.630000000000003</v>
      </c>
      <c r="R203" s="385">
        <f t="shared" si="28"/>
        <v>-10.130000000000003</v>
      </c>
    </row>
    <row r="204" spans="1:18" ht="15.75">
      <c r="A204" s="219">
        <v>11</v>
      </c>
      <c r="B204" s="274" t="s">
        <v>166</v>
      </c>
      <c r="C204" s="255">
        <v>256.96000000000004</v>
      </c>
      <c r="D204" s="567">
        <v>30.059999999999988</v>
      </c>
      <c r="E204" s="566">
        <f t="shared" si="25"/>
        <v>0.11698318804483182</v>
      </c>
      <c r="F204" s="28"/>
      <c r="H204" s="35">
        <v>573.47</v>
      </c>
      <c r="I204" s="35">
        <v>277.98</v>
      </c>
      <c r="J204" s="35">
        <f t="shared" si="26"/>
        <v>851.45</v>
      </c>
      <c r="L204" s="377">
        <v>182.31</v>
      </c>
      <c r="M204" s="377">
        <v>74.65</v>
      </c>
      <c r="N204" s="385">
        <f t="shared" si="27"/>
        <v>256.96000000000004</v>
      </c>
      <c r="O204" s="63"/>
      <c r="P204" s="377">
        <v>35.5</v>
      </c>
      <c r="Q204" s="377">
        <v>-5.440000000000012</v>
      </c>
      <c r="R204" s="385">
        <f t="shared" si="28"/>
        <v>30.059999999999988</v>
      </c>
    </row>
    <row r="205" spans="1:18" ht="15.75" thickBot="1">
      <c r="A205" s="516"/>
      <c r="B205" s="517" t="s">
        <v>11</v>
      </c>
      <c r="C205" s="518">
        <v>4021.6600000000003</v>
      </c>
      <c r="D205" s="569">
        <v>-3.642000000000003</v>
      </c>
      <c r="E205" s="570">
        <f t="shared" si="25"/>
        <v>-0.0009055961965954364</v>
      </c>
      <c r="H205" s="69">
        <f>SUM(H194:H204)</f>
        <v>8000</v>
      </c>
      <c r="I205" s="69">
        <f>SUM(I194:I204)</f>
        <v>4620</v>
      </c>
      <c r="J205" s="69">
        <f>SUM(J194:J204)</f>
        <v>12620.000000000002</v>
      </c>
      <c r="L205" s="215">
        <v>2622.0499999999997</v>
      </c>
      <c r="M205" s="215">
        <v>1399.6100000000001</v>
      </c>
      <c r="N205" s="215">
        <f>SUM(N194:N204)</f>
        <v>4021.6600000000003</v>
      </c>
      <c r="O205" s="58"/>
      <c r="P205" s="215">
        <v>63.78</v>
      </c>
      <c r="Q205" s="215">
        <v>-67.42200000000003</v>
      </c>
      <c r="R205" s="215">
        <f>SUM(R194:R204)</f>
        <v>-3.642000000000003</v>
      </c>
    </row>
    <row r="206" spans="4:15" ht="15">
      <c r="D206" s="571"/>
      <c r="E206" s="572"/>
      <c r="G206" s="25"/>
      <c r="H206" s="25"/>
      <c r="I206" s="25"/>
      <c r="J206" s="25"/>
      <c r="K206" s="25"/>
      <c r="L206" s="25"/>
      <c r="M206" s="25"/>
      <c r="N206" s="19"/>
      <c r="O206" s="19"/>
    </row>
    <row r="207" spans="4:14" ht="15">
      <c r="D207" s="571"/>
      <c r="E207" s="572"/>
      <c r="N207" s="1" t="e">
        <f>#REF!+#REF!</f>
        <v>#REF!</v>
      </c>
    </row>
    <row r="208" spans="1:5" s="214" customFormat="1" ht="15">
      <c r="A208" s="214" t="s">
        <v>257</v>
      </c>
      <c r="D208" s="573"/>
      <c r="E208" s="573"/>
    </row>
    <row r="209" spans="1:146" ht="15.75" thickBot="1">
      <c r="A209" s="222" t="s">
        <v>258</v>
      </c>
      <c r="B209" s="226"/>
      <c r="C209" s="223"/>
      <c r="D209" s="571"/>
      <c r="E209" s="574" t="s">
        <v>79</v>
      </c>
      <c r="EP209" s="1" t="s">
        <v>146</v>
      </c>
    </row>
    <row r="210" spans="1:15" ht="43.5" customHeight="1" thickBot="1">
      <c r="A210" s="392" t="s">
        <v>3</v>
      </c>
      <c r="B210" s="393" t="s">
        <v>10</v>
      </c>
      <c r="C210" s="393" t="str">
        <f>C193</f>
        <v>Allocation for 2018-19                                </v>
      </c>
      <c r="D210" s="575" t="s">
        <v>259</v>
      </c>
      <c r="E210" s="576" t="s">
        <v>260</v>
      </c>
      <c r="F210" s="28"/>
      <c r="L210" s="726" t="s">
        <v>38</v>
      </c>
      <c r="M210" s="727"/>
      <c r="N210" s="728"/>
      <c r="O210" s="35"/>
    </row>
    <row r="211" spans="1:15" ht="15.75">
      <c r="A211" s="387">
        <v>1</v>
      </c>
      <c r="B211" s="388" t="s">
        <v>156</v>
      </c>
      <c r="C211" s="389">
        <v>1174.96</v>
      </c>
      <c r="D211" s="567">
        <v>63.337999999999965</v>
      </c>
      <c r="E211" s="577">
        <f aca="true" t="shared" si="29" ref="E211:E222">D211/C211</f>
        <v>0.05390651596650096</v>
      </c>
      <c r="L211" s="377">
        <v>31.909999999999968</v>
      </c>
      <c r="M211" s="377">
        <v>31.427999999999997</v>
      </c>
      <c r="N211" s="385">
        <f>SUM(L211:M211)</f>
        <v>63.337999999999965</v>
      </c>
      <c r="O211" s="35"/>
    </row>
    <row r="212" spans="1:15" ht="15.75">
      <c r="A212" s="219">
        <v>2</v>
      </c>
      <c r="B212" s="274" t="s">
        <v>157</v>
      </c>
      <c r="C212" s="255">
        <v>122.99000000000001</v>
      </c>
      <c r="D212" s="567">
        <v>-51.089999999999996</v>
      </c>
      <c r="E212" s="578">
        <f t="shared" si="29"/>
        <v>-0.41539962598585245</v>
      </c>
      <c r="L212" s="377">
        <v>-15.379999999999995</v>
      </c>
      <c r="M212" s="377">
        <v>-35.71</v>
      </c>
      <c r="N212" s="385">
        <f aca="true" t="shared" si="30" ref="N212:N221">SUM(L212:M212)</f>
        <v>-51.089999999999996</v>
      </c>
      <c r="O212" s="35"/>
    </row>
    <row r="213" spans="1:15" ht="15.75">
      <c r="A213" s="219">
        <v>3</v>
      </c>
      <c r="B213" s="274" t="s">
        <v>158</v>
      </c>
      <c r="C213" s="255">
        <v>276.56</v>
      </c>
      <c r="D213" s="567">
        <v>-18.48999999999998</v>
      </c>
      <c r="E213" s="578">
        <f t="shared" si="29"/>
        <v>-0.06685710153312113</v>
      </c>
      <c r="L213" s="377">
        <v>-10.859999999999985</v>
      </c>
      <c r="M213" s="377">
        <v>-7.6299999999999955</v>
      </c>
      <c r="N213" s="385">
        <f t="shared" si="30"/>
        <v>-18.48999999999998</v>
      </c>
      <c r="O213" s="35"/>
    </row>
    <row r="214" spans="1:15" ht="15.75">
      <c r="A214" s="219">
        <v>4</v>
      </c>
      <c r="B214" s="274" t="s">
        <v>159</v>
      </c>
      <c r="C214" s="255">
        <v>90.65</v>
      </c>
      <c r="D214" s="567">
        <v>-14.509999999999994</v>
      </c>
      <c r="E214" s="578">
        <f t="shared" si="29"/>
        <v>-0.16006618863761715</v>
      </c>
      <c r="L214" s="377">
        <v>-6.089999999999996</v>
      </c>
      <c r="M214" s="377">
        <v>-8.419999999999998</v>
      </c>
      <c r="N214" s="385">
        <f t="shared" si="30"/>
        <v>-14.509999999999994</v>
      </c>
      <c r="O214" s="35"/>
    </row>
    <row r="215" spans="1:15" ht="15.75">
      <c r="A215" s="219">
        <v>5</v>
      </c>
      <c r="B215" s="274" t="s">
        <v>160</v>
      </c>
      <c r="C215" s="255">
        <v>260.45</v>
      </c>
      <c r="D215" s="567">
        <v>-9.330000000000027</v>
      </c>
      <c r="E215" s="578">
        <f t="shared" si="29"/>
        <v>-0.03582261470531782</v>
      </c>
      <c r="L215" s="377">
        <v>-10.51000000000002</v>
      </c>
      <c r="M215" s="377">
        <v>1.1799999999999926</v>
      </c>
      <c r="N215" s="385">
        <f t="shared" si="30"/>
        <v>-9.330000000000027</v>
      </c>
      <c r="O215" s="35"/>
    </row>
    <row r="216" spans="1:15" ht="15.75">
      <c r="A216" s="219">
        <v>6</v>
      </c>
      <c r="B216" s="274" t="s">
        <v>161</v>
      </c>
      <c r="C216" s="255">
        <v>659.9000000000001</v>
      </c>
      <c r="D216" s="567">
        <v>8.020000000000067</v>
      </c>
      <c r="E216" s="578">
        <f t="shared" si="29"/>
        <v>0.012153356569177248</v>
      </c>
      <c r="L216" s="377">
        <v>11.440000000000055</v>
      </c>
      <c r="M216" s="377">
        <v>-3.4199999999999875</v>
      </c>
      <c r="N216" s="385">
        <f t="shared" si="30"/>
        <v>8.020000000000067</v>
      </c>
      <c r="O216" s="35"/>
    </row>
    <row r="217" spans="1:15" ht="15.75">
      <c r="A217" s="219">
        <v>7</v>
      </c>
      <c r="B217" s="274" t="s">
        <v>162</v>
      </c>
      <c r="C217" s="255">
        <v>239.95</v>
      </c>
      <c r="D217" s="567">
        <v>-6.759999999999991</v>
      </c>
      <c r="E217" s="578">
        <f t="shared" si="29"/>
        <v>-0.028172535944988503</v>
      </c>
      <c r="L217" s="377">
        <v>-9.949999999999989</v>
      </c>
      <c r="M217" s="377">
        <v>3.1899999999999977</v>
      </c>
      <c r="N217" s="385">
        <f t="shared" si="30"/>
        <v>-6.759999999999991</v>
      </c>
      <c r="O217" s="35"/>
    </row>
    <row r="218" spans="1:15" ht="15.75">
      <c r="A218" s="219">
        <v>8</v>
      </c>
      <c r="B218" s="274" t="s">
        <v>163</v>
      </c>
      <c r="C218" s="255">
        <v>335.84000000000003</v>
      </c>
      <c r="D218" s="567">
        <v>-19.809999999999974</v>
      </c>
      <c r="E218" s="578">
        <f t="shared" si="29"/>
        <v>-0.05898642210576457</v>
      </c>
      <c r="L218" s="377">
        <v>-9.219999999999999</v>
      </c>
      <c r="M218" s="377">
        <v>-10.589999999999975</v>
      </c>
      <c r="N218" s="385">
        <f t="shared" si="30"/>
        <v>-19.809999999999974</v>
      </c>
      <c r="O218" s="35"/>
    </row>
    <row r="219" spans="1:15" ht="15.75">
      <c r="A219" s="219">
        <v>9</v>
      </c>
      <c r="B219" s="274" t="s">
        <v>164</v>
      </c>
      <c r="C219" s="255">
        <v>469.4</v>
      </c>
      <c r="D219" s="567">
        <v>23.03000000000003</v>
      </c>
      <c r="E219" s="578">
        <f t="shared" si="29"/>
        <v>0.04906263314870053</v>
      </c>
      <c r="L219" s="377">
        <v>0.6700000000000159</v>
      </c>
      <c r="M219" s="377">
        <v>22.360000000000014</v>
      </c>
      <c r="N219" s="385">
        <f t="shared" si="30"/>
        <v>23.03000000000003</v>
      </c>
      <c r="O219" s="35"/>
    </row>
    <row r="220" spans="1:15" ht="15.75">
      <c r="A220" s="219">
        <v>10</v>
      </c>
      <c r="B220" s="274" t="s">
        <v>165</v>
      </c>
      <c r="C220" s="255">
        <v>134</v>
      </c>
      <c r="D220" s="567">
        <v>-16.67000000000001</v>
      </c>
      <c r="E220" s="578">
        <f t="shared" si="29"/>
        <v>-0.12440298507462694</v>
      </c>
      <c r="L220" s="377">
        <v>-15.980000000000004</v>
      </c>
      <c r="M220" s="377">
        <v>-0.6900000000000048</v>
      </c>
      <c r="N220" s="385">
        <f t="shared" si="30"/>
        <v>-16.67000000000001</v>
      </c>
      <c r="O220" s="35"/>
    </row>
    <row r="221" spans="1:16" ht="15.75">
      <c r="A221" s="219">
        <v>11</v>
      </c>
      <c r="B221" s="274" t="s">
        <v>166</v>
      </c>
      <c r="C221" s="255">
        <v>256.96000000000004</v>
      </c>
      <c r="D221" s="567">
        <v>23.510000000000005</v>
      </c>
      <c r="E221" s="578">
        <f t="shared" si="29"/>
        <v>0.0914928393524284</v>
      </c>
      <c r="L221" s="377">
        <v>26.170000000000016</v>
      </c>
      <c r="M221" s="377">
        <v>-2.660000000000011</v>
      </c>
      <c r="N221" s="385">
        <f t="shared" si="30"/>
        <v>23.510000000000005</v>
      </c>
      <c r="O221" s="35"/>
      <c r="P221" s="35"/>
    </row>
    <row r="222" spans="1:16" s="165" customFormat="1" ht="15.75" thickBot="1">
      <c r="A222" s="519"/>
      <c r="B222" s="520" t="s">
        <v>11</v>
      </c>
      <c r="C222" s="518">
        <v>4021.6600000000003</v>
      </c>
      <c r="D222" s="569">
        <v>-18.761999999999908</v>
      </c>
      <c r="E222" s="579">
        <f t="shared" si="29"/>
        <v>-0.004665237737650599</v>
      </c>
      <c r="F222" s="160"/>
      <c r="G222" s="170"/>
      <c r="H222" s="170"/>
      <c r="I222" s="170"/>
      <c r="J222" s="170"/>
      <c r="K222" s="170"/>
      <c r="L222" s="215">
        <v>-7.799999999999727</v>
      </c>
      <c r="M222" s="215">
        <v>-10.961999999999989</v>
      </c>
      <c r="N222" s="215">
        <f>SUM(N211:N221)</f>
        <v>-18.761999999999908</v>
      </c>
      <c r="O222" s="347"/>
      <c r="P222" s="35"/>
    </row>
    <row r="223" spans="14:16" ht="15">
      <c r="N223" s="35"/>
      <c r="O223" s="35"/>
      <c r="P223" s="35"/>
    </row>
    <row r="224" spans="1:16" ht="15">
      <c r="A224" s="206"/>
      <c r="B224" s="32"/>
      <c r="C224" s="32"/>
      <c r="D224" s="168"/>
      <c r="E224" s="192"/>
      <c r="F224" s="31"/>
      <c r="N224" s="35"/>
      <c r="O224" s="35"/>
      <c r="P224" s="35"/>
    </row>
    <row r="225" spans="1:16" s="221" customFormat="1" ht="15.75">
      <c r="A225" s="221" t="s">
        <v>130</v>
      </c>
      <c r="N225" s="25"/>
      <c r="O225" s="25"/>
      <c r="P225" s="25"/>
    </row>
    <row r="226" spans="1:16" ht="15">
      <c r="A226" s="160"/>
      <c r="F226" s="30" t="s">
        <v>12</v>
      </c>
      <c r="N226" s="35"/>
      <c r="O226" s="35"/>
      <c r="P226" s="35"/>
    </row>
    <row r="227" spans="1:16" ht="48" customHeight="1">
      <c r="A227" s="134" t="s">
        <v>13</v>
      </c>
      <c r="B227" s="134" t="s">
        <v>261</v>
      </c>
      <c r="C227" s="134" t="s">
        <v>262</v>
      </c>
      <c r="D227" s="134" t="s">
        <v>14</v>
      </c>
      <c r="E227" s="193" t="s">
        <v>15</v>
      </c>
      <c r="F227" s="134" t="s">
        <v>16</v>
      </c>
      <c r="I227" s="35">
        <f>C228*5650/100000</f>
        <v>226.03842</v>
      </c>
      <c r="N227" s="35"/>
      <c r="O227" s="35"/>
      <c r="P227" s="35"/>
    </row>
    <row r="228" spans="1:6" ht="15.75">
      <c r="A228" s="521">
        <f>C222</f>
        <v>4021.6600000000003</v>
      </c>
      <c r="B228" s="87">
        <f>D205</f>
        <v>-3.642000000000003</v>
      </c>
      <c r="C228" s="363">
        <f>E246</f>
        <v>4000.6800000000003</v>
      </c>
      <c r="D228" s="181">
        <f>B228+C228</f>
        <v>3997.0380000000005</v>
      </c>
      <c r="E228" s="91">
        <f>D228/A228</f>
        <v>0.9938776525116495</v>
      </c>
      <c r="F228" s="33">
        <f>A228*85/100</f>
        <v>3418.4110000000005</v>
      </c>
    </row>
    <row r="229" spans="1:5" ht="15">
      <c r="A229" s="770" t="s">
        <v>71</v>
      </c>
      <c r="B229" s="770"/>
      <c r="C229" s="770"/>
      <c r="D229" s="24"/>
      <c r="E229" s="24"/>
    </row>
    <row r="232" s="216" customFormat="1" ht="15.75" customHeight="1">
      <c r="A232" s="216" t="s">
        <v>263</v>
      </c>
    </row>
    <row r="233" spans="1:10" ht="15.75" thickBot="1">
      <c r="A233" s="222" t="s">
        <v>264</v>
      </c>
      <c r="H233" s="722" t="s">
        <v>96</v>
      </c>
      <c r="I233" s="722"/>
      <c r="J233" s="722"/>
    </row>
    <row r="234" spans="1:15" ht="45.75" customHeight="1" thickBot="1">
      <c r="A234" s="392" t="s">
        <v>3</v>
      </c>
      <c r="B234" s="393" t="s">
        <v>17</v>
      </c>
      <c r="C234" s="393" t="str">
        <f>C210</f>
        <v>Allocation for 2018-19                                </v>
      </c>
      <c r="D234" s="393" t="s">
        <v>261</v>
      </c>
      <c r="E234" s="397" t="s">
        <v>96</v>
      </c>
      <c r="F234" s="393" t="s">
        <v>18</v>
      </c>
      <c r="G234" s="398" t="s">
        <v>19</v>
      </c>
      <c r="H234" s="156" t="s">
        <v>148</v>
      </c>
      <c r="I234" s="77" t="s">
        <v>149</v>
      </c>
      <c r="J234" s="77"/>
      <c r="K234" s="502"/>
      <c r="L234" s="726" t="s">
        <v>96</v>
      </c>
      <c r="M234" s="727"/>
      <c r="N234" s="727"/>
      <c r="O234" s="386"/>
    </row>
    <row r="235" spans="1:15" ht="15.75">
      <c r="A235" s="387">
        <v>1</v>
      </c>
      <c r="B235" s="388" t="s">
        <v>156</v>
      </c>
      <c r="C235" s="389">
        <v>1174.96</v>
      </c>
      <c r="D235" s="395">
        <v>-2.1819999999999986</v>
      </c>
      <c r="E235" s="389">
        <v>1174.96</v>
      </c>
      <c r="F235" s="396">
        <f aca="true" t="shared" si="31" ref="F235:F245">D235+E235</f>
        <v>1172.778</v>
      </c>
      <c r="G235" s="391">
        <f aca="true" t="shared" si="32" ref="G235:G246">F235/C235</f>
        <v>0.9981429155035065</v>
      </c>
      <c r="H235" s="251">
        <v>1297.5900000000001</v>
      </c>
      <c r="I235" s="251">
        <v>727.37</v>
      </c>
      <c r="J235" s="251">
        <f>SUM(H235:I235)</f>
        <v>2024.96</v>
      </c>
      <c r="K235" s="502"/>
      <c r="L235" s="321">
        <v>725.29</v>
      </c>
      <c r="M235" s="321">
        <v>449.66999999999996</v>
      </c>
      <c r="N235" s="385">
        <f>SUM(L235:M235)</f>
        <v>1174.96</v>
      </c>
      <c r="O235" s="64"/>
    </row>
    <row r="236" spans="1:15" ht="15.75">
      <c r="A236" s="219">
        <v>2</v>
      </c>
      <c r="B236" s="274" t="s">
        <v>157</v>
      </c>
      <c r="C236" s="255">
        <v>122.99000000000001</v>
      </c>
      <c r="D236" s="321">
        <v>-13.000000000000002</v>
      </c>
      <c r="E236" s="255">
        <v>122.99000000000001</v>
      </c>
      <c r="F236" s="21">
        <f t="shared" si="31"/>
        <v>109.99000000000001</v>
      </c>
      <c r="G236" s="157">
        <f t="shared" si="32"/>
        <v>0.8943003496219205</v>
      </c>
      <c r="H236" s="251">
        <v>603.55</v>
      </c>
      <c r="I236" s="251">
        <v>303.09000000000003</v>
      </c>
      <c r="J236" s="251">
        <f aca="true" t="shared" si="33" ref="J236:J245">SUM(H236:I236)</f>
        <v>906.64</v>
      </c>
      <c r="K236" s="502"/>
      <c r="L236" s="321">
        <v>102.89</v>
      </c>
      <c r="M236" s="321">
        <v>20.1</v>
      </c>
      <c r="N236" s="385">
        <f aca="true" t="shared" si="34" ref="N236:N245">SUM(L236:M236)</f>
        <v>122.99000000000001</v>
      </c>
      <c r="O236" s="64"/>
    </row>
    <row r="237" spans="1:15" ht="15.75">
      <c r="A237" s="219">
        <v>3</v>
      </c>
      <c r="B237" s="274" t="s">
        <v>158</v>
      </c>
      <c r="C237" s="255">
        <v>276.56</v>
      </c>
      <c r="D237" s="321">
        <v>-2.910000000000007</v>
      </c>
      <c r="E237" s="255">
        <v>276.56</v>
      </c>
      <c r="F237" s="21">
        <f t="shared" si="31"/>
        <v>273.65</v>
      </c>
      <c r="G237" s="157">
        <f t="shared" si="32"/>
        <v>0.9894778709864043</v>
      </c>
      <c r="H237" s="251">
        <v>1091.66</v>
      </c>
      <c r="I237" s="251">
        <v>605.6899999999999</v>
      </c>
      <c r="J237" s="251">
        <f t="shared" si="33"/>
        <v>1697.35</v>
      </c>
      <c r="K237" s="502"/>
      <c r="L237" s="321">
        <v>155.88</v>
      </c>
      <c r="M237" s="321">
        <v>120.68</v>
      </c>
      <c r="N237" s="385">
        <f t="shared" si="34"/>
        <v>276.56</v>
      </c>
      <c r="O237" s="64"/>
    </row>
    <row r="238" spans="1:15" ht="15.75">
      <c r="A238" s="219">
        <v>4</v>
      </c>
      <c r="B238" s="274" t="s">
        <v>159</v>
      </c>
      <c r="C238" s="255">
        <v>90.65</v>
      </c>
      <c r="D238" s="321">
        <v>-14.509999999999998</v>
      </c>
      <c r="E238" s="255">
        <v>69.67</v>
      </c>
      <c r="F238" s="21">
        <f t="shared" si="31"/>
        <v>55.160000000000004</v>
      </c>
      <c r="G238" s="158">
        <f t="shared" si="32"/>
        <v>0.6084942084942085</v>
      </c>
      <c r="H238" s="251">
        <v>766.5799999999999</v>
      </c>
      <c r="I238" s="251">
        <v>452.72</v>
      </c>
      <c r="J238" s="251">
        <f t="shared" si="33"/>
        <v>1219.3</v>
      </c>
      <c r="K238" s="502"/>
      <c r="L238" s="321">
        <v>44.93</v>
      </c>
      <c r="M238" s="321">
        <v>24.74</v>
      </c>
      <c r="N238" s="385">
        <f t="shared" si="34"/>
        <v>69.67</v>
      </c>
      <c r="O238" s="64"/>
    </row>
    <row r="239" spans="1:15" ht="15.75">
      <c r="A239" s="219">
        <v>5</v>
      </c>
      <c r="B239" s="274" t="s">
        <v>160</v>
      </c>
      <c r="C239" s="255">
        <v>260.45</v>
      </c>
      <c r="D239" s="321">
        <v>-3.7400000000000033</v>
      </c>
      <c r="E239" s="255">
        <v>260.45</v>
      </c>
      <c r="F239" s="21">
        <f t="shared" si="31"/>
        <v>256.71</v>
      </c>
      <c r="G239" s="157">
        <f t="shared" si="32"/>
        <v>0.9856402380495296</v>
      </c>
      <c r="H239" s="253">
        <v>693.55</v>
      </c>
      <c r="I239" s="251">
        <v>288.29</v>
      </c>
      <c r="J239" s="251">
        <f t="shared" si="33"/>
        <v>981.8399999999999</v>
      </c>
      <c r="K239" s="502"/>
      <c r="L239" s="321">
        <v>156.17</v>
      </c>
      <c r="M239" s="321">
        <v>104.28</v>
      </c>
      <c r="N239" s="385">
        <f t="shared" si="34"/>
        <v>260.45</v>
      </c>
      <c r="O239" s="64"/>
    </row>
    <row r="240" spans="1:14" ht="15.75">
      <c r="A240" s="219">
        <v>6</v>
      </c>
      <c r="B240" s="274" t="s">
        <v>161</v>
      </c>
      <c r="C240" s="255">
        <v>659.9000000000001</v>
      </c>
      <c r="D240" s="321">
        <v>13.399999999999995</v>
      </c>
      <c r="E240" s="255">
        <v>659.9000000000001</v>
      </c>
      <c r="F240" s="21">
        <f t="shared" si="31"/>
        <v>673.3000000000001</v>
      </c>
      <c r="G240" s="157">
        <f t="shared" si="32"/>
        <v>1.020306106985907</v>
      </c>
      <c r="H240" s="252">
        <v>1431.55</v>
      </c>
      <c r="I240" s="251">
        <v>888.69</v>
      </c>
      <c r="J240" s="251">
        <f t="shared" si="33"/>
        <v>2320.24</v>
      </c>
      <c r="K240" s="502"/>
      <c r="L240" s="321">
        <v>486.85</v>
      </c>
      <c r="M240" s="321">
        <v>173.05</v>
      </c>
      <c r="N240" s="385">
        <f t="shared" si="34"/>
        <v>659.9000000000001</v>
      </c>
    </row>
    <row r="241" spans="1:14" ht="15.75">
      <c r="A241" s="219">
        <v>7</v>
      </c>
      <c r="B241" s="274" t="s">
        <v>162</v>
      </c>
      <c r="C241" s="255">
        <v>239.95</v>
      </c>
      <c r="D241" s="321">
        <v>-5.330000000000006</v>
      </c>
      <c r="E241" s="255">
        <v>239.95</v>
      </c>
      <c r="F241" s="21">
        <f t="shared" si="31"/>
        <v>234.61999999999998</v>
      </c>
      <c r="G241" s="157">
        <f t="shared" si="32"/>
        <v>0.9777870389664512</v>
      </c>
      <c r="H241" s="252"/>
      <c r="I241" s="251"/>
      <c r="J241" s="251"/>
      <c r="K241" s="502"/>
      <c r="L241" s="321">
        <v>163.03</v>
      </c>
      <c r="M241" s="321">
        <v>76.92</v>
      </c>
      <c r="N241" s="385">
        <f t="shared" si="34"/>
        <v>239.95</v>
      </c>
    </row>
    <row r="242" spans="1:14" ht="15.75">
      <c r="A242" s="219">
        <v>8</v>
      </c>
      <c r="B242" s="274" t="s">
        <v>163</v>
      </c>
      <c r="C242" s="255">
        <v>335.84000000000003</v>
      </c>
      <c r="D242" s="321">
        <v>-0.9799999999999909</v>
      </c>
      <c r="E242" s="255">
        <v>335.84000000000003</v>
      </c>
      <c r="F242" s="21">
        <f t="shared" si="31"/>
        <v>334.86</v>
      </c>
      <c r="G242" s="157">
        <f t="shared" si="32"/>
        <v>0.9970819437827536</v>
      </c>
      <c r="H242" s="252"/>
      <c r="I242" s="251"/>
      <c r="J242" s="251"/>
      <c r="K242" s="502"/>
      <c r="L242" s="321">
        <v>193.97</v>
      </c>
      <c r="M242" s="321">
        <v>141.87</v>
      </c>
      <c r="N242" s="385">
        <f t="shared" si="34"/>
        <v>335.84000000000003</v>
      </c>
    </row>
    <row r="243" spans="1:14" ht="15.75">
      <c r="A243" s="219">
        <v>9</v>
      </c>
      <c r="B243" s="274" t="s">
        <v>164</v>
      </c>
      <c r="C243" s="255">
        <v>469.4</v>
      </c>
      <c r="D243" s="321">
        <v>5.680000000000019</v>
      </c>
      <c r="E243" s="255">
        <v>469.4</v>
      </c>
      <c r="F243" s="21">
        <f t="shared" si="31"/>
        <v>475.08</v>
      </c>
      <c r="G243" s="157">
        <f t="shared" si="32"/>
        <v>1.0121005538985939</v>
      </c>
      <c r="H243" s="252"/>
      <c r="I243" s="251"/>
      <c r="J243" s="251"/>
      <c r="K243" s="502"/>
      <c r="L243" s="321">
        <v>321.43</v>
      </c>
      <c r="M243" s="321">
        <v>147.97</v>
      </c>
      <c r="N243" s="385">
        <f t="shared" si="34"/>
        <v>469.4</v>
      </c>
    </row>
    <row r="244" spans="1:14" ht="15.75">
      <c r="A244" s="219">
        <v>10</v>
      </c>
      <c r="B244" s="274" t="s">
        <v>165</v>
      </c>
      <c r="C244" s="255">
        <v>134</v>
      </c>
      <c r="D244" s="321">
        <v>-10.130000000000003</v>
      </c>
      <c r="E244" s="255">
        <v>134</v>
      </c>
      <c r="F244" s="21">
        <f t="shared" si="31"/>
        <v>123.87</v>
      </c>
      <c r="G244" s="157">
        <f t="shared" si="32"/>
        <v>0.9244029850746269</v>
      </c>
      <c r="H244" s="252"/>
      <c r="I244" s="251"/>
      <c r="J244" s="251"/>
      <c r="K244" s="502"/>
      <c r="L244" s="321">
        <v>75.72</v>
      </c>
      <c r="M244" s="321">
        <v>58.28</v>
      </c>
      <c r="N244" s="385">
        <f t="shared" si="34"/>
        <v>134</v>
      </c>
    </row>
    <row r="245" spans="1:14" ht="16.5" thickBot="1">
      <c r="A245" s="352">
        <v>11</v>
      </c>
      <c r="B245" s="353" t="s">
        <v>166</v>
      </c>
      <c r="C245" s="409">
        <v>256.96000000000004</v>
      </c>
      <c r="D245" s="410">
        <v>30.059999999999988</v>
      </c>
      <c r="E245" s="409">
        <v>256.96000000000004</v>
      </c>
      <c r="F245" s="411">
        <f t="shared" si="31"/>
        <v>287.02000000000004</v>
      </c>
      <c r="G245" s="158">
        <f t="shared" si="32"/>
        <v>1.1169831880448318</v>
      </c>
      <c r="H245" s="252">
        <v>464.55</v>
      </c>
      <c r="I245" s="251">
        <v>196.97</v>
      </c>
      <c r="J245" s="251">
        <f t="shared" si="33"/>
        <v>661.52</v>
      </c>
      <c r="K245" s="502"/>
      <c r="L245" s="321">
        <v>182.31</v>
      </c>
      <c r="M245" s="321">
        <v>74.65</v>
      </c>
      <c r="N245" s="385">
        <f t="shared" si="34"/>
        <v>256.96000000000004</v>
      </c>
    </row>
    <row r="246" spans="1:19" ht="15.75" thickBot="1">
      <c r="A246" s="277"/>
      <c r="B246" s="412" t="s">
        <v>11</v>
      </c>
      <c r="C246" s="413">
        <v>4021.6600000000003</v>
      </c>
      <c r="D246" s="413">
        <v>-3.642000000000003</v>
      </c>
      <c r="E246" s="413">
        <v>4000.6800000000003</v>
      </c>
      <c r="F246" s="414">
        <f>SUM(F235:F245)</f>
        <v>3997.038</v>
      </c>
      <c r="G246" s="415">
        <f t="shared" si="32"/>
        <v>0.9938776525116494</v>
      </c>
      <c r="H246" s="254">
        <f>SUM(H235:H245)</f>
        <v>6349.030000000001</v>
      </c>
      <c r="I246" s="254">
        <f>SUM(I235:I245)</f>
        <v>3462.8199999999997</v>
      </c>
      <c r="J246" s="254">
        <f>SUM(J235:J245)</f>
        <v>9811.85</v>
      </c>
      <c r="K246" s="502"/>
      <c r="L246" s="215">
        <v>2608.47</v>
      </c>
      <c r="M246" s="215">
        <v>1392.21</v>
      </c>
      <c r="N246" s="215">
        <f>SUM(N235:N245)</f>
        <v>4000.6800000000003</v>
      </c>
      <c r="O246" s="58"/>
      <c r="S246" s="35">
        <f>Q246+R246</f>
        <v>0</v>
      </c>
    </row>
    <row r="247" spans="3:19" ht="15">
      <c r="C247" s="19"/>
      <c r="H247" s="88"/>
      <c r="I247" s="88"/>
      <c r="J247" s="88"/>
      <c r="K247" s="502"/>
      <c r="L247" s="502"/>
      <c r="M247" s="502"/>
      <c r="N247" s="522"/>
      <c r="O247" s="58"/>
      <c r="S247" s="35">
        <f>Q247+R247</f>
        <v>0</v>
      </c>
    </row>
    <row r="248" spans="1:19" ht="15">
      <c r="A248" s="207"/>
      <c r="H248" s="89"/>
      <c r="I248" s="89"/>
      <c r="J248" s="89"/>
      <c r="K248" s="89"/>
      <c r="L248" s="89"/>
      <c r="M248" s="89"/>
      <c r="S248" s="35"/>
    </row>
    <row r="249" s="214" customFormat="1" ht="15.75" customHeight="1">
      <c r="A249" s="214" t="s">
        <v>131</v>
      </c>
    </row>
    <row r="250" spans="1:15" ht="15">
      <c r="A250" s="160"/>
      <c r="H250" s="25"/>
      <c r="I250" s="25"/>
      <c r="J250" s="25"/>
      <c r="K250" s="25"/>
      <c r="L250" s="25"/>
      <c r="M250" s="25"/>
      <c r="N250" s="19"/>
      <c r="O250" s="19"/>
    </row>
    <row r="251" spans="1:15" ht="15">
      <c r="A251" s="34" t="s">
        <v>13</v>
      </c>
      <c r="B251" s="34" t="s">
        <v>21</v>
      </c>
      <c r="C251" s="34" t="s">
        <v>15</v>
      </c>
      <c r="D251" s="34" t="s">
        <v>22</v>
      </c>
      <c r="E251" s="177" t="s">
        <v>23</v>
      </c>
      <c r="H251" s="25"/>
      <c r="I251" s="25"/>
      <c r="J251" s="25"/>
      <c r="K251" s="25"/>
      <c r="L251" s="25"/>
      <c r="M251" s="25"/>
      <c r="N251" s="19"/>
      <c r="O251" s="19"/>
    </row>
    <row r="252" spans="1:15" ht="14.25" customHeight="1">
      <c r="A252" s="169">
        <f>C246</f>
        <v>4021.6600000000003</v>
      </c>
      <c r="B252" s="92">
        <f>F246</f>
        <v>3997.038</v>
      </c>
      <c r="C252" s="93">
        <f>G246</f>
        <v>0.9938776525116494</v>
      </c>
      <c r="D252" s="169">
        <f>D268</f>
        <v>4015.8</v>
      </c>
      <c r="E252" s="94">
        <f>D252/A252</f>
        <v>0.9985428902493</v>
      </c>
      <c r="H252" s="25"/>
      <c r="I252" s="25"/>
      <c r="J252" s="25"/>
      <c r="K252" s="25"/>
      <c r="L252" s="25"/>
      <c r="M252" s="25"/>
      <c r="N252" s="19"/>
      <c r="O252" s="19"/>
    </row>
    <row r="253" spans="1:15" ht="15">
      <c r="A253" s="160"/>
      <c r="H253" s="25"/>
      <c r="I253" s="25"/>
      <c r="J253" s="25"/>
      <c r="K253" s="25"/>
      <c r="L253" s="25"/>
      <c r="M253" s="25"/>
      <c r="N253" s="19"/>
      <c r="O253" s="19"/>
    </row>
    <row r="254" s="214" customFormat="1" ht="15.75" customHeight="1">
      <c r="A254" s="214" t="s">
        <v>132</v>
      </c>
    </row>
    <row r="255" s="210" customFormat="1" ht="15.75" customHeight="1" thickBot="1">
      <c r="A255" s="210" t="s">
        <v>265</v>
      </c>
    </row>
    <row r="256" spans="1:15" ht="28.5" customHeight="1" thickBot="1">
      <c r="A256" s="392" t="s">
        <v>3</v>
      </c>
      <c r="B256" s="393" t="s">
        <v>17</v>
      </c>
      <c r="C256" s="393" t="str">
        <f>C234</f>
        <v>Allocation for 2018-19                                </v>
      </c>
      <c r="D256" s="393" t="s">
        <v>22</v>
      </c>
      <c r="E256" s="394" t="s">
        <v>23</v>
      </c>
      <c r="G256" s="1"/>
      <c r="H256" s="1"/>
      <c r="I256" s="1"/>
      <c r="J256" s="1"/>
      <c r="K256" s="1"/>
      <c r="L256" s="1"/>
      <c r="M256" s="726" t="s">
        <v>170</v>
      </c>
      <c r="N256" s="727"/>
      <c r="O256" s="727"/>
    </row>
    <row r="257" spans="1:15" ht="15.75">
      <c r="A257" s="387">
        <v>1</v>
      </c>
      <c r="B257" s="388" t="s">
        <v>156</v>
      </c>
      <c r="C257" s="389">
        <v>1174.96</v>
      </c>
      <c r="D257" s="390">
        <v>1109.44</v>
      </c>
      <c r="E257" s="391">
        <f aca="true" t="shared" si="35" ref="E257:E268">D257/C257</f>
        <v>0.9442363995370056</v>
      </c>
      <c r="G257" s="1"/>
      <c r="H257" s="1"/>
      <c r="I257" s="1"/>
      <c r="J257" s="1"/>
      <c r="K257" s="1"/>
      <c r="L257" s="1"/>
      <c r="M257" s="321">
        <v>718.61</v>
      </c>
      <c r="N257" s="321">
        <v>390.83</v>
      </c>
      <c r="O257" s="385">
        <f>SUM(M257:N257)</f>
        <v>1109.44</v>
      </c>
    </row>
    <row r="258" spans="1:15" ht="15.75">
      <c r="A258" s="219">
        <v>2</v>
      </c>
      <c r="B258" s="274" t="s">
        <v>157</v>
      </c>
      <c r="C258" s="255">
        <v>122.99000000000001</v>
      </c>
      <c r="D258" s="256">
        <v>161.07999999999998</v>
      </c>
      <c r="E258" s="157">
        <f t="shared" si="35"/>
        <v>1.3096999756077727</v>
      </c>
      <c r="G258" s="1"/>
      <c r="H258" s="1"/>
      <c r="I258" s="1"/>
      <c r="J258" s="1"/>
      <c r="K258" s="1"/>
      <c r="L258" s="1"/>
      <c r="M258" s="321">
        <v>114.58</v>
      </c>
      <c r="N258" s="321">
        <v>46.5</v>
      </c>
      <c r="O258" s="385">
        <f aca="true" t="shared" si="36" ref="O258:O267">SUM(M258:N258)</f>
        <v>161.07999999999998</v>
      </c>
    </row>
    <row r="259" spans="1:15" ht="15.75">
      <c r="A259" s="219">
        <v>3</v>
      </c>
      <c r="B259" s="274" t="s">
        <v>158</v>
      </c>
      <c r="C259" s="255">
        <v>276.56</v>
      </c>
      <c r="D259" s="256">
        <v>292.14</v>
      </c>
      <c r="E259" s="157">
        <f t="shared" si="35"/>
        <v>1.0563349725195255</v>
      </c>
      <c r="G259" s="1"/>
      <c r="H259" s="1"/>
      <c r="I259" s="1"/>
      <c r="J259" s="1"/>
      <c r="K259" s="1"/>
      <c r="L259" s="1"/>
      <c r="M259" s="321">
        <v>166.01</v>
      </c>
      <c r="N259" s="321">
        <v>126.13</v>
      </c>
      <c r="O259" s="385">
        <f t="shared" si="36"/>
        <v>292.14</v>
      </c>
    </row>
    <row r="260" spans="1:15" ht="15.75">
      <c r="A260" s="219">
        <v>4</v>
      </c>
      <c r="B260" s="274" t="s">
        <v>159</v>
      </c>
      <c r="C260" s="255">
        <v>90.65</v>
      </c>
      <c r="D260" s="256">
        <v>69.67</v>
      </c>
      <c r="E260" s="157">
        <f t="shared" si="35"/>
        <v>0.7685603971318257</v>
      </c>
      <c r="G260" s="1"/>
      <c r="H260" s="1"/>
      <c r="I260" s="1"/>
      <c r="J260" s="1"/>
      <c r="K260" s="1"/>
      <c r="L260" s="1"/>
      <c r="M260" s="321">
        <v>44.93</v>
      </c>
      <c r="N260" s="321">
        <v>24.74</v>
      </c>
      <c r="O260" s="385">
        <f t="shared" si="36"/>
        <v>69.67</v>
      </c>
    </row>
    <row r="261" spans="1:15" ht="15.75">
      <c r="A261" s="219">
        <v>5</v>
      </c>
      <c r="B261" s="274" t="s">
        <v>160</v>
      </c>
      <c r="C261" s="255">
        <v>260.45</v>
      </c>
      <c r="D261" s="256">
        <v>266.04</v>
      </c>
      <c r="E261" s="157">
        <f t="shared" si="35"/>
        <v>1.0214628527548475</v>
      </c>
      <c r="G261" s="1"/>
      <c r="H261" s="1"/>
      <c r="I261" s="1"/>
      <c r="J261" s="1"/>
      <c r="K261" s="1"/>
      <c r="L261" s="1"/>
      <c r="M261" s="321">
        <v>166.28</v>
      </c>
      <c r="N261" s="321">
        <v>99.76</v>
      </c>
      <c r="O261" s="385">
        <f t="shared" si="36"/>
        <v>266.04</v>
      </c>
    </row>
    <row r="262" spans="1:15" ht="15.75">
      <c r="A262" s="219">
        <v>6</v>
      </c>
      <c r="B262" s="274" t="s">
        <v>161</v>
      </c>
      <c r="C262" s="255">
        <v>659.9000000000001</v>
      </c>
      <c r="D262" s="256">
        <v>665.28</v>
      </c>
      <c r="E262" s="157">
        <f t="shared" si="35"/>
        <v>1.0081527504167296</v>
      </c>
      <c r="G262" s="1"/>
      <c r="H262" s="1"/>
      <c r="I262" s="1"/>
      <c r="J262" s="1"/>
      <c r="K262" s="1"/>
      <c r="L262" s="1"/>
      <c r="M262" s="321">
        <v>487.21</v>
      </c>
      <c r="N262" s="321">
        <v>178.07</v>
      </c>
      <c r="O262" s="385">
        <f t="shared" si="36"/>
        <v>665.28</v>
      </c>
    </row>
    <row r="263" spans="1:15" ht="15.75">
      <c r="A263" s="219">
        <v>7</v>
      </c>
      <c r="B263" s="274" t="s">
        <v>162</v>
      </c>
      <c r="C263" s="255">
        <v>239.95</v>
      </c>
      <c r="D263" s="256">
        <v>241.38</v>
      </c>
      <c r="E263" s="157">
        <f t="shared" si="35"/>
        <v>1.0059595749114398</v>
      </c>
      <c r="G263" s="1"/>
      <c r="H263" s="1"/>
      <c r="I263" s="1"/>
      <c r="J263" s="1"/>
      <c r="K263" s="1"/>
      <c r="L263" s="1"/>
      <c r="M263" s="321">
        <v>172.94</v>
      </c>
      <c r="N263" s="321">
        <v>68.44</v>
      </c>
      <c r="O263" s="385">
        <f t="shared" si="36"/>
        <v>241.38</v>
      </c>
    </row>
    <row r="264" spans="1:15" ht="15.75">
      <c r="A264" s="219">
        <v>8</v>
      </c>
      <c r="B264" s="274" t="s">
        <v>163</v>
      </c>
      <c r="C264" s="255">
        <v>335.84000000000003</v>
      </c>
      <c r="D264" s="256">
        <v>354.66999999999996</v>
      </c>
      <c r="E264" s="157">
        <f t="shared" si="35"/>
        <v>1.0560683658885182</v>
      </c>
      <c r="G264" s="1"/>
      <c r="H264" s="1"/>
      <c r="I264" s="1"/>
      <c r="J264" s="1"/>
      <c r="K264" s="1"/>
      <c r="L264" s="1"/>
      <c r="M264" s="321">
        <v>202.97</v>
      </c>
      <c r="N264" s="321">
        <v>151.7</v>
      </c>
      <c r="O264" s="385">
        <f t="shared" si="36"/>
        <v>354.66999999999996</v>
      </c>
    </row>
    <row r="265" spans="1:15" ht="15.75">
      <c r="A265" s="219">
        <v>9</v>
      </c>
      <c r="B265" s="274" t="s">
        <v>164</v>
      </c>
      <c r="C265" s="255">
        <v>469.4</v>
      </c>
      <c r="D265" s="256">
        <v>452.05</v>
      </c>
      <c r="E265" s="157">
        <f t="shared" si="35"/>
        <v>0.9630379207498936</v>
      </c>
      <c r="G265" s="1"/>
      <c r="H265" s="1"/>
      <c r="I265" s="1"/>
      <c r="J265" s="1"/>
      <c r="K265" s="1"/>
      <c r="L265" s="1"/>
      <c r="M265" s="321">
        <v>326.68</v>
      </c>
      <c r="N265" s="321">
        <v>125.37</v>
      </c>
      <c r="O265" s="385">
        <f t="shared" si="36"/>
        <v>452.05</v>
      </c>
    </row>
    <row r="266" spans="1:15" ht="15.75">
      <c r="A266" s="219">
        <v>10</v>
      </c>
      <c r="B266" s="274" t="s">
        <v>165</v>
      </c>
      <c r="C266" s="255">
        <v>134</v>
      </c>
      <c r="D266" s="256">
        <v>140.54000000000002</v>
      </c>
      <c r="E266" s="157">
        <f t="shared" si="35"/>
        <v>1.0488059701492538</v>
      </c>
      <c r="G266" s="1"/>
      <c r="H266" s="1"/>
      <c r="I266" s="1"/>
      <c r="J266" s="1"/>
      <c r="K266" s="1"/>
      <c r="L266" s="1"/>
      <c r="M266" s="321">
        <v>88.2</v>
      </c>
      <c r="N266" s="321">
        <v>52.34</v>
      </c>
      <c r="O266" s="385">
        <f t="shared" si="36"/>
        <v>140.54000000000002</v>
      </c>
    </row>
    <row r="267" spans="1:15" ht="16.5" thickBot="1">
      <c r="A267" s="352">
        <v>11</v>
      </c>
      <c r="B267" s="353" t="s">
        <v>166</v>
      </c>
      <c r="C267" s="409">
        <v>256.96000000000004</v>
      </c>
      <c r="D267" s="416">
        <v>263.51</v>
      </c>
      <c r="E267" s="158">
        <f t="shared" si="35"/>
        <v>1.0254903486924034</v>
      </c>
      <c r="G267" s="1"/>
      <c r="H267" s="1"/>
      <c r="I267" s="1"/>
      <c r="J267" s="1"/>
      <c r="K267" s="1"/>
      <c r="L267" s="1"/>
      <c r="M267" s="321">
        <v>191.64</v>
      </c>
      <c r="N267" s="321">
        <v>71.87</v>
      </c>
      <c r="O267" s="385">
        <f t="shared" si="36"/>
        <v>263.51</v>
      </c>
    </row>
    <row r="268" spans="1:15" ht="15.75" thickBot="1">
      <c r="A268" s="277"/>
      <c r="B268" s="417" t="s">
        <v>11</v>
      </c>
      <c r="C268" s="413">
        <v>4021.6600000000003</v>
      </c>
      <c r="D268" s="413">
        <v>4015.8</v>
      </c>
      <c r="E268" s="302">
        <f t="shared" si="35"/>
        <v>0.9985428902493</v>
      </c>
      <c r="F268" s="2"/>
      <c r="M268" s="215">
        <v>2680.0499999999997</v>
      </c>
      <c r="N268" s="215">
        <v>1335.75</v>
      </c>
      <c r="O268" s="215">
        <f>SUM(O257:O267)</f>
        <v>4015.8</v>
      </c>
    </row>
    <row r="269" spans="1:15" ht="15">
      <c r="A269" s="13"/>
      <c r="B269" s="95"/>
      <c r="C269" s="96"/>
      <c r="D269" s="171"/>
      <c r="E269" s="18"/>
      <c r="H269" s="25"/>
      <c r="I269" s="25"/>
      <c r="J269" s="25"/>
      <c r="K269" s="25"/>
      <c r="L269" s="25"/>
      <c r="M269" s="25"/>
      <c r="N269" s="19"/>
      <c r="O269" s="19"/>
    </row>
    <row r="270" spans="1:15" ht="15">
      <c r="A270" s="13"/>
      <c r="B270" s="95"/>
      <c r="C270" s="96"/>
      <c r="D270" s="171"/>
      <c r="E270" s="18"/>
      <c r="H270" s="25"/>
      <c r="I270" s="25"/>
      <c r="J270" s="25"/>
      <c r="K270" s="25"/>
      <c r="L270" s="25"/>
      <c r="M270" s="25"/>
      <c r="N270" s="19"/>
      <c r="O270" s="19"/>
    </row>
    <row r="271" s="214" customFormat="1" ht="15.75" customHeight="1">
      <c r="A271" s="214" t="s">
        <v>133</v>
      </c>
    </row>
    <row r="272" spans="1:15" ht="15.75">
      <c r="A272" s="160"/>
      <c r="H272" s="37"/>
      <c r="I272" s="37"/>
      <c r="J272" s="37"/>
      <c r="K272" s="37"/>
      <c r="L272" s="37"/>
      <c r="M272" s="37"/>
      <c r="N272" s="36"/>
      <c r="O272" s="36"/>
    </row>
    <row r="273" spans="1:15" ht="44.25" customHeight="1">
      <c r="A273" s="375" t="s">
        <v>13</v>
      </c>
      <c r="B273" s="375" t="s">
        <v>21</v>
      </c>
      <c r="C273" s="375" t="s">
        <v>15</v>
      </c>
      <c r="D273" s="375" t="s">
        <v>97</v>
      </c>
      <c r="E273" s="376" t="s">
        <v>203</v>
      </c>
      <c r="F273" s="375" t="s">
        <v>98</v>
      </c>
      <c r="G273" s="97"/>
      <c r="H273" s="37"/>
      <c r="I273" s="37"/>
      <c r="J273" s="37"/>
      <c r="K273" s="37"/>
      <c r="L273" s="37"/>
      <c r="M273" s="37"/>
      <c r="N273" s="36"/>
      <c r="O273" s="36"/>
    </row>
    <row r="274" spans="1:15" ht="15.75">
      <c r="A274" s="333">
        <v>120.66</v>
      </c>
      <c r="B274" s="81">
        <v>120.66</v>
      </c>
      <c r="C274" s="334">
        <f>B274/A274</f>
        <v>1</v>
      </c>
      <c r="D274" s="333">
        <f>D290</f>
        <v>93.47000000000001</v>
      </c>
      <c r="E274" s="333">
        <f>E290</f>
        <v>93.47000000000001</v>
      </c>
      <c r="F274" s="335">
        <f>E274/D274</f>
        <v>1</v>
      </c>
      <c r="H274" s="37"/>
      <c r="I274" s="37"/>
      <c r="J274" s="37"/>
      <c r="K274" s="37"/>
      <c r="L274" s="37"/>
      <c r="M274" s="37"/>
      <c r="N274" s="36"/>
      <c r="O274" s="36"/>
    </row>
    <row r="275" spans="1:15" ht="41.25" customHeight="1">
      <c r="A275" s="759"/>
      <c r="B275" s="759"/>
      <c r="C275" s="759"/>
      <c r="D275" s="759"/>
      <c r="E275" s="759"/>
      <c r="F275" s="759"/>
      <c r="H275" s="37"/>
      <c r="I275" s="37">
        <f>310000*230*0.5/10000000</f>
        <v>3.565</v>
      </c>
      <c r="J275" s="37"/>
      <c r="K275" s="37"/>
      <c r="L275" s="37"/>
      <c r="M275" s="37"/>
      <c r="N275" s="36"/>
      <c r="O275" s="36"/>
    </row>
    <row r="276" s="214" customFormat="1" ht="15.75" customHeight="1">
      <c r="A276" s="214" t="s">
        <v>139</v>
      </c>
    </row>
    <row r="277" spans="1:18" ht="15.75" thickBot="1">
      <c r="A277" s="176"/>
      <c r="C277" s="19"/>
      <c r="D277" s="756" t="s">
        <v>84</v>
      </c>
      <c r="E277" s="756"/>
      <c r="F277" s="756"/>
      <c r="G277" s="756"/>
      <c r="H277" s="25"/>
      <c r="I277" s="25">
        <f>140000*230*0.5/10000000</f>
        <v>1.61</v>
      </c>
      <c r="J277" s="25"/>
      <c r="K277" s="25"/>
      <c r="L277" s="25"/>
      <c r="M277" s="25"/>
      <c r="N277" s="25"/>
      <c r="O277" s="25"/>
      <c r="P277" s="35"/>
      <c r="Q277" s="35"/>
      <c r="R277" s="35"/>
    </row>
    <row r="278" spans="1:18" ht="39" thickBot="1">
      <c r="A278" s="392" t="s">
        <v>9</v>
      </c>
      <c r="B278" s="393" t="s">
        <v>10</v>
      </c>
      <c r="C278" s="393" t="s">
        <v>13</v>
      </c>
      <c r="D278" s="397" t="s">
        <v>85</v>
      </c>
      <c r="E278" s="397" t="s">
        <v>140</v>
      </c>
      <c r="F278" s="393" t="s">
        <v>86</v>
      </c>
      <c r="G278" s="404" t="s">
        <v>87</v>
      </c>
      <c r="H278" s="25"/>
      <c r="I278" s="25"/>
      <c r="J278" s="25"/>
      <c r="K278" s="25"/>
      <c r="L278" s="25"/>
      <c r="M278" s="25"/>
      <c r="N278" s="25"/>
      <c r="O278" s="19"/>
      <c r="P278" s="35"/>
      <c r="Q278" s="35"/>
      <c r="R278" s="35"/>
    </row>
    <row r="279" spans="1:15" ht="15.75">
      <c r="A279" s="387">
        <v>1</v>
      </c>
      <c r="B279" s="388" t="s">
        <v>156</v>
      </c>
      <c r="C279" s="401">
        <v>35.25</v>
      </c>
      <c r="D279" s="395">
        <v>24.71</v>
      </c>
      <c r="E279" s="395">
        <v>24.71</v>
      </c>
      <c r="F279" s="402">
        <f aca="true" t="shared" si="37" ref="F279:F289">D279-E279</f>
        <v>0</v>
      </c>
      <c r="G279" s="403">
        <f aca="true" t="shared" si="38" ref="G279:G290">E279/D279</f>
        <v>1</v>
      </c>
      <c r="H279" s="25"/>
      <c r="I279" s="25"/>
      <c r="J279" s="25"/>
      <c r="K279" s="25"/>
      <c r="L279" s="25"/>
      <c r="M279" s="25"/>
      <c r="N279" s="19"/>
      <c r="O279" s="19"/>
    </row>
    <row r="280" spans="1:18" ht="15.75">
      <c r="A280" s="219">
        <v>2</v>
      </c>
      <c r="B280" s="274" t="s">
        <v>157</v>
      </c>
      <c r="C280" s="348">
        <v>3.69</v>
      </c>
      <c r="D280" s="321">
        <v>3.8</v>
      </c>
      <c r="E280" s="321">
        <v>3.8</v>
      </c>
      <c r="F280" s="349">
        <f t="shared" si="37"/>
        <v>0</v>
      </c>
      <c r="G280" s="350">
        <f t="shared" si="38"/>
        <v>1</v>
      </c>
      <c r="H280" s="25"/>
      <c r="I280" s="25"/>
      <c r="J280" s="25">
        <v>2210.3</v>
      </c>
      <c r="K280" s="25"/>
      <c r="L280" s="25"/>
      <c r="M280" s="25"/>
      <c r="N280" s="19"/>
      <c r="O280" s="65"/>
      <c r="P280" s="35"/>
      <c r="Q280" s="35"/>
      <c r="R280" s="35"/>
    </row>
    <row r="281" spans="1:18" ht="15.75">
      <c r="A281" s="219">
        <v>3</v>
      </c>
      <c r="B281" s="274" t="s">
        <v>158</v>
      </c>
      <c r="C281" s="348">
        <v>8.3</v>
      </c>
      <c r="D281" s="321">
        <v>6.9</v>
      </c>
      <c r="E281" s="321">
        <v>6.9</v>
      </c>
      <c r="F281" s="349">
        <f t="shared" si="37"/>
        <v>0</v>
      </c>
      <c r="G281" s="350">
        <f t="shared" si="38"/>
        <v>1</v>
      </c>
      <c r="H281" s="25"/>
      <c r="I281" s="25"/>
      <c r="J281" s="25">
        <v>1416.8</v>
      </c>
      <c r="K281" s="25"/>
      <c r="L281" s="25"/>
      <c r="M281" s="25"/>
      <c r="N281" s="83"/>
      <c r="O281" s="19"/>
      <c r="P281" s="35"/>
      <c r="Q281" s="35"/>
      <c r="R281" s="35"/>
    </row>
    <row r="282" spans="1:15" ht="15.75">
      <c r="A282" s="219">
        <v>4</v>
      </c>
      <c r="B282" s="274" t="s">
        <v>159</v>
      </c>
      <c r="C282" s="348">
        <v>2.72</v>
      </c>
      <c r="D282" s="321">
        <v>1.85</v>
      </c>
      <c r="E282" s="321">
        <v>1.85</v>
      </c>
      <c r="F282" s="349">
        <f t="shared" si="37"/>
        <v>0</v>
      </c>
      <c r="G282" s="350">
        <f t="shared" si="38"/>
        <v>1</v>
      </c>
      <c r="H282" s="25"/>
      <c r="I282" s="25"/>
      <c r="J282" s="25">
        <f>SUM(J280:J281)</f>
        <v>3627.1000000000004</v>
      </c>
      <c r="K282" s="25"/>
      <c r="L282" s="25"/>
      <c r="M282" s="25"/>
      <c r="N282" s="19"/>
      <c r="O282" s="65"/>
    </row>
    <row r="283" spans="1:15" ht="15.75">
      <c r="A283" s="219">
        <v>5</v>
      </c>
      <c r="B283" s="274" t="s">
        <v>160</v>
      </c>
      <c r="C283" s="348">
        <v>7.81</v>
      </c>
      <c r="D283" s="321">
        <v>6.29</v>
      </c>
      <c r="E283" s="321">
        <v>6.29</v>
      </c>
      <c r="F283" s="349">
        <f t="shared" si="37"/>
        <v>0</v>
      </c>
      <c r="G283" s="350">
        <f t="shared" si="38"/>
        <v>1</v>
      </c>
      <c r="H283" s="25"/>
      <c r="I283" s="25"/>
      <c r="J283" s="25"/>
      <c r="K283" s="25"/>
      <c r="L283" s="25"/>
      <c r="M283" s="25"/>
      <c r="N283" s="19"/>
      <c r="O283" s="19"/>
    </row>
    <row r="284" spans="1:18" ht="15.75">
      <c r="A284" s="219">
        <v>6</v>
      </c>
      <c r="B284" s="274" t="s">
        <v>161</v>
      </c>
      <c r="C284" s="351">
        <v>19.8</v>
      </c>
      <c r="D284" s="321">
        <v>15.71</v>
      </c>
      <c r="E284" s="321">
        <v>15.71</v>
      </c>
      <c r="F284" s="349">
        <f t="shared" si="37"/>
        <v>0</v>
      </c>
      <c r="G284" s="350">
        <f t="shared" si="38"/>
        <v>1</v>
      </c>
      <c r="H284" s="25"/>
      <c r="I284" s="25"/>
      <c r="J284" s="25">
        <v>2210.3</v>
      </c>
      <c r="K284" s="25"/>
      <c r="L284" s="25"/>
      <c r="M284" s="25"/>
      <c r="N284" s="19"/>
      <c r="O284" s="65"/>
      <c r="P284" s="35"/>
      <c r="Q284" s="35"/>
      <c r="R284" s="35"/>
    </row>
    <row r="285" spans="1:18" ht="15.75">
      <c r="A285" s="219">
        <v>7</v>
      </c>
      <c r="B285" s="274" t="s">
        <v>162</v>
      </c>
      <c r="C285" s="351">
        <v>7.2</v>
      </c>
      <c r="D285" s="321">
        <v>5.7</v>
      </c>
      <c r="E285" s="321">
        <v>5.7</v>
      </c>
      <c r="F285" s="349">
        <f t="shared" si="37"/>
        <v>0</v>
      </c>
      <c r="G285" s="350">
        <f t="shared" si="38"/>
        <v>1</v>
      </c>
      <c r="H285" s="25"/>
      <c r="I285" s="25"/>
      <c r="J285" s="25"/>
      <c r="K285" s="25"/>
      <c r="L285" s="25"/>
      <c r="M285" s="25"/>
      <c r="N285" s="19"/>
      <c r="O285" s="65"/>
      <c r="P285" s="35"/>
      <c r="Q285" s="35"/>
      <c r="R285" s="35"/>
    </row>
    <row r="286" spans="1:18" ht="15.75">
      <c r="A286" s="219">
        <v>8</v>
      </c>
      <c r="B286" s="274" t="s">
        <v>163</v>
      </c>
      <c r="C286" s="351">
        <v>10.08</v>
      </c>
      <c r="D286" s="321">
        <v>8.38</v>
      </c>
      <c r="E286" s="321">
        <v>8.38</v>
      </c>
      <c r="F286" s="349">
        <f t="shared" si="37"/>
        <v>0</v>
      </c>
      <c r="G286" s="350">
        <f t="shared" si="38"/>
        <v>1</v>
      </c>
      <c r="H286" s="25"/>
      <c r="I286" s="25"/>
      <c r="J286" s="25"/>
      <c r="K286" s="25"/>
      <c r="L286" s="25"/>
      <c r="M286" s="25"/>
      <c r="N286" s="19"/>
      <c r="O286" s="65"/>
      <c r="P286" s="35"/>
      <c r="Q286" s="35"/>
      <c r="R286" s="35"/>
    </row>
    <row r="287" spans="1:18" ht="15.75">
      <c r="A287" s="219">
        <v>9</v>
      </c>
      <c r="B287" s="274" t="s">
        <v>164</v>
      </c>
      <c r="C287" s="351">
        <v>14.08</v>
      </c>
      <c r="D287" s="321">
        <v>10.68</v>
      </c>
      <c r="E287" s="321">
        <v>10.68</v>
      </c>
      <c r="F287" s="349">
        <f t="shared" si="37"/>
        <v>0</v>
      </c>
      <c r="G287" s="350">
        <f t="shared" si="38"/>
        <v>1</v>
      </c>
      <c r="H287" s="25"/>
      <c r="I287" s="25"/>
      <c r="J287" s="25"/>
      <c r="K287" s="25"/>
      <c r="L287" s="25"/>
      <c r="M287" s="25"/>
      <c r="N287" s="19"/>
      <c r="O287" s="65"/>
      <c r="P287" s="35"/>
      <c r="Q287" s="35"/>
      <c r="R287" s="35"/>
    </row>
    <row r="288" spans="1:18" ht="15.75">
      <c r="A288" s="219">
        <v>10</v>
      </c>
      <c r="B288" s="274" t="s">
        <v>165</v>
      </c>
      <c r="C288" s="351">
        <v>4.02</v>
      </c>
      <c r="D288" s="321">
        <v>3.23</v>
      </c>
      <c r="E288" s="321">
        <v>3.23</v>
      </c>
      <c r="F288" s="349">
        <f t="shared" si="37"/>
        <v>0</v>
      </c>
      <c r="G288" s="350">
        <f t="shared" si="38"/>
        <v>1</v>
      </c>
      <c r="H288" s="25"/>
      <c r="I288" s="25"/>
      <c r="J288" s="25"/>
      <c r="K288" s="25"/>
      <c r="L288" s="25"/>
      <c r="M288" s="25"/>
      <c r="N288" s="19"/>
      <c r="O288" s="65"/>
      <c r="P288" s="35"/>
      <c r="Q288" s="35"/>
      <c r="R288" s="35"/>
    </row>
    <row r="289" spans="1:18" ht="16.5" thickBot="1">
      <c r="A289" s="352">
        <v>11</v>
      </c>
      <c r="B289" s="353" t="s">
        <v>166</v>
      </c>
      <c r="C289" s="354">
        <v>7.71</v>
      </c>
      <c r="D289" s="410">
        <v>6.22</v>
      </c>
      <c r="E289" s="410">
        <v>6.22</v>
      </c>
      <c r="F289" s="355">
        <f t="shared" si="37"/>
        <v>0</v>
      </c>
      <c r="G289" s="356">
        <f t="shared" si="38"/>
        <v>1</v>
      </c>
      <c r="H289" s="25"/>
      <c r="I289" s="25"/>
      <c r="J289" s="25">
        <v>1416.8</v>
      </c>
      <c r="K289" s="25"/>
      <c r="L289" s="25"/>
      <c r="M289" s="25"/>
      <c r="N289" s="83"/>
      <c r="O289" s="19"/>
      <c r="P289" s="35"/>
      <c r="Q289" s="35"/>
      <c r="R289" s="35"/>
    </row>
    <row r="290" spans="1:15" ht="16.5" thickBot="1">
      <c r="A290" s="357"/>
      <c r="B290" s="358" t="s">
        <v>11</v>
      </c>
      <c r="C290" s="359">
        <v>120.65999999999998</v>
      </c>
      <c r="D290" s="359">
        <v>93.47000000000001</v>
      </c>
      <c r="E290" s="359">
        <v>93.47000000000001</v>
      </c>
      <c r="F290" s="359">
        <f>SUM(F279:F289)</f>
        <v>0</v>
      </c>
      <c r="G290" s="287">
        <f t="shared" si="38"/>
        <v>1</v>
      </c>
      <c r="H290" s="25"/>
      <c r="I290" s="25"/>
      <c r="J290" s="25"/>
      <c r="K290" s="25"/>
      <c r="L290" s="25"/>
      <c r="M290" s="25"/>
      <c r="N290" s="19"/>
      <c r="O290" s="19"/>
    </row>
    <row r="291" spans="1:10" ht="15.75">
      <c r="A291" s="118"/>
      <c r="B291" s="119"/>
      <c r="C291" s="120"/>
      <c r="D291" s="182"/>
      <c r="E291" s="196"/>
      <c r="F291" s="96"/>
      <c r="G291" s="121"/>
      <c r="J291" s="35">
        <f>J282/100</f>
        <v>36.271</v>
      </c>
    </row>
    <row r="292" spans="7:15" ht="12" customHeight="1">
      <c r="G292" s="25"/>
      <c r="H292" s="109"/>
      <c r="I292" s="109"/>
      <c r="J292" s="109"/>
      <c r="K292" s="109"/>
      <c r="L292" s="109"/>
      <c r="M292" s="109"/>
      <c r="N292" s="523"/>
      <c r="O292" s="523"/>
    </row>
    <row r="293" spans="1:20" ht="15.75">
      <c r="A293" s="721" t="s">
        <v>70</v>
      </c>
      <c r="B293" s="721"/>
      <c r="C293" s="721"/>
      <c r="D293" s="721"/>
      <c r="E293" s="721"/>
      <c r="G293" s="25"/>
      <c r="H293" s="25"/>
      <c r="I293" s="25"/>
      <c r="J293" s="25"/>
      <c r="K293" s="25"/>
      <c r="L293" s="25"/>
      <c r="M293" s="25"/>
      <c r="N293" s="405"/>
      <c r="O293" s="405"/>
      <c r="P293" s="42"/>
      <c r="Q293" s="12"/>
      <c r="R293" s="12"/>
      <c r="S293" s="12"/>
      <c r="T293" s="12"/>
    </row>
    <row r="294" spans="1:20" ht="15">
      <c r="A294" s="167"/>
      <c r="D294" s="185"/>
      <c r="E294" s="524"/>
      <c r="F294" s="523"/>
      <c r="G294" s="109"/>
      <c r="H294" s="155">
        <v>632.1899999999999</v>
      </c>
      <c r="I294" s="85">
        <v>517.15</v>
      </c>
      <c r="J294" s="85">
        <f>H294+I294</f>
        <v>1149.34</v>
      </c>
      <c r="K294" s="502"/>
      <c r="L294" s="502"/>
      <c r="M294" s="502"/>
      <c r="N294" s="78"/>
      <c r="O294" s="49"/>
      <c r="P294" s="406"/>
      <c r="Q294" s="406"/>
      <c r="R294" s="406"/>
      <c r="S294" s="406"/>
      <c r="T294" s="42"/>
    </row>
    <row r="295" spans="1:20" ht="15">
      <c r="A295" s="525" t="s">
        <v>153</v>
      </c>
      <c r="B295" s="525"/>
      <c r="C295" s="23"/>
      <c r="D295" s="23"/>
      <c r="E295" s="24"/>
      <c r="F295" s="23"/>
      <c r="G295" s="25"/>
      <c r="H295" s="155">
        <v>399.24</v>
      </c>
      <c r="I295" s="85">
        <v>246.92</v>
      </c>
      <c r="J295" s="85">
        <f>H295+I295</f>
        <v>646.16</v>
      </c>
      <c r="K295" s="502"/>
      <c r="L295" s="502"/>
      <c r="M295" s="502"/>
      <c r="N295" s="78"/>
      <c r="O295" s="49"/>
      <c r="P295" s="406"/>
      <c r="Q295" s="406"/>
      <c r="R295" s="406"/>
      <c r="S295" s="406"/>
      <c r="T295" s="42"/>
    </row>
    <row r="296" spans="1:20" ht="15.75">
      <c r="A296" s="214" t="s">
        <v>266</v>
      </c>
      <c r="B296" s="214"/>
      <c r="C296" s="37"/>
      <c r="D296" s="166"/>
      <c r="E296" s="188"/>
      <c r="F296" s="36"/>
      <c r="G296" s="75"/>
      <c r="H296" s="155">
        <v>318.36</v>
      </c>
      <c r="I296" s="85">
        <v>192.34</v>
      </c>
      <c r="J296" s="85">
        <f>H296+I296</f>
        <v>510.70000000000005</v>
      </c>
      <c r="K296" s="502"/>
      <c r="L296" s="502"/>
      <c r="M296" s="502"/>
      <c r="N296" s="78"/>
      <c r="O296" s="49"/>
      <c r="P296" s="406"/>
      <c r="Q296" s="406"/>
      <c r="R296" s="406"/>
      <c r="S296" s="406"/>
      <c r="T296" s="42"/>
    </row>
    <row r="297" spans="1:20" ht="15.75" thickBot="1">
      <c r="A297" s="526" t="s">
        <v>267</v>
      </c>
      <c r="B297" s="526"/>
      <c r="C297" s="19"/>
      <c r="D297" s="167"/>
      <c r="E297" s="189" t="s">
        <v>28</v>
      </c>
      <c r="H297" s="155">
        <v>269.15999999999997</v>
      </c>
      <c r="I297" s="85">
        <v>117.21000000000001</v>
      </c>
      <c r="J297" s="85">
        <f>H297+I297</f>
        <v>386.37</v>
      </c>
      <c r="K297" s="502"/>
      <c r="L297" s="502"/>
      <c r="M297" s="502"/>
      <c r="N297" s="78"/>
      <c r="O297" s="49"/>
      <c r="P297" s="406"/>
      <c r="Q297" s="406"/>
      <c r="R297" s="406"/>
      <c r="S297" s="406"/>
      <c r="T297" s="42"/>
    </row>
    <row r="298" spans="1:20" ht="47.25" customHeight="1" thickBot="1">
      <c r="A298" s="288" t="s">
        <v>9</v>
      </c>
      <c r="B298" s="135" t="s">
        <v>10</v>
      </c>
      <c r="C298" s="135" t="s">
        <v>216</v>
      </c>
      <c r="D298" s="135" t="s">
        <v>268</v>
      </c>
      <c r="E298" s="527" t="s">
        <v>269</v>
      </c>
      <c r="F298" s="751"/>
      <c r="G298" s="752"/>
      <c r="H298" s="753"/>
      <c r="I298" s="86"/>
      <c r="J298" s="86"/>
      <c r="K298" s="502"/>
      <c r="L298" s="729" t="s">
        <v>13</v>
      </c>
      <c r="M298" s="729"/>
      <c r="N298" s="729"/>
      <c r="O298" s="18"/>
      <c r="P298" s="729" t="s">
        <v>191</v>
      </c>
      <c r="Q298" s="729"/>
      <c r="R298" s="729"/>
      <c r="S298" s="164"/>
      <c r="T298" s="42"/>
    </row>
    <row r="299" spans="1:20" ht="16.5" thickBot="1">
      <c r="A299" s="281">
        <v>1</v>
      </c>
      <c r="B299" s="282" t="s">
        <v>156</v>
      </c>
      <c r="C299" s="330">
        <v>496.31999999999994</v>
      </c>
      <c r="D299" s="291">
        <v>-8.900000000000034</v>
      </c>
      <c r="E299" s="295">
        <f aca="true" t="shared" si="39" ref="E299:E310">D299/C299</f>
        <v>-0.01793197936814965</v>
      </c>
      <c r="F299" s="43"/>
      <c r="G299" s="170"/>
      <c r="H299" s="163"/>
      <c r="I299" s="163"/>
      <c r="J299" s="78"/>
      <c r="K299" s="78"/>
      <c r="L299" s="321">
        <v>322.09999999999997</v>
      </c>
      <c r="M299" s="321">
        <v>174.22</v>
      </c>
      <c r="N299" s="385">
        <f>SUM(L299:M299)</f>
        <v>496.31999999999994</v>
      </c>
      <c r="O299" s="18"/>
      <c r="P299" s="321">
        <v>6.919999999999959</v>
      </c>
      <c r="Q299" s="321">
        <v>-15.819999999999993</v>
      </c>
      <c r="R299" s="385">
        <f>SUM(P299:Q299)</f>
        <v>-8.900000000000034</v>
      </c>
      <c r="S299" s="164"/>
      <c r="T299" s="35"/>
    </row>
    <row r="300" spans="1:20" ht="16.5" thickBot="1">
      <c r="A300" s="219">
        <v>2</v>
      </c>
      <c r="B300" s="274" t="s">
        <v>157</v>
      </c>
      <c r="C300" s="331">
        <v>72.19</v>
      </c>
      <c r="D300" s="291">
        <v>1.2400000000000055</v>
      </c>
      <c r="E300" s="296">
        <f t="shared" si="39"/>
        <v>0.017176894306690754</v>
      </c>
      <c r="F300" s="43"/>
      <c r="G300" s="170"/>
      <c r="H300" s="163"/>
      <c r="I300" s="163"/>
      <c r="J300" s="78"/>
      <c r="K300" s="78"/>
      <c r="L300" s="321">
        <v>51.349999999999994</v>
      </c>
      <c r="M300" s="321">
        <v>20.840000000000003</v>
      </c>
      <c r="N300" s="385">
        <f aca="true" t="shared" si="40" ref="N300:N309">SUM(L300:M300)</f>
        <v>72.19</v>
      </c>
      <c r="O300" s="18"/>
      <c r="P300" s="321">
        <v>0.970000000000006</v>
      </c>
      <c r="Q300" s="321">
        <v>0.2699999999999996</v>
      </c>
      <c r="R300" s="385">
        <f aca="true" t="shared" si="41" ref="R300:R309">SUM(P300:Q300)</f>
        <v>1.2400000000000055</v>
      </c>
      <c r="S300" s="164"/>
      <c r="T300" s="35"/>
    </row>
    <row r="301" spans="1:20" ht="16.5" thickBot="1">
      <c r="A301" s="219">
        <v>3</v>
      </c>
      <c r="B301" s="274" t="s">
        <v>158</v>
      </c>
      <c r="C301" s="331">
        <v>130.95999999999998</v>
      </c>
      <c r="D301" s="291">
        <v>1.980000000000004</v>
      </c>
      <c r="E301" s="296">
        <f t="shared" si="39"/>
        <v>0.01511912034208922</v>
      </c>
      <c r="F301" s="43"/>
      <c r="G301" s="170"/>
      <c r="H301" s="163"/>
      <c r="I301" s="163"/>
      <c r="J301" s="78"/>
      <c r="K301" s="78"/>
      <c r="L301" s="321">
        <v>74.41</v>
      </c>
      <c r="M301" s="321">
        <v>56.55</v>
      </c>
      <c r="N301" s="385">
        <f t="shared" si="40"/>
        <v>130.95999999999998</v>
      </c>
      <c r="O301" s="18"/>
      <c r="P301" s="321">
        <v>0.29999999999999716</v>
      </c>
      <c r="Q301" s="321">
        <v>1.6800000000000068</v>
      </c>
      <c r="R301" s="385">
        <f t="shared" si="41"/>
        <v>1.980000000000004</v>
      </c>
      <c r="S301" s="164"/>
      <c r="T301" s="35"/>
    </row>
    <row r="302" spans="1:20" ht="16.5" thickBot="1">
      <c r="A302" s="219">
        <v>4</v>
      </c>
      <c r="B302" s="274" t="s">
        <v>159</v>
      </c>
      <c r="C302" s="331">
        <v>49.47</v>
      </c>
      <c r="D302" s="291">
        <v>-1.9000000000000004</v>
      </c>
      <c r="E302" s="296">
        <f t="shared" si="39"/>
        <v>-0.03840711542348899</v>
      </c>
      <c r="F302" s="43"/>
      <c r="G302" s="170"/>
      <c r="H302" s="163"/>
      <c r="I302" s="163"/>
      <c r="J302" s="78"/>
      <c r="K302" s="78"/>
      <c r="L302" s="321">
        <v>32.05</v>
      </c>
      <c r="M302" s="321">
        <v>17.419999999999998</v>
      </c>
      <c r="N302" s="385">
        <f t="shared" si="40"/>
        <v>49.47</v>
      </c>
      <c r="O302" s="18"/>
      <c r="P302" s="321">
        <v>-2.34</v>
      </c>
      <c r="Q302" s="321">
        <v>0.4399999999999995</v>
      </c>
      <c r="R302" s="385">
        <f t="shared" si="41"/>
        <v>-1.9000000000000004</v>
      </c>
      <c r="S302" s="164"/>
      <c r="T302" s="35"/>
    </row>
    <row r="303" spans="1:20" ht="16.5" thickBot="1">
      <c r="A303" s="219">
        <v>5</v>
      </c>
      <c r="B303" s="274" t="s">
        <v>160</v>
      </c>
      <c r="C303" s="331">
        <v>119.24000000000001</v>
      </c>
      <c r="D303" s="291">
        <v>1.0400000000000134</v>
      </c>
      <c r="E303" s="296">
        <f t="shared" si="39"/>
        <v>0.008721905400872303</v>
      </c>
      <c r="F303" s="43"/>
      <c r="G303" s="170"/>
      <c r="H303" s="163"/>
      <c r="I303" s="163"/>
      <c r="J303" s="78"/>
      <c r="K303" s="78"/>
      <c r="L303" s="321">
        <v>74.53</v>
      </c>
      <c r="M303" s="321">
        <v>44.71</v>
      </c>
      <c r="N303" s="385">
        <f t="shared" si="40"/>
        <v>119.24000000000001</v>
      </c>
      <c r="O303" s="18"/>
      <c r="P303" s="321">
        <v>-0.4299999999999926</v>
      </c>
      <c r="Q303" s="321">
        <v>1.470000000000006</v>
      </c>
      <c r="R303" s="385">
        <f t="shared" si="41"/>
        <v>1.0400000000000134</v>
      </c>
      <c r="S303" s="164"/>
      <c r="T303" s="35"/>
    </row>
    <row r="304" spans="1:20" ht="16.5" thickBot="1">
      <c r="A304" s="219">
        <v>6</v>
      </c>
      <c r="B304" s="274" t="s">
        <v>161</v>
      </c>
      <c r="C304" s="331">
        <v>298.2</v>
      </c>
      <c r="D304" s="291">
        <v>1.3300000000000125</v>
      </c>
      <c r="E304" s="296">
        <f t="shared" si="39"/>
        <v>0.004460093896713657</v>
      </c>
      <c r="F304" s="43"/>
      <c r="G304" s="170"/>
      <c r="H304" s="163"/>
      <c r="I304" s="163"/>
      <c r="J304" s="78"/>
      <c r="K304" s="78"/>
      <c r="L304" s="321">
        <v>218.38</v>
      </c>
      <c r="M304" s="321">
        <v>79.82</v>
      </c>
      <c r="N304" s="385">
        <f t="shared" si="40"/>
        <v>298.2</v>
      </c>
      <c r="O304" s="18"/>
      <c r="P304" s="321">
        <v>-1.1099999999999852</v>
      </c>
      <c r="Q304" s="321">
        <v>2.4399999999999977</v>
      </c>
      <c r="R304" s="385">
        <f t="shared" si="41"/>
        <v>1.3300000000000125</v>
      </c>
      <c r="S304" s="164"/>
      <c r="T304" s="35"/>
    </row>
    <row r="305" spans="1:20" ht="16.5" thickBot="1">
      <c r="A305" s="219">
        <v>7</v>
      </c>
      <c r="B305" s="274" t="s">
        <v>162</v>
      </c>
      <c r="C305" s="331">
        <v>108.19000000000001</v>
      </c>
      <c r="D305" s="291">
        <v>-2.84</v>
      </c>
      <c r="E305" s="296">
        <f t="shared" si="39"/>
        <v>-0.026250115537480353</v>
      </c>
      <c r="F305" s="43"/>
      <c r="G305" s="170"/>
      <c r="H305" s="163"/>
      <c r="I305" s="163"/>
      <c r="J305" s="78"/>
      <c r="K305" s="78"/>
      <c r="L305" s="321">
        <v>77.52000000000001</v>
      </c>
      <c r="M305" s="321">
        <v>30.669999999999998</v>
      </c>
      <c r="N305" s="385">
        <f t="shared" si="40"/>
        <v>108.19000000000001</v>
      </c>
      <c r="O305" s="18"/>
      <c r="P305" s="321">
        <v>-3.9200000000000017</v>
      </c>
      <c r="Q305" s="321">
        <v>1.0800000000000018</v>
      </c>
      <c r="R305" s="385">
        <f t="shared" si="41"/>
        <v>-2.84</v>
      </c>
      <c r="S305" s="164"/>
      <c r="T305" s="35"/>
    </row>
    <row r="306" spans="1:20" ht="16.5" thickBot="1">
      <c r="A306" s="219">
        <v>8</v>
      </c>
      <c r="B306" s="274" t="s">
        <v>163</v>
      </c>
      <c r="C306" s="331">
        <v>158.97</v>
      </c>
      <c r="D306" s="291">
        <v>3.9099999999999824</v>
      </c>
      <c r="E306" s="296">
        <f t="shared" si="39"/>
        <v>0.02459583569226887</v>
      </c>
      <c r="F306" s="43"/>
      <c r="G306" s="170"/>
      <c r="H306" s="163"/>
      <c r="I306" s="163"/>
      <c r="J306" s="78"/>
      <c r="K306" s="78"/>
      <c r="L306" s="321">
        <v>90.97</v>
      </c>
      <c r="M306" s="321">
        <v>68</v>
      </c>
      <c r="N306" s="385">
        <f t="shared" si="40"/>
        <v>158.97</v>
      </c>
      <c r="O306" s="18"/>
      <c r="P306" s="321">
        <v>1.9099999999999824</v>
      </c>
      <c r="Q306" s="321">
        <v>2</v>
      </c>
      <c r="R306" s="385">
        <f t="shared" si="41"/>
        <v>3.9099999999999824</v>
      </c>
      <c r="S306" s="164"/>
      <c r="T306" s="35"/>
    </row>
    <row r="307" spans="1:20" ht="16.5" thickBot="1">
      <c r="A307" s="219">
        <v>9</v>
      </c>
      <c r="B307" s="274" t="s">
        <v>164</v>
      </c>
      <c r="C307" s="331">
        <v>202.62</v>
      </c>
      <c r="D307" s="291">
        <v>-5.9199999999999875</v>
      </c>
      <c r="E307" s="296">
        <f t="shared" si="39"/>
        <v>-0.029217253972954237</v>
      </c>
      <c r="F307" s="43"/>
      <c r="G307" s="170"/>
      <c r="H307" s="163"/>
      <c r="I307" s="163"/>
      <c r="J307" s="78"/>
      <c r="K307" s="78"/>
      <c r="L307" s="321">
        <v>146.42000000000002</v>
      </c>
      <c r="M307" s="321">
        <v>56.2</v>
      </c>
      <c r="N307" s="385">
        <f t="shared" si="40"/>
        <v>202.62</v>
      </c>
      <c r="O307" s="18"/>
      <c r="P307" s="321">
        <v>-7.999999999999986</v>
      </c>
      <c r="Q307" s="321">
        <v>2.0799999999999983</v>
      </c>
      <c r="R307" s="385">
        <f t="shared" si="41"/>
        <v>-5.9199999999999875</v>
      </c>
      <c r="S307" s="164"/>
      <c r="T307" s="35"/>
    </row>
    <row r="308" spans="1:20" ht="16.5" thickBot="1">
      <c r="A308" s="219">
        <v>10</v>
      </c>
      <c r="B308" s="274" t="s">
        <v>165</v>
      </c>
      <c r="C308" s="331">
        <v>62.99</v>
      </c>
      <c r="D308" s="291">
        <v>-4.190000000000001</v>
      </c>
      <c r="E308" s="296">
        <f t="shared" si="39"/>
        <v>-0.06651849499920624</v>
      </c>
      <c r="F308" s="43"/>
      <c r="G308" s="170"/>
      <c r="H308" s="163"/>
      <c r="I308" s="163"/>
      <c r="J308" s="78"/>
      <c r="K308" s="78"/>
      <c r="L308" s="321">
        <v>39.53</v>
      </c>
      <c r="M308" s="321">
        <v>23.46</v>
      </c>
      <c r="N308" s="385">
        <f t="shared" si="40"/>
        <v>62.99</v>
      </c>
      <c r="O308" s="18"/>
      <c r="P308" s="321">
        <v>-5</v>
      </c>
      <c r="Q308" s="321">
        <v>0.8099999999999987</v>
      </c>
      <c r="R308" s="385">
        <f t="shared" si="41"/>
        <v>-4.190000000000001</v>
      </c>
      <c r="S308" s="164"/>
      <c r="T308" s="35"/>
    </row>
    <row r="309" spans="1:20" ht="16.5" thickBot="1">
      <c r="A309" s="283">
        <v>11</v>
      </c>
      <c r="B309" s="284" t="s">
        <v>166</v>
      </c>
      <c r="C309" s="332">
        <v>118.13</v>
      </c>
      <c r="D309" s="291">
        <v>15.990000000000009</v>
      </c>
      <c r="E309" s="297">
        <f t="shared" si="39"/>
        <v>0.1353593498687887</v>
      </c>
      <c r="F309" s="43"/>
      <c r="G309" s="170"/>
      <c r="H309" s="163"/>
      <c r="I309" s="163"/>
      <c r="J309" s="78"/>
      <c r="K309" s="78"/>
      <c r="L309" s="321">
        <v>85.89999999999999</v>
      </c>
      <c r="M309" s="321">
        <v>32.230000000000004</v>
      </c>
      <c r="N309" s="385">
        <f t="shared" si="40"/>
        <v>118.13</v>
      </c>
      <c r="O309" s="18"/>
      <c r="P309" s="321">
        <v>14.930000000000007</v>
      </c>
      <c r="Q309" s="321">
        <v>1.0600000000000023</v>
      </c>
      <c r="R309" s="385">
        <f t="shared" si="41"/>
        <v>15.990000000000009</v>
      </c>
      <c r="S309" s="164"/>
      <c r="T309" s="35"/>
    </row>
    <row r="310" spans="1:18" ht="15.75" thickBot="1">
      <c r="A310" s="293"/>
      <c r="B310" s="294" t="s">
        <v>20</v>
      </c>
      <c r="C310" s="336">
        <v>1817.2800000000002</v>
      </c>
      <c r="D310" s="439">
        <v>1.7400000000000038</v>
      </c>
      <c r="E310" s="298">
        <f t="shared" si="39"/>
        <v>0.0009574749075541488</v>
      </c>
      <c r="F310" s="160"/>
      <c r="G310" s="160"/>
      <c r="H310" s="160"/>
      <c r="I310" s="25"/>
      <c r="J310" s="258"/>
      <c r="K310" s="258"/>
      <c r="L310" s="215">
        <v>1213.16</v>
      </c>
      <c r="M310" s="215">
        <v>604.1200000000001</v>
      </c>
      <c r="N310" s="215">
        <f>SUM(N299:N309)</f>
        <v>1817.2800000000002</v>
      </c>
      <c r="O310" s="19"/>
      <c r="P310" s="215">
        <v>4.220000000000027</v>
      </c>
      <c r="Q310" s="215">
        <v>-2.4899999999999824</v>
      </c>
      <c r="R310" s="215">
        <f>SUM(R299:R309)</f>
        <v>1.7400000000000038</v>
      </c>
    </row>
    <row r="311" spans="1:15" s="38" customFormat="1" ht="15.75">
      <c r="A311" s="165"/>
      <c r="B311" s="1"/>
      <c r="C311" s="1"/>
      <c r="D311" s="165"/>
      <c r="E311" s="9"/>
      <c r="F311" s="1"/>
      <c r="G311" s="39"/>
      <c r="H311" s="37"/>
      <c r="I311" s="37"/>
      <c r="J311" s="37"/>
      <c r="K311" s="37"/>
      <c r="L311" s="37"/>
      <c r="M311" s="37"/>
      <c r="N311" s="36"/>
      <c r="O311" s="36"/>
    </row>
    <row r="312" spans="1:7" ht="15.75">
      <c r="A312" s="214" t="s">
        <v>270</v>
      </c>
      <c r="B312" s="214"/>
      <c r="C312" s="37"/>
      <c r="D312" s="166"/>
      <c r="E312" s="188"/>
      <c r="F312" s="36"/>
      <c r="G312" s="75"/>
    </row>
    <row r="313" spans="1:5" ht="15">
      <c r="A313" s="528" t="s">
        <v>271</v>
      </c>
      <c r="B313" s="528"/>
      <c r="C313" s="19"/>
      <c r="D313" s="167"/>
      <c r="E313" s="189" t="s">
        <v>28</v>
      </c>
    </row>
    <row r="314" spans="1:18" ht="47.25" customHeight="1" thickBot="1">
      <c r="A314" s="299" t="s">
        <v>9</v>
      </c>
      <c r="B314" s="299" t="s">
        <v>10</v>
      </c>
      <c r="C314" s="299" t="str">
        <f>C298</f>
        <v>Allocation for 2018-19                       </v>
      </c>
      <c r="D314" s="299" t="s">
        <v>215</v>
      </c>
      <c r="E314" s="529" t="s">
        <v>214</v>
      </c>
      <c r="L314" s="729" t="s">
        <v>192</v>
      </c>
      <c r="M314" s="729"/>
      <c r="N314" s="729"/>
      <c r="P314" s="729" t="s">
        <v>204</v>
      </c>
      <c r="Q314" s="729"/>
      <c r="R314" s="729"/>
    </row>
    <row r="315" spans="1:18" ht="16.5" thickBot="1">
      <c r="A315" s="281">
        <v>1</v>
      </c>
      <c r="B315" s="282" t="s">
        <v>156</v>
      </c>
      <c r="C315" s="330">
        <v>496.31999999999994</v>
      </c>
      <c r="D315" s="291">
        <v>19.469999999999985</v>
      </c>
      <c r="E315" s="301">
        <f aca="true" t="shared" si="42" ref="E315:E326">D315/C315</f>
        <v>0.039228723404255296</v>
      </c>
      <c r="L315" s="321">
        <v>318.39</v>
      </c>
      <c r="M315" s="321">
        <v>173.57</v>
      </c>
      <c r="N315" s="385">
        <f>SUM(L315:M315)</f>
        <v>491.96</v>
      </c>
      <c r="P315" s="35">
        <v>24.789999999999964</v>
      </c>
      <c r="Q315" s="35">
        <v>-5.319999999999977</v>
      </c>
      <c r="R315" s="35">
        <f>P315+Q315</f>
        <v>19.469999999999985</v>
      </c>
    </row>
    <row r="316" spans="1:18" ht="16.5" thickBot="1">
      <c r="A316" s="219">
        <v>2</v>
      </c>
      <c r="B316" s="274" t="s">
        <v>157</v>
      </c>
      <c r="C316" s="331">
        <v>72.19</v>
      </c>
      <c r="D316" s="291">
        <v>2.1300000000000057</v>
      </c>
      <c r="E316" s="275">
        <f t="shared" si="42"/>
        <v>0.029505471671976806</v>
      </c>
      <c r="L316" s="321">
        <v>47.68</v>
      </c>
      <c r="M316" s="321">
        <v>20.52</v>
      </c>
      <c r="N316" s="385">
        <f aca="true" t="shared" si="43" ref="N316:N325">SUM(L316:M316)</f>
        <v>68.2</v>
      </c>
      <c r="P316" s="35">
        <v>0.730000000000004</v>
      </c>
      <c r="Q316" s="35">
        <v>1.4000000000000017</v>
      </c>
      <c r="R316" s="35">
        <f aca="true" t="shared" si="44" ref="R316:R326">P316+Q316</f>
        <v>2.1300000000000057</v>
      </c>
    </row>
    <row r="317" spans="1:18" ht="16.5" thickBot="1">
      <c r="A317" s="219">
        <v>3</v>
      </c>
      <c r="B317" s="274" t="s">
        <v>158</v>
      </c>
      <c r="C317" s="331">
        <v>130.95999999999998</v>
      </c>
      <c r="D317" s="291">
        <v>6.910000000000007</v>
      </c>
      <c r="E317" s="275">
        <f t="shared" si="42"/>
        <v>0.05276420281001839</v>
      </c>
      <c r="L317" s="321">
        <v>70.74000000000001</v>
      </c>
      <c r="M317" s="321">
        <v>56.230000000000004</v>
      </c>
      <c r="N317" s="385">
        <f t="shared" si="43"/>
        <v>126.97000000000001</v>
      </c>
      <c r="P317" s="35">
        <v>1.6200000000000045</v>
      </c>
      <c r="Q317" s="35">
        <v>5.290000000000003</v>
      </c>
      <c r="R317" s="35">
        <f t="shared" si="44"/>
        <v>6.910000000000007</v>
      </c>
    </row>
    <row r="318" spans="1:18" ht="16.5" thickBot="1">
      <c r="A318" s="219">
        <v>4</v>
      </c>
      <c r="B318" s="274" t="s">
        <v>159</v>
      </c>
      <c r="C318" s="331">
        <v>49.47</v>
      </c>
      <c r="D318" s="291">
        <v>-2.5200000000000022</v>
      </c>
      <c r="E318" s="275">
        <f t="shared" si="42"/>
        <v>-0.05093996361431175</v>
      </c>
      <c r="L318" s="321">
        <v>28.38</v>
      </c>
      <c r="M318" s="321">
        <v>17.1</v>
      </c>
      <c r="N318" s="385">
        <f t="shared" si="43"/>
        <v>45.480000000000004</v>
      </c>
      <c r="P318" s="35">
        <v>-3.860000000000003</v>
      </c>
      <c r="Q318" s="35">
        <v>1.3400000000000007</v>
      </c>
      <c r="R318" s="35">
        <f t="shared" si="44"/>
        <v>-2.5200000000000022</v>
      </c>
    </row>
    <row r="319" spans="1:18" ht="16.5" thickBot="1">
      <c r="A319" s="219">
        <v>5</v>
      </c>
      <c r="B319" s="274" t="s">
        <v>160</v>
      </c>
      <c r="C319" s="331">
        <v>119.24000000000001</v>
      </c>
      <c r="D319" s="291">
        <v>5.130000000000001</v>
      </c>
      <c r="E319" s="275">
        <f t="shared" si="42"/>
        <v>0.04302247567930225</v>
      </c>
      <c r="L319" s="321">
        <v>70.86</v>
      </c>
      <c r="M319" s="321">
        <v>44.39</v>
      </c>
      <c r="N319" s="385">
        <f t="shared" si="43"/>
        <v>115.25</v>
      </c>
      <c r="P319" s="35">
        <v>0.8900000000000006</v>
      </c>
      <c r="Q319" s="35">
        <v>4.24</v>
      </c>
      <c r="R319" s="35">
        <f t="shared" si="44"/>
        <v>5.130000000000001</v>
      </c>
    </row>
    <row r="320" spans="1:18" ht="16.5" thickBot="1">
      <c r="A320" s="219">
        <v>6</v>
      </c>
      <c r="B320" s="274" t="s">
        <v>161</v>
      </c>
      <c r="C320" s="331">
        <v>298.2</v>
      </c>
      <c r="D320" s="291">
        <v>17.50000000000001</v>
      </c>
      <c r="E320" s="275">
        <f t="shared" si="42"/>
        <v>0.058685446009389707</v>
      </c>
      <c r="L320" s="321">
        <v>214.71</v>
      </c>
      <c r="M320" s="321">
        <v>79.5</v>
      </c>
      <c r="N320" s="385">
        <f t="shared" si="43"/>
        <v>294.21000000000004</v>
      </c>
      <c r="P320" s="35">
        <v>9.850000000000023</v>
      </c>
      <c r="Q320" s="35">
        <v>7.649999999999989</v>
      </c>
      <c r="R320" s="35">
        <f t="shared" si="44"/>
        <v>17.50000000000001</v>
      </c>
    </row>
    <row r="321" spans="1:18" ht="16.5" thickBot="1">
      <c r="A321" s="219">
        <v>7</v>
      </c>
      <c r="B321" s="274" t="s">
        <v>162</v>
      </c>
      <c r="C321" s="331">
        <v>108.19000000000001</v>
      </c>
      <c r="D321" s="291">
        <v>0.49000000000000066</v>
      </c>
      <c r="E321" s="275">
        <f t="shared" si="42"/>
        <v>0.0045290692300582365</v>
      </c>
      <c r="L321" s="321">
        <v>73.85</v>
      </c>
      <c r="M321" s="321">
        <v>30.349999999999998</v>
      </c>
      <c r="N321" s="385">
        <f t="shared" si="43"/>
        <v>104.19999999999999</v>
      </c>
      <c r="P321" s="35">
        <v>-2.3900000000000006</v>
      </c>
      <c r="Q321" s="35">
        <v>2.8800000000000012</v>
      </c>
      <c r="R321" s="35">
        <f t="shared" si="44"/>
        <v>0.49000000000000066</v>
      </c>
    </row>
    <row r="322" spans="1:18" ht="16.5" thickBot="1">
      <c r="A322" s="219">
        <v>8</v>
      </c>
      <c r="B322" s="274" t="s">
        <v>163</v>
      </c>
      <c r="C322" s="331">
        <v>158.97</v>
      </c>
      <c r="D322" s="291">
        <v>10.709999999999988</v>
      </c>
      <c r="E322" s="275">
        <f t="shared" si="42"/>
        <v>0.06737120211360627</v>
      </c>
      <c r="L322" s="321">
        <v>87.30000000000001</v>
      </c>
      <c r="M322" s="321">
        <v>67.67999999999999</v>
      </c>
      <c r="N322" s="385">
        <f t="shared" si="43"/>
        <v>154.98000000000002</v>
      </c>
      <c r="P322" s="35">
        <v>4.319999999999993</v>
      </c>
      <c r="Q322" s="35">
        <v>6.389999999999995</v>
      </c>
      <c r="R322" s="35">
        <f t="shared" si="44"/>
        <v>10.709999999999988</v>
      </c>
    </row>
    <row r="323" spans="1:18" ht="16.5" thickBot="1">
      <c r="A323" s="219">
        <v>9</v>
      </c>
      <c r="B323" s="274" t="s">
        <v>164</v>
      </c>
      <c r="C323" s="331">
        <v>202.62</v>
      </c>
      <c r="D323" s="291">
        <v>3.809999999999974</v>
      </c>
      <c r="E323" s="275">
        <f t="shared" si="42"/>
        <v>0.01880367189813431</v>
      </c>
      <c r="L323" s="321">
        <v>142.76999999999998</v>
      </c>
      <c r="M323" s="321">
        <v>55.879999999999995</v>
      </c>
      <c r="N323" s="385">
        <f t="shared" si="43"/>
        <v>198.64999999999998</v>
      </c>
      <c r="P323" s="35">
        <v>-1.8500000000000227</v>
      </c>
      <c r="Q323" s="35">
        <v>5.659999999999997</v>
      </c>
      <c r="R323" s="35">
        <f t="shared" si="44"/>
        <v>3.809999999999974</v>
      </c>
    </row>
    <row r="324" spans="1:18" ht="16.5" thickBot="1">
      <c r="A324" s="219">
        <v>10</v>
      </c>
      <c r="B324" s="274" t="s">
        <v>165</v>
      </c>
      <c r="C324" s="331">
        <v>62.99</v>
      </c>
      <c r="D324" s="291">
        <v>-3.9199999999999995</v>
      </c>
      <c r="E324" s="275">
        <f t="shared" si="42"/>
        <v>-0.06223210033338624</v>
      </c>
      <c r="L324" s="321">
        <v>35.86</v>
      </c>
      <c r="M324" s="321">
        <v>23.14</v>
      </c>
      <c r="N324" s="385">
        <f t="shared" si="43"/>
        <v>59</v>
      </c>
      <c r="P324" s="35">
        <v>-6.030000000000001</v>
      </c>
      <c r="Q324" s="35">
        <v>2.1100000000000017</v>
      </c>
      <c r="R324" s="35">
        <f t="shared" si="44"/>
        <v>-3.9199999999999995</v>
      </c>
    </row>
    <row r="325" spans="1:18" ht="16.5" thickBot="1">
      <c r="A325" s="283">
        <v>11</v>
      </c>
      <c r="B325" s="284" t="s">
        <v>166</v>
      </c>
      <c r="C325" s="332">
        <v>118.13</v>
      </c>
      <c r="D325" s="291">
        <v>20.000000000000007</v>
      </c>
      <c r="E325" s="275">
        <f t="shared" si="42"/>
        <v>0.16930500296283763</v>
      </c>
      <c r="L325" s="321">
        <v>82.22</v>
      </c>
      <c r="M325" s="321">
        <v>31.91</v>
      </c>
      <c r="N325" s="385">
        <f t="shared" si="43"/>
        <v>114.13</v>
      </c>
      <c r="P325" s="35">
        <v>17.010000000000005</v>
      </c>
      <c r="Q325" s="35">
        <v>2.990000000000001</v>
      </c>
      <c r="R325" s="35">
        <f t="shared" si="44"/>
        <v>20.000000000000007</v>
      </c>
    </row>
    <row r="326" spans="1:18" ht="16.5" thickBot="1">
      <c r="A326" s="277"/>
      <c r="B326" s="300" t="s">
        <v>20</v>
      </c>
      <c r="C326" s="344">
        <v>1817.2800000000002</v>
      </c>
      <c r="D326" s="439">
        <v>79.69999999999999</v>
      </c>
      <c r="E326" s="302">
        <f t="shared" si="42"/>
        <v>0.043856752949462924</v>
      </c>
      <c r="L326" s="215">
        <v>1172.76</v>
      </c>
      <c r="M326" s="215">
        <v>600.27</v>
      </c>
      <c r="N326" s="215">
        <f>SUM(N315:N325)</f>
        <v>1773.0300000000002</v>
      </c>
      <c r="P326" s="35">
        <v>45.069999999999936</v>
      </c>
      <c r="Q326" s="35">
        <v>34.63000000000006</v>
      </c>
      <c r="R326" s="35">
        <f t="shared" si="44"/>
        <v>79.69999999999999</v>
      </c>
    </row>
    <row r="327" spans="7:14" ht="15">
      <c r="G327" s="25"/>
      <c r="L327" s="35">
        <v>293.15999999999997</v>
      </c>
      <c r="N327" s="35"/>
    </row>
    <row r="328" spans="1:12" s="221" customFormat="1" ht="15.75" customHeight="1">
      <c r="A328" s="221" t="s">
        <v>181</v>
      </c>
      <c r="L328" s="221">
        <v>1115.0099999999998</v>
      </c>
    </row>
    <row r="329" spans="1:14" ht="27">
      <c r="A329" s="10" t="s">
        <v>13</v>
      </c>
      <c r="B329" s="10" t="s">
        <v>272</v>
      </c>
      <c r="C329" s="10" t="s">
        <v>29</v>
      </c>
      <c r="D329" s="27" t="s">
        <v>30</v>
      </c>
      <c r="E329" s="195" t="s">
        <v>31</v>
      </c>
      <c r="F329" s="10" t="s">
        <v>16</v>
      </c>
      <c r="G329" s="76"/>
      <c r="N329" s="35"/>
    </row>
    <row r="330" spans="1:14" ht="15.75">
      <c r="A330" s="530">
        <f>C326</f>
        <v>1817.2800000000002</v>
      </c>
      <c r="B330" s="84">
        <f>D310</f>
        <v>1.7400000000000038</v>
      </c>
      <c r="C330" s="22">
        <f>E346</f>
        <v>1773.0300000000002</v>
      </c>
      <c r="D330" s="33">
        <f>B330+C330</f>
        <v>1774.7700000000002</v>
      </c>
      <c r="E330" s="91">
        <f>D330/A330</f>
        <v>0.9766078975171685</v>
      </c>
      <c r="F330" s="33">
        <f>A330*85/100</f>
        <v>1544.688</v>
      </c>
      <c r="G330" s="25"/>
      <c r="N330" s="35"/>
    </row>
    <row r="331" spans="1:14" ht="15">
      <c r="A331" s="118"/>
      <c r="B331" s="531"/>
      <c r="C331" s="532"/>
      <c r="D331" s="23"/>
      <c r="E331" s="533"/>
      <c r="F331" s="29"/>
      <c r="N331" s="35"/>
    </row>
    <row r="332" spans="1:14" ht="15.75">
      <c r="A332" s="214" t="s">
        <v>182</v>
      </c>
      <c r="B332" s="214"/>
      <c r="C332" s="37"/>
      <c r="D332" s="166"/>
      <c r="E332" s="188"/>
      <c r="F332" s="36"/>
      <c r="G332" s="74"/>
      <c r="N332" s="35"/>
    </row>
    <row r="333" spans="1:14" ht="15.75" thickBot="1">
      <c r="A333" s="526" t="s">
        <v>271</v>
      </c>
      <c r="B333" s="526"/>
      <c r="C333" s="19"/>
      <c r="D333" s="167"/>
      <c r="E333" s="189"/>
      <c r="F333" s="19"/>
      <c r="G333" s="25" t="s">
        <v>28</v>
      </c>
      <c r="N333" s="35"/>
    </row>
    <row r="334" spans="1:15" ht="66.75" customHeight="1" thickBot="1">
      <c r="A334" s="278" t="s">
        <v>9</v>
      </c>
      <c r="B334" s="279" t="s">
        <v>10</v>
      </c>
      <c r="C334" s="135" t="s">
        <v>273</v>
      </c>
      <c r="D334" s="279" t="s">
        <v>274</v>
      </c>
      <c r="E334" s="280" t="s">
        <v>72</v>
      </c>
      <c r="F334" s="279" t="s">
        <v>275</v>
      </c>
      <c r="G334" s="303" t="s">
        <v>32</v>
      </c>
      <c r="M334" s="729" t="s">
        <v>193</v>
      </c>
      <c r="N334" s="729"/>
      <c r="O334" s="729"/>
    </row>
    <row r="335" spans="1:15" ht="15.75">
      <c r="A335" s="281">
        <v>1</v>
      </c>
      <c r="B335" s="282" t="s">
        <v>156</v>
      </c>
      <c r="C335" s="330">
        <v>496.31999999999994</v>
      </c>
      <c r="D335" s="291">
        <v>-8.900000000000034</v>
      </c>
      <c r="E335" s="330">
        <v>491.96</v>
      </c>
      <c r="F335" s="421">
        <f aca="true" t="shared" si="45" ref="F335:F345">D335+E335</f>
        <v>483.05999999999995</v>
      </c>
      <c r="G335" s="301">
        <f aca="true" t="shared" si="46" ref="G335:G346">F335/C335</f>
        <v>0.9732833655705996</v>
      </c>
      <c r="I335" s="35">
        <v>302.88</v>
      </c>
      <c r="J335" s="259">
        <v>159.32184490705998</v>
      </c>
      <c r="K335" s="260"/>
      <c r="M335" s="321">
        <v>300.52</v>
      </c>
      <c r="N335" s="321">
        <v>163.07</v>
      </c>
      <c r="O335" s="385">
        <f>SUM(M335:N335)</f>
        <v>463.59</v>
      </c>
    </row>
    <row r="336" spans="1:15" ht="15.75">
      <c r="A336" s="219">
        <v>2</v>
      </c>
      <c r="B336" s="274" t="s">
        <v>157</v>
      </c>
      <c r="C336" s="331">
        <v>72.19</v>
      </c>
      <c r="D336" s="257">
        <v>1.2400000000000055</v>
      </c>
      <c r="E336" s="331">
        <v>68.2</v>
      </c>
      <c r="F336" s="422">
        <f t="shared" si="45"/>
        <v>69.44000000000001</v>
      </c>
      <c r="G336" s="275">
        <f t="shared" si="46"/>
        <v>0.9619060811746781</v>
      </c>
      <c r="I336" s="35">
        <v>140.85999999999999</v>
      </c>
      <c r="J336" s="259">
        <v>68.18971223019832</v>
      </c>
      <c r="K336" s="260"/>
      <c r="M336" s="321">
        <v>47.92</v>
      </c>
      <c r="N336" s="321">
        <v>19.39</v>
      </c>
      <c r="O336" s="385">
        <f aca="true" t="shared" si="47" ref="O336:O345">SUM(M336:N336)</f>
        <v>67.31</v>
      </c>
    </row>
    <row r="337" spans="1:15" ht="15.75">
      <c r="A337" s="219">
        <v>3</v>
      </c>
      <c r="B337" s="274" t="s">
        <v>158</v>
      </c>
      <c r="C337" s="331">
        <v>130.95999999999998</v>
      </c>
      <c r="D337" s="257">
        <v>1.980000000000004</v>
      </c>
      <c r="E337" s="331">
        <v>126.97000000000001</v>
      </c>
      <c r="F337" s="422">
        <f t="shared" si="45"/>
        <v>128.95000000000002</v>
      </c>
      <c r="G337" s="275">
        <f t="shared" si="46"/>
        <v>0.9846518020769703</v>
      </c>
      <c r="I337" s="35">
        <v>253.09</v>
      </c>
      <c r="J337" s="259">
        <v>135.43208798247363</v>
      </c>
      <c r="K337" s="260"/>
      <c r="M337" s="321">
        <v>69.42</v>
      </c>
      <c r="N337" s="321">
        <v>52.620000000000005</v>
      </c>
      <c r="O337" s="385">
        <f t="shared" si="47"/>
        <v>122.04</v>
      </c>
    </row>
    <row r="338" spans="1:15" ht="15.75">
      <c r="A338" s="219">
        <v>4</v>
      </c>
      <c r="B338" s="274" t="s">
        <v>159</v>
      </c>
      <c r="C338" s="331">
        <v>49.47</v>
      </c>
      <c r="D338" s="257">
        <v>-1.9000000000000004</v>
      </c>
      <c r="E338" s="331">
        <v>45.480000000000004</v>
      </c>
      <c r="F338" s="422">
        <f t="shared" si="45"/>
        <v>43.580000000000005</v>
      </c>
      <c r="G338" s="275">
        <f t="shared" si="46"/>
        <v>0.8809379421871842</v>
      </c>
      <c r="I338" s="35">
        <v>193.64000000000001</v>
      </c>
      <c r="J338" s="259">
        <v>99.79781850840723</v>
      </c>
      <c r="K338" s="260"/>
      <c r="M338" s="321">
        <v>29.900000000000002</v>
      </c>
      <c r="N338" s="321">
        <v>16.2</v>
      </c>
      <c r="O338" s="385">
        <f t="shared" si="47"/>
        <v>46.1</v>
      </c>
    </row>
    <row r="339" spans="1:15" ht="15.75">
      <c r="A339" s="219">
        <v>5</v>
      </c>
      <c r="B339" s="274" t="s">
        <v>160</v>
      </c>
      <c r="C339" s="331">
        <v>119.24000000000001</v>
      </c>
      <c r="D339" s="257">
        <v>1.0400000000000134</v>
      </c>
      <c r="E339" s="331">
        <v>115.25</v>
      </c>
      <c r="F339" s="422">
        <f t="shared" si="45"/>
        <v>116.29000000000002</v>
      </c>
      <c r="G339" s="275">
        <f t="shared" si="46"/>
        <v>0.9752599798725261</v>
      </c>
      <c r="I339" s="35">
        <v>166.32</v>
      </c>
      <c r="J339" s="259">
        <v>82.77012930682845</v>
      </c>
      <c r="K339" s="260"/>
      <c r="M339" s="321">
        <v>69.54</v>
      </c>
      <c r="N339" s="321">
        <v>41.620000000000005</v>
      </c>
      <c r="O339" s="385">
        <f t="shared" si="47"/>
        <v>111.16000000000001</v>
      </c>
    </row>
    <row r="340" spans="1:15" ht="15.75">
      <c r="A340" s="219">
        <v>6</v>
      </c>
      <c r="B340" s="274" t="s">
        <v>161</v>
      </c>
      <c r="C340" s="331">
        <v>298.2</v>
      </c>
      <c r="D340" s="257">
        <v>1.3300000000000125</v>
      </c>
      <c r="E340" s="331">
        <v>294.21000000000004</v>
      </c>
      <c r="F340" s="422">
        <f t="shared" si="45"/>
        <v>295.5400000000001</v>
      </c>
      <c r="G340" s="275">
        <f t="shared" si="46"/>
        <v>0.991079812206573</v>
      </c>
      <c r="I340" s="35">
        <v>319.84</v>
      </c>
      <c r="J340" s="259">
        <v>244.08378816513982</v>
      </c>
      <c r="K340" s="260"/>
      <c r="M340" s="321">
        <v>203.75</v>
      </c>
      <c r="N340" s="321">
        <v>74.28999999999999</v>
      </c>
      <c r="O340" s="385">
        <f t="shared" si="47"/>
        <v>278.03999999999996</v>
      </c>
    </row>
    <row r="341" spans="1:15" ht="15.75">
      <c r="A341" s="219">
        <v>7</v>
      </c>
      <c r="B341" s="274" t="s">
        <v>162</v>
      </c>
      <c r="C341" s="331">
        <v>108.19000000000001</v>
      </c>
      <c r="D341" s="257">
        <v>-2.84</v>
      </c>
      <c r="E341" s="331">
        <v>104.19999999999999</v>
      </c>
      <c r="F341" s="422">
        <f t="shared" si="45"/>
        <v>101.35999999999999</v>
      </c>
      <c r="G341" s="275">
        <f t="shared" si="46"/>
        <v>0.9368703207320452</v>
      </c>
      <c r="J341" s="259"/>
      <c r="K341" s="260"/>
      <c r="M341" s="321">
        <v>72.32</v>
      </c>
      <c r="N341" s="321">
        <v>28.55</v>
      </c>
      <c r="O341" s="385">
        <f t="shared" si="47"/>
        <v>100.86999999999999</v>
      </c>
    </row>
    <row r="342" spans="1:15" ht="15.75">
      <c r="A342" s="219">
        <v>8</v>
      </c>
      <c r="B342" s="274" t="s">
        <v>163</v>
      </c>
      <c r="C342" s="331">
        <v>158.97</v>
      </c>
      <c r="D342" s="257">
        <v>3.9099999999999824</v>
      </c>
      <c r="E342" s="331">
        <v>154.98000000000002</v>
      </c>
      <c r="F342" s="422">
        <f t="shared" si="45"/>
        <v>158.89</v>
      </c>
      <c r="G342" s="275">
        <f t="shared" si="46"/>
        <v>0.999496760395043</v>
      </c>
      <c r="J342" s="259"/>
      <c r="K342" s="260"/>
      <c r="M342" s="321">
        <v>84.89</v>
      </c>
      <c r="N342" s="321">
        <v>63.290000000000006</v>
      </c>
      <c r="O342" s="385">
        <f t="shared" si="47"/>
        <v>148.18</v>
      </c>
    </row>
    <row r="343" spans="1:15" ht="15.75">
      <c r="A343" s="219">
        <v>9</v>
      </c>
      <c r="B343" s="274" t="s">
        <v>164</v>
      </c>
      <c r="C343" s="331">
        <v>202.62</v>
      </c>
      <c r="D343" s="257">
        <v>-5.9199999999999875</v>
      </c>
      <c r="E343" s="331">
        <v>198.64999999999998</v>
      </c>
      <c r="F343" s="422">
        <f t="shared" si="45"/>
        <v>192.73</v>
      </c>
      <c r="G343" s="275">
        <f t="shared" si="46"/>
        <v>0.9511894186161286</v>
      </c>
      <c r="J343" s="259"/>
      <c r="K343" s="260"/>
      <c r="M343" s="321">
        <v>136.62</v>
      </c>
      <c r="N343" s="321">
        <v>52.300000000000004</v>
      </c>
      <c r="O343" s="385">
        <f t="shared" si="47"/>
        <v>188.92000000000002</v>
      </c>
    </row>
    <row r="344" spans="1:15" ht="15.75">
      <c r="A344" s="219">
        <v>10</v>
      </c>
      <c r="B344" s="274" t="s">
        <v>165</v>
      </c>
      <c r="C344" s="331">
        <v>62.99</v>
      </c>
      <c r="D344" s="257">
        <v>-4.190000000000001</v>
      </c>
      <c r="E344" s="331">
        <v>59</v>
      </c>
      <c r="F344" s="422">
        <f t="shared" si="45"/>
        <v>54.81</v>
      </c>
      <c r="G344" s="275">
        <f t="shared" si="46"/>
        <v>0.8701381171614542</v>
      </c>
      <c r="J344" s="259"/>
      <c r="K344" s="260"/>
      <c r="M344" s="321">
        <v>36.89</v>
      </c>
      <c r="N344" s="321">
        <v>21.84</v>
      </c>
      <c r="O344" s="385">
        <f t="shared" si="47"/>
        <v>58.730000000000004</v>
      </c>
    </row>
    <row r="345" spans="1:15" ht="16.5" thickBot="1">
      <c r="A345" s="283">
        <v>11</v>
      </c>
      <c r="B345" s="284" t="s">
        <v>166</v>
      </c>
      <c r="C345" s="332">
        <v>118.13</v>
      </c>
      <c r="D345" s="292">
        <v>15.990000000000009</v>
      </c>
      <c r="E345" s="332">
        <v>114.13</v>
      </c>
      <c r="F345" s="423">
        <f t="shared" si="45"/>
        <v>130.12</v>
      </c>
      <c r="G345" s="304">
        <f t="shared" si="46"/>
        <v>1.1014983492762211</v>
      </c>
      <c r="I345" s="35">
        <v>97.17</v>
      </c>
      <c r="J345" s="259">
        <v>60.57461889989255</v>
      </c>
      <c r="K345" s="260"/>
      <c r="M345" s="321">
        <v>80.14</v>
      </c>
      <c r="N345" s="321">
        <v>29.98</v>
      </c>
      <c r="O345" s="385">
        <f t="shared" si="47"/>
        <v>110.12</v>
      </c>
    </row>
    <row r="346" spans="1:15" ht="15.75" thickBot="1">
      <c r="A346" s="289"/>
      <c r="B346" s="290" t="s">
        <v>20</v>
      </c>
      <c r="C346" s="343">
        <v>1817.2800000000002</v>
      </c>
      <c r="D346" s="343">
        <v>1.7400000000000038</v>
      </c>
      <c r="E346" s="343">
        <v>1773.0300000000002</v>
      </c>
      <c r="F346" s="343">
        <f>SUM(F335:F345)</f>
        <v>1774.77</v>
      </c>
      <c r="G346" s="305">
        <f t="shared" si="46"/>
        <v>0.9766078975171684</v>
      </c>
      <c r="I346" s="35">
        <f>SUM(I335:I345)</f>
        <v>1473.8</v>
      </c>
      <c r="J346" s="35">
        <f>SUM(J335:J345)</f>
        <v>850.1700000000001</v>
      </c>
      <c r="M346" s="215">
        <v>1131.91</v>
      </c>
      <c r="N346" s="215">
        <v>563.15</v>
      </c>
      <c r="O346" s="215">
        <f>SUM(O335:O345)</f>
        <v>1695.06</v>
      </c>
    </row>
    <row r="348" spans="1:16" ht="15.75">
      <c r="A348" s="345"/>
      <c r="B348" s="345"/>
      <c r="C348" s="25"/>
      <c r="D348" s="167"/>
      <c r="E348" s="189"/>
      <c r="F348" s="19"/>
      <c r="H348" s="104"/>
      <c r="K348" s="104"/>
      <c r="L348" s="104"/>
      <c r="N348" s="35"/>
      <c r="P348" s="35"/>
    </row>
    <row r="349" spans="1:16" ht="15.75">
      <c r="A349" s="757" t="s">
        <v>183</v>
      </c>
      <c r="B349" s="757"/>
      <c r="C349" s="25"/>
      <c r="D349" s="167"/>
      <c r="E349" s="189"/>
      <c r="F349" s="19"/>
      <c r="H349" s="104"/>
      <c r="K349" s="104"/>
      <c r="L349" s="104"/>
      <c r="N349" s="35"/>
      <c r="P349" s="35"/>
    </row>
    <row r="350" spans="1:16" ht="15">
      <c r="A350" s="167"/>
      <c r="B350" s="19"/>
      <c r="C350" s="25"/>
      <c r="D350" s="167"/>
      <c r="E350" s="189"/>
      <c r="F350" s="19"/>
      <c r="H350" s="104"/>
      <c r="K350" s="104"/>
      <c r="L350" s="104"/>
      <c r="N350" s="35"/>
      <c r="P350" s="35"/>
    </row>
    <row r="351" spans="1:16" ht="15">
      <c r="A351" s="34" t="s">
        <v>13</v>
      </c>
      <c r="B351" s="34" t="s">
        <v>33</v>
      </c>
      <c r="C351" s="34" t="s">
        <v>31</v>
      </c>
      <c r="D351" s="34" t="s">
        <v>22</v>
      </c>
      <c r="E351" s="177" t="s">
        <v>23</v>
      </c>
      <c r="H351" s="104"/>
      <c r="K351" s="104"/>
      <c r="L351" s="104"/>
      <c r="N351" s="35"/>
      <c r="P351" s="35"/>
    </row>
    <row r="352" spans="1:16" ht="15.75">
      <c r="A352" s="530">
        <f>C346</f>
        <v>1817.2800000000002</v>
      </c>
      <c r="B352" s="215">
        <f>F346</f>
        <v>1774.77</v>
      </c>
      <c r="C352" s="177">
        <f>B352/A352</f>
        <v>0.9766078975171684</v>
      </c>
      <c r="D352" s="215">
        <f>D368</f>
        <v>1695.06</v>
      </c>
      <c r="E352" s="105">
        <f>D352/A352</f>
        <v>0.9327456418383517</v>
      </c>
      <c r="H352" s="104"/>
      <c r="K352" s="104"/>
      <c r="L352" s="104"/>
      <c r="N352" s="35"/>
      <c r="P352" s="35"/>
    </row>
    <row r="353" spans="1:16" ht="15">
      <c r="A353" s="184"/>
      <c r="B353" s="41"/>
      <c r="C353" s="40"/>
      <c r="D353" s="171"/>
      <c r="G353" s="25"/>
      <c r="H353" s="104"/>
      <c r="K353" s="104"/>
      <c r="L353" s="104"/>
      <c r="N353" s="35"/>
      <c r="P353" s="35"/>
    </row>
    <row r="354" spans="1:14" ht="15.75">
      <c r="A354" s="771" t="s">
        <v>184</v>
      </c>
      <c r="B354" s="771"/>
      <c r="C354" s="771"/>
      <c r="D354" s="771"/>
      <c r="E354" s="771"/>
      <c r="F354" s="38"/>
      <c r="G354" s="37"/>
      <c r="N354" s="35"/>
    </row>
    <row r="355" spans="1:14" ht="15.75" thickBot="1">
      <c r="A355" s="526" t="s">
        <v>271</v>
      </c>
      <c r="B355" s="526"/>
      <c r="C355" s="19"/>
      <c r="D355" s="167"/>
      <c r="E355" s="189" t="s">
        <v>28</v>
      </c>
      <c r="F355" s="19"/>
      <c r="N355" s="35"/>
    </row>
    <row r="356" spans="1:14" ht="45" customHeight="1" thickBot="1">
      <c r="A356" s="278" t="s">
        <v>9</v>
      </c>
      <c r="B356" s="279" t="s">
        <v>10</v>
      </c>
      <c r="C356" s="279" t="s">
        <v>212</v>
      </c>
      <c r="D356" s="279" t="s">
        <v>73</v>
      </c>
      <c r="E356" s="306" t="s">
        <v>34</v>
      </c>
      <c r="F356" s="19"/>
      <c r="M356" s="170"/>
      <c r="N356" s="35"/>
    </row>
    <row r="357" spans="1:15" ht="15.75">
      <c r="A357" s="281">
        <v>1</v>
      </c>
      <c r="B357" s="282" t="s">
        <v>156</v>
      </c>
      <c r="C357" s="330">
        <v>496.31999999999994</v>
      </c>
      <c r="D357" s="291">
        <v>463.59</v>
      </c>
      <c r="E357" s="301">
        <f aca="true" t="shared" si="48" ref="E357:E367">D357/C357</f>
        <v>0.9340546421663444</v>
      </c>
      <c r="F357" s="19"/>
      <c r="N357" s="35"/>
      <c r="O357" s="35"/>
    </row>
    <row r="358" spans="1:15" ht="18" customHeight="1">
      <c r="A358" s="219">
        <v>2</v>
      </c>
      <c r="B358" s="274" t="s">
        <v>157</v>
      </c>
      <c r="C358" s="331">
        <v>72.19</v>
      </c>
      <c r="D358" s="257">
        <v>67.31</v>
      </c>
      <c r="E358" s="275">
        <f t="shared" si="48"/>
        <v>0.9324006095027013</v>
      </c>
      <c r="F358" s="19"/>
      <c r="J358" s="35" t="s">
        <v>129</v>
      </c>
      <c r="N358" s="35"/>
      <c r="O358" s="35"/>
    </row>
    <row r="359" spans="1:16" ht="15.75">
      <c r="A359" s="219">
        <v>3</v>
      </c>
      <c r="B359" s="274" t="s">
        <v>158</v>
      </c>
      <c r="C359" s="331">
        <v>130.95999999999998</v>
      </c>
      <c r="D359" s="257">
        <v>122.04</v>
      </c>
      <c r="E359" s="275">
        <f t="shared" si="48"/>
        <v>0.931887599266952</v>
      </c>
      <c r="F359" s="19"/>
      <c r="H359" s="104">
        <v>19820936</v>
      </c>
      <c r="I359" s="104">
        <v>10750361</v>
      </c>
      <c r="J359" s="104">
        <f>H359*2.92/100000</f>
        <v>578.7713312</v>
      </c>
      <c r="K359" s="104"/>
      <c r="L359" s="104"/>
      <c r="N359" s="35"/>
      <c r="O359" s="35"/>
      <c r="P359" s="35"/>
    </row>
    <row r="360" spans="1:16" ht="15.75">
      <c r="A360" s="219">
        <v>4</v>
      </c>
      <c r="B360" s="274" t="s">
        <v>159</v>
      </c>
      <c r="C360" s="331">
        <v>49.47</v>
      </c>
      <c r="D360" s="257">
        <v>46.1</v>
      </c>
      <c r="E360" s="275">
        <f t="shared" si="48"/>
        <v>0.9318779058014959</v>
      </c>
      <c r="F360" s="19"/>
      <c r="H360" s="104">
        <v>12517203</v>
      </c>
      <c r="I360" s="104">
        <v>5132882</v>
      </c>
      <c r="J360" s="104">
        <f>H360*2.92/100000</f>
        <v>365.5023276</v>
      </c>
      <c r="K360" s="104"/>
      <c r="L360" s="104"/>
      <c r="N360" s="35"/>
      <c r="O360" s="35"/>
      <c r="P360" s="35"/>
    </row>
    <row r="361" spans="1:16" ht="15.75">
      <c r="A361" s="219">
        <v>5</v>
      </c>
      <c r="B361" s="274" t="s">
        <v>160</v>
      </c>
      <c r="C361" s="331">
        <v>119.24000000000001</v>
      </c>
      <c r="D361" s="257">
        <v>111.16000000000001</v>
      </c>
      <c r="E361" s="275">
        <f t="shared" si="48"/>
        <v>0.9322375041932238</v>
      </c>
      <c r="F361" s="19"/>
      <c r="H361" s="104"/>
      <c r="I361" s="104"/>
      <c r="J361" s="104"/>
      <c r="K361" s="104"/>
      <c r="L361" s="104"/>
      <c r="N361" s="35"/>
      <c r="O361" s="35"/>
      <c r="P361" s="35"/>
    </row>
    <row r="362" spans="1:16" ht="15.75">
      <c r="A362" s="219">
        <v>6</v>
      </c>
      <c r="B362" s="274" t="s">
        <v>161</v>
      </c>
      <c r="C362" s="331">
        <v>298.2</v>
      </c>
      <c r="D362" s="257">
        <v>278.03999999999996</v>
      </c>
      <c r="E362" s="275">
        <f t="shared" si="48"/>
        <v>0.932394366197183</v>
      </c>
      <c r="F362" s="19"/>
      <c r="H362" s="104"/>
      <c r="I362" s="104"/>
      <c r="J362" s="104"/>
      <c r="K362" s="104"/>
      <c r="L362" s="104"/>
      <c r="N362" s="35"/>
      <c r="O362" s="35"/>
      <c r="P362" s="35"/>
    </row>
    <row r="363" spans="1:16" ht="15.75">
      <c r="A363" s="219">
        <v>7</v>
      </c>
      <c r="B363" s="274" t="s">
        <v>162</v>
      </c>
      <c r="C363" s="331">
        <v>108.19000000000001</v>
      </c>
      <c r="D363" s="257">
        <v>100.86999999999999</v>
      </c>
      <c r="E363" s="275">
        <f t="shared" si="48"/>
        <v>0.9323412515019871</v>
      </c>
      <c r="F363" s="19"/>
      <c r="H363" s="104"/>
      <c r="I363" s="104"/>
      <c r="J363" s="104"/>
      <c r="K363" s="104"/>
      <c r="L363" s="104"/>
      <c r="N363" s="35"/>
      <c r="O363" s="35"/>
      <c r="P363" s="35"/>
    </row>
    <row r="364" spans="1:16" ht="15.75">
      <c r="A364" s="219">
        <v>8</v>
      </c>
      <c r="B364" s="274" t="s">
        <v>163</v>
      </c>
      <c r="C364" s="331">
        <v>158.97</v>
      </c>
      <c r="D364" s="257">
        <v>148.18</v>
      </c>
      <c r="E364" s="275">
        <f t="shared" si="48"/>
        <v>0.9321255582814368</v>
      </c>
      <c r="F364" s="19"/>
      <c r="H364" s="104"/>
      <c r="I364" s="104"/>
      <c r="J364" s="104"/>
      <c r="K364" s="104"/>
      <c r="L364" s="104"/>
      <c r="N364" s="35"/>
      <c r="O364" s="35"/>
      <c r="P364" s="35"/>
    </row>
    <row r="365" spans="1:16" ht="15.75">
      <c r="A365" s="219">
        <v>9</v>
      </c>
      <c r="B365" s="274" t="s">
        <v>164</v>
      </c>
      <c r="C365" s="331">
        <v>202.62</v>
      </c>
      <c r="D365" s="257">
        <v>188.92000000000002</v>
      </c>
      <c r="E365" s="275">
        <f t="shared" si="48"/>
        <v>0.9323857467179943</v>
      </c>
      <c r="F365" s="19"/>
      <c r="H365" s="104"/>
      <c r="I365" s="104"/>
      <c r="J365" s="104"/>
      <c r="K365" s="104"/>
      <c r="L365" s="104"/>
      <c r="N365" s="35"/>
      <c r="O365" s="35"/>
      <c r="P365" s="35"/>
    </row>
    <row r="366" spans="1:16" ht="15.75">
      <c r="A366" s="219">
        <v>10</v>
      </c>
      <c r="B366" s="274" t="s">
        <v>165</v>
      </c>
      <c r="C366" s="331">
        <v>62.99</v>
      </c>
      <c r="D366" s="257">
        <v>58.730000000000004</v>
      </c>
      <c r="E366" s="275">
        <f t="shared" si="48"/>
        <v>0.9323702174948405</v>
      </c>
      <c r="F366" s="19"/>
      <c r="H366" s="104"/>
      <c r="I366" s="104"/>
      <c r="J366" s="104"/>
      <c r="K366" s="104"/>
      <c r="L366" s="104"/>
      <c r="N366" s="35"/>
      <c r="O366" s="35"/>
      <c r="P366" s="35"/>
    </row>
    <row r="367" spans="1:16" ht="16.5" thickBot="1">
      <c r="A367" s="283">
        <v>11</v>
      </c>
      <c r="B367" s="284" t="s">
        <v>166</v>
      </c>
      <c r="C367" s="332">
        <v>118.13</v>
      </c>
      <c r="D367" s="292">
        <v>110.12</v>
      </c>
      <c r="E367" s="304">
        <f t="shared" si="48"/>
        <v>0.9321933463133837</v>
      </c>
      <c r="F367" s="19"/>
      <c r="H367" s="104"/>
      <c r="I367" s="104"/>
      <c r="J367" s="104"/>
      <c r="K367" s="104"/>
      <c r="L367" s="104"/>
      <c r="N367" s="580"/>
      <c r="O367" s="35"/>
      <c r="P367" s="35"/>
    </row>
    <row r="368" spans="1:16" ht="15.75" thickBot="1">
      <c r="A368" s="289"/>
      <c r="B368" s="290" t="s">
        <v>20</v>
      </c>
      <c r="C368" s="337">
        <v>1817.2800000000002</v>
      </c>
      <c r="D368" s="337">
        <v>1695.06</v>
      </c>
      <c r="E368" s="307">
        <f>AVERAGE(E357:E367)</f>
        <v>0.9323880679488675</v>
      </c>
      <c r="F368" s="2"/>
      <c r="H368" s="104">
        <v>9981501</v>
      </c>
      <c r="I368" s="104">
        <v>3998064</v>
      </c>
      <c r="J368" s="104">
        <f>H368*2.92/100000</f>
        <v>291.4598292</v>
      </c>
      <c r="K368" s="104"/>
      <c r="L368" s="104"/>
      <c r="M368" s="69"/>
      <c r="N368" s="69"/>
      <c r="O368" s="69"/>
      <c r="P368" s="35"/>
    </row>
    <row r="369" spans="1:16" ht="21" customHeight="1">
      <c r="A369" s="16"/>
      <c r="B369" s="52"/>
      <c r="C369" s="534"/>
      <c r="D369" s="171"/>
      <c r="E369" s="18"/>
      <c r="F369" s="2"/>
      <c r="H369" s="104">
        <v>8439267</v>
      </c>
      <c r="I369" s="104">
        <v>2436586</v>
      </c>
      <c r="J369" s="104">
        <f>H369*2.92/100000</f>
        <v>246.4265964</v>
      </c>
      <c r="K369" s="104"/>
      <c r="L369" s="104"/>
      <c r="M369" s="104"/>
      <c r="N369" s="35"/>
      <c r="O369" s="35"/>
      <c r="P369" s="35"/>
    </row>
    <row r="370" spans="1:16" ht="15">
      <c r="A370" s="535" t="s">
        <v>220</v>
      </c>
      <c r="B370" s="536"/>
      <c r="C370" s="537"/>
      <c r="D370" s="538"/>
      <c r="E370" s="197"/>
      <c r="F370" s="100"/>
      <c r="G370" s="99"/>
      <c r="H370" s="104"/>
      <c r="I370" s="104"/>
      <c r="J370" s="104"/>
      <c r="K370" s="104"/>
      <c r="L370" s="104"/>
      <c r="M370" s="104"/>
      <c r="N370" s="35"/>
      <c r="O370" s="35"/>
      <c r="P370" s="35"/>
    </row>
    <row r="371" spans="1:14" ht="15">
      <c r="A371" s="208"/>
      <c r="B371" s="102"/>
      <c r="C371" s="102"/>
      <c r="D371" s="172"/>
      <c r="E371" s="198"/>
      <c r="F371" s="102"/>
      <c r="G371" s="99"/>
      <c r="N371" s="35"/>
    </row>
    <row r="372" spans="1:7" ht="15">
      <c r="A372" s="211" t="s">
        <v>194</v>
      </c>
      <c r="B372" s="212"/>
      <c r="C372" s="213"/>
      <c r="D372" s="173"/>
      <c r="E372" s="199"/>
      <c r="F372" s="101"/>
      <c r="G372" s="99"/>
    </row>
    <row r="373" spans="1:6" ht="16.5" thickBot="1">
      <c r="A373" s="16"/>
      <c r="B373" s="52"/>
      <c r="C373" s="534"/>
      <c r="D373" s="171"/>
      <c r="E373" s="18"/>
      <c r="F373" s="2"/>
    </row>
    <row r="374" spans="1:6" ht="29.25" thickBot="1">
      <c r="A374" s="309" t="s">
        <v>35</v>
      </c>
      <c r="B374" s="310" t="s">
        <v>17</v>
      </c>
      <c r="C374" s="310" t="s">
        <v>107</v>
      </c>
      <c r="D374" s="310" t="s">
        <v>108</v>
      </c>
      <c r="E374" s="311" t="s">
        <v>109</v>
      </c>
      <c r="F374" s="2"/>
    </row>
    <row r="375" spans="1:6" ht="15.75">
      <c r="A375" s="281">
        <v>1</v>
      </c>
      <c r="B375" s="282" t="s">
        <v>156</v>
      </c>
      <c r="C375" s="312">
        <v>0.9442363995370056</v>
      </c>
      <c r="D375" s="584">
        <v>0.9340546421663444</v>
      </c>
      <c r="E375" s="314">
        <f aca="true" t="shared" si="49" ref="E375:E386">(D375-C375)*100</f>
        <v>-1.0181757370661182</v>
      </c>
      <c r="F375" s="2"/>
    </row>
    <row r="376" spans="1:6" ht="15.75">
      <c r="A376" s="219">
        <v>2</v>
      </c>
      <c r="B376" s="274" t="s">
        <v>157</v>
      </c>
      <c r="C376" s="308">
        <v>1.3096999756077727</v>
      </c>
      <c r="D376" s="585">
        <v>0.9324006095027013</v>
      </c>
      <c r="E376" s="315">
        <f t="shared" si="49"/>
        <v>-37.72993661050714</v>
      </c>
      <c r="F376" s="2"/>
    </row>
    <row r="377" spans="1:6" ht="15.75">
      <c r="A377" s="219">
        <v>3</v>
      </c>
      <c r="B377" s="274" t="s">
        <v>158</v>
      </c>
      <c r="C377" s="308">
        <v>1.0563349725195255</v>
      </c>
      <c r="D377" s="585">
        <v>0.931887599266952</v>
      </c>
      <c r="E377" s="315">
        <f t="shared" si="49"/>
        <v>-12.44473732525735</v>
      </c>
      <c r="F377" s="2"/>
    </row>
    <row r="378" spans="1:6" ht="15.75">
      <c r="A378" s="219">
        <v>4</v>
      </c>
      <c r="B378" s="274" t="s">
        <v>159</v>
      </c>
      <c r="C378" s="308">
        <v>0.7685603971318257</v>
      </c>
      <c r="D378" s="585">
        <v>0.9318779058014959</v>
      </c>
      <c r="E378" s="315">
        <f t="shared" si="49"/>
        <v>16.33175086696702</v>
      </c>
      <c r="F378" s="2"/>
    </row>
    <row r="379" spans="1:6" ht="15.75">
      <c r="A379" s="219">
        <v>5</v>
      </c>
      <c r="B379" s="274" t="s">
        <v>160</v>
      </c>
      <c r="C379" s="308">
        <v>1.0214628527548475</v>
      </c>
      <c r="D379" s="585">
        <v>0.9322375041932238</v>
      </c>
      <c r="E379" s="315">
        <f t="shared" si="49"/>
        <v>-8.922534856162368</v>
      </c>
      <c r="F379" s="2"/>
    </row>
    <row r="380" spans="1:6" ht="15.75">
      <c r="A380" s="219">
        <v>6</v>
      </c>
      <c r="B380" s="274" t="s">
        <v>161</v>
      </c>
      <c r="C380" s="308">
        <v>1.0081527504167296</v>
      </c>
      <c r="D380" s="585">
        <v>0.932394366197183</v>
      </c>
      <c r="E380" s="315">
        <f t="shared" si="49"/>
        <v>-7.5758384219546615</v>
      </c>
      <c r="F380" s="2"/>
    </row>
    <row r="381" spans="1:6" ht="15.75">
      <c r="A381" s="219">
        <v>7</v>
      </c>
      <c r="B381" s="274" t="s">
        <v>162</v>
      </c>
      <c r="C381" s="308">
        <v>1.0059595749114398</v>
      </c>
      <c r="D381" s="585">
        <v>0.9323412515019871</v>
      </c>
      <c r="E381" s="315">
        <f t="shared" si="49"/>
        <v>-7.3618323409452735</v>
      </c>
      <c r="F381" s="2"/>
    </row>
    <row r="382" spans="1:6" ht="15.75">
      <c r="A382" s="219">
        <v>8</v>
      </c>
      <c r="B382" s="274" t="s">
        <v>163</v>
      </c>
      <c r="C382" s="308">
        <v>1.0560683658885182</v>
      </c>
      <c r="D382" s="585">
        <v>0.9321255582814368</v>
      </c>
      <c r="E382" s="315">
        <f t="shared" si="49"/>
        <v>-12.394280760708131</v>
      </c>
      <c r="F382" s="2"/>
    </row>
    <row r="383" spans="1:6" ht="15.75">
      <c r="A383" s="219">
        <v>9</v>
      </c>
      <c r="B383" s="274" t="s">
        <v>164</v>
      </c>
      <c r="C383" s="308">
        <v>0.9630379207498936</v>
      </c>
      <c r="D383" s="585">
        <v>0.9323857467179943</v>
      </c>
      <c r="E383" s="315">
        <f t="shared" si="49"/>
        <v>-3.0652174031899238</v>
      </c>
      <c r="F383" s="2"/>
    </row>
    <row r="384" spans="1:6" ht="15.75">
      <c r="A384" s="219">
        <v>10</v>
      </c>
      <c r="B384" s="274" t="s">
        <v>165</v>
      </c>
      <c r="C384" s="308">
        <v>1.0488059701492538</v>
      </c>
      <c r="D384" s="585">
        <v>0.9323702174948405</v>
      </c>
      <c r="E384" s="315">
        <f t="shared" si="49"/>
        <v>-11.643575265441331</v>
      </c>
      <c r="F384" s="2"/>
    </row>
    <row r="385" spans="1:6" ht="16.5" thickBot="1">
      <c r="A385" s="283">
        <v>11</v>
      </c>
      <c r="B385" s="284" t="s">
        <v>166</v>
      </c>
      <c r="C385" s="313">
        <v>1.0254903486924034</v>
      </c>
      <c r="D385" s="586">
        <v>0.9321933463133837</v>
      </c>
      <c r="E385" s="316">
        <f t="shared" si="49"/>
        <v>-9.329700237901973</v>
      </c>
      <c r="F385" s="2"/>
    </row>
    <row r="386" spans="1:14" ht="16.5" thickBot="1">
      <c r="A386" s="772" t="s">
        <v>11</v>
      </c>
      <c r="B386" s="773"/>
      <c r="C386" s="539">
        <v>0.9985428902493</v>
      </c>
      <c r="D386" s="587">
        <v>0.9323880679488675</v>
      </c>
      <c r="E386" s="540">
        <f t="shared" si="49"/>
        <v>-6.615482230043246</v>
      </c>
      <c r="F386" s="2"/>
      <c r="N386" s="35"/>
    </row>
    <row r="387" spans="1:6" ht="15.75">
      <c r="A387" s="16"/>
      <c r="B387" s="52"/>
      <c r="C387" s="534"/>
      <c r="D387" s="171"/>
      <c r="E387" s="18"/>
      <c r="F387" s="2"/>
    </row>
    <row r="388" spans="1:6" ht="15.75">
      <c r="A388" s="541" t="s">
        <v>276</v>
      </c>
      <c r="B388" s="541"/>
      <c r="C388" s="541"/>
      <c r="D388" s="174"/>
      <c r="E388" s="200"/>
      <c r="F388" s="103"/>
    </row>
    <row r="389" spans="1:16" ht="16.5" thickBot="1">
      <c r="A389" s="209"/>
      <c r="B389" s="103"/>
      <c r="C389" s="103"/>
      <c r="D389" s="174"/>
      <c r="E389" s="201" t="s">
        <v>110</v>
      </c>
      <c r="F389" s="103"/>
      <c r="L389" s="35" t="s">
        <v>148</v>
      </c>
      <c r="N389" s="35" t="s">
        <v>149</v>
      </c>
      <c r="O389" s="35"/>
      <c r="P389" s="1" t="s">
        <v>20</v>
      </c>
    </row>
    <row r="390" spans="1:17" ht="47.25" customHeight="1" thickBot="1">
      <c r="A390" s="309" t="s">
        <v>35</v>
      </c>
      <c r="B390" s="310" t="s">
        <v>17</v>
      </c>
      <c r="C390" s="310" t="s">
        <v>277</v>
      </c>
      <c r="D390" s="310" t="s">
        <v>111</v>
      </c>
      <c r="E390" s="317" t="s">
        <v>112</v>
      </c>
      <c r="F390" s="318" t="s">
        <v>127</v>
      </c>
      <c r="L390" s="35" t="s">
        <v>174</v>
      </c>
      <c r="M390" s="35" t="s">
        <v>175</v>
      </c>
      <c r="N390" s="35" t="s">
        <v>174</v>
      </c>
      <c r="O390" s="35" t="s">
        <v>175</v>
      </c>
      <c r="P390" s="1" t="s">
        <v>174</v>
      </c>
      <c r="Q390" s="1" t="s">
        <v>175</v>
      </c>
    </row>
    <row r="391" spans="1:17" ht="15.75">
      <c r="A391" s="281">
        <v>1</v>
      </c>
      <c r="B391" s="282" t="s">
        <v>156</v>
      </c>
      <c r="C391" s="542">
        <v>9791609</v>
      </c>
      <c r="D391" s="330">
        <v>1174.96</v>
      </c>
      <c r="E391" s="424">
        <v>1098.45</v>
      </c>
      <c r="F391" s="425">
        <f aca="true" t="shared" si="50" ref="F391:F402">E391/D391</f>
        <v>0.9348828896302853</v>
      </c>
      <c r="L391" s="35">
        <v>7186080</v>
      </c>
      <c r="M391" s="35">
        <v>725.29</v>
      </c>
      <c r="N391" s="104">
        <v>2605529</v>
      </c>
      <c r="O391" s="35">
        <v>449.66999999999996</v>
      </c>
      <c r="P391" s="104">
        <f>L391+N391</f>
        <v>9791609</v>
      </c>
      <c r="Q391" s="35">
        <f>M391+O391</f>
        <v>1174.96</v>
      </c>
    </row>
    <row r="392" spans="1:17" ht="15.75">
      <c r="A392" s="219">
        <v>2</v>
      </c>
      <c r="B392" s="274" t="s">
        <v>157</v>
      </c>
      <c r="C392" s="543">
        <v>1455740</v>
      </c>
      <c r="D392" s="331">
        <v>122.99000000000001</v>
      </c>
      <c r="E392" s="426">
        <v>123.94999999999999</v>
      </c>
      <c r="F392" s="427">
        <f t="shared" si="50"/>
        <v>1.007805512643304</v>
      </c>
      <c r="L392" s="35">
        <v>1145760</v>
      </c>
      <c r="M392" s="35">
        <v>102.89</v>
      </c>
      <c r="N392" s="104">
        <v>309980</v>
      </c>
      <c r="O392" s="35">
        <v>20.1</v>
      </c>
      <c r="P392" s="104">
        <f aca="true" t="shared" si="51" ref="P392:P402">L392+N392</f>
        <v>1455740</v>
      </c>
      <c r="Q392" s="35">
        <f aca="true" t="shared" si="52" ref="Q392:Q402">M392+O392</f>
        <v>122.99000000000001</v>
      </c>
    </row>
    <row r="393" spans="1:17" ht="15.75">
      <c r="A393" s="219">
        <v>3</v>
      </c>
      <c r="B393" s="274" t="s">
        <v>158</v>
      </c>
      <c r="C393" s="543">
        <v>2500960</v>
      </c>
      <c r="D393" s="331">
        <v>276.56</v>
      </c>
      <c r="E393" s="426">
        <v>287.05</v>
      </c>
      <c r="F393" s="427">
        <f t="shared" si="50"/>
        <v>1.03793028637547</v>
      </c>
      <c r="L393" s="35">
        <v>1660120</v>
      </c>
      <c r="M393" s="35">
        <v>155.88</v>
      </c>
      <c r="N393" s="104">
        <v>840840</v>
      </c>
      <c r="O393" s="35">
        <v>120.68</v>
      </c>
      <c r="P393" s="104">
        <f t="shared" si="51"/>
        <v>2500960</v>
      </c>
      <c r="Q393" s="35">
        <f t="shared" si="52"/>
        <v>276.56</v>
      </c>
    </row>
    <row r="394" spans="1:17" ht="15.75">
      <c r="A394" s="219">
        <v>4</v>
      </c>
      <c r="B394" s="274" t="s">
        <v>159</v>
      </c>
      <c r="C394" s="543">
        <v>973940</v>
      </c>
      <c r="D394" s="331">
        <v>90.65</v>
      </c>
      <c r="E394" s="426">
        <v>84.82</v>
      </c>
      <c r="F394" s="427">
        <f t="shared" si="50"/>
        <v>0.9356867071152785</v>
      </c>
      <c r="L394" s="35">
        <v>715000</v>
      </c>
      <c r="M394" s="35">
        <v>58.51</v>
      </c>
      <c r="N394" s="104">
        <v>258940</v>
      </c>
      <c r="O394" s="35">
        <v>32.14</v>
      </c>
      <c r="P394" s="104">
        <f t="shared" si="51"/>
        <v>973940</v>
      </c>
      <c r="Q394" s="35">
        <f t="shared" si="52"/>
        <v>90.65</v>
      </c>
    </row>
    <row r="395" spans="1:17" ht="15.75">
      <c r="A395" s="219">
        <v>5</v>
      </c>
      <c r="B395" s="274" t="s">
        <v>160</v>
      </c>
      <c r="C395" s="543">
        <v>2327820</v>
      </c>
      <c r="D395" s="331">
        <v>260.45</v>
      </c>
      <c r="E395" s="426">
        <v>277.61</v>
      </c>
      <c r="F395" s="427">
        <f t="shared" si="50"/>
        <v>1.0658859665962759</v>
      </c>
      <c r="L395" s="35">
        <v>1662760</v>
      </c>
      <c r="M395" s="35">
        <v>156.17</v>
      </c>
      <c r="N395" s="104">
        <v>665060</v>
      </c>
      <c r="O395" s="35">
        <v>104.28</v>
      </c>
      <c r="P395" s="104">
        <f t="shared" si="51"/>
        <v>2327820</v>
      </c>
      <c r="Q395" s="35">
        <f t="shared" si="52"/>
        <v>260.45</v>
      </c>
    </row>
    <row r="396" spans="1:17" ht="15.75">
      <c r="A396" s="219">
        <v>6</v>
      </c>
      <c r="B396" s="274" t="s">
        <v>161</v>
      </c>
      <c r="C396" s="543">
        <v>6059240</v>
      </c>
      <c r="D396" s="331">
        <v>659.9000000000001</v>
      </c>
      <c r="E396" s="426">
        <v>603.19</v>
      </c>
      <c r="F396" s="427">
        <f t="shared" si="50"/>
        <v>0.9140627367782997</v>
      </c>
      <c r="L396" s="35">
        <v>4872120</v>
      </c>
      <c r="M396" s="35">
        <v>486.85</v>
      </c>
      <c r="N396" s="104">
        <v>1187120</v>
      </c>
      <c r="O396" s="35">
        <v>173.05</v>
      </c>
      <c r="P396" s="104">
        <f t="shared" si="51"/>
        <v>6059240</v>
      </c>
      <c r="Q396" s="35">
        <f t="shared" si="52"/>
        <v>659.9000000000001</v>
      </c>
    </row>
    <row r="397" spans="1:17" ht="15.75">
      <c r="A397" s="219">
        <v>7</v>
      </c>
      <c r="B397" s="274" t="s">
        <v>162</v>
      </c>
      <c r="C397" s="543">
        <v>2185700</v>
      </c>
      <c r="D397" s="331">
        <v>239.95</v>
      </c>
      <c r="E397" s="426">
        <v>257.29</v>
      </c>
      <c r="F397" s="427">
        <f t="shared" si="50"/>
        <v>1.0722650552198376</v>
      </c>
      <c r="L397" s="35">
        <v>1729420</v>
      </c>
      <c r="M397" s="35">
        <v>163.03</v>
      </c>
      <c r="N397" s="104">
        <v>456280</v>
      </c>
      <c r="O397" s="35">
        <v>76.92</v>
      </c>
      <c r="P397" s="104">
        <f t="shared" si="51"/>
        <v>2185700</v>
      </c>
      <c r="Q397" s="35">
        <f t="shared" si="52"/>
        <v>239.95</v>
      </c>
    </row>
    <row r="398" spans="1:17" ht="15.75">
      <c r="A398" s="219">
        <v>8</v>
      </c>
      <c r="B398" s="274" t="s">
        <v>163</v>
      </c>
      <c r="C398" s="543">
        <v>3041060</v>
      </c>
      <c r="D398" s="331">
        <v>335.84000000000003</v>
      </c>
      <c r="E398" s="426">
        <v>319.28</v>
      </c>
      <c r="F398" s="427">
        <f t="shared" si="50"/>
        <v>0.9506908051453071</v>
      </c>
      <c r="L398" s="35">
        <v>2029720</v>
      </c>
      <c r="M398" s="35">
        <v>193.97</v>
      </c>
      <c r="N398" s="104">
        <v>1011340</v>
      </c>
      <c r="O398" s="35">
        <v>141.87</v>
      </c>
      <c r="P398" s="104">
        <f t="shared" si="51"/>
        <v>3041060</v>
      </c>
      <c r="Q398" s="35">
        <f t="shared" si="52"/>
        <v>335.84000000000003</v>
      </c>
    </row>
    <row r="399" spans="1:17" ht="15.75">
      <c r="A399" s="219">
        <v>9</v>
      </c>
      <c r="B399" s="274" t="s">
        <v>164</v>
      </c>
      <c r="C399" s="543">
        <v>4102560</v>
      </c>
      <c r="D399" s="331">
        <v>469.4</v>
      </c>
      <c r="E399" s="426">
        <v>454.09000000000003</v>
      </c>
      <c r="F399" s="427">
        <f t="shared" si="50"/>
        <v>0.9673838943331914</v>
      </c>
      <c r="L399" s="35">
        <v>3266780</v>
      </c>
      <c r="M399" s="35">
        <v>321.43</v>
      </c>
      <c r="N399" s="104">
        <v>835780</v>
      </c>
      <c r="O399" s="35">
        <v>147.97</v>
      </c>
      <c r="P399" s="104">
        <f t="shared" si="51"/>
        <v>4102560</v>
      </c>
      <c r="Q399" s="35">
        <f t="shared" si="52"/>
        <v>469.4</v>
      </c>
    </row>
    <row r="400" spans="1:253" ht="15.75">
      <c r="A400" s="219">
        <v>10</v>
      </c>
      <c r="B400" s="274" t="s">
        <v>165</v>
      </c>
      <c r="C400" s="418">
        <v>1230900</v>
      </c>
      <c r="D400" s="373">
        <v>134</v>
      </c>
      <c r="E400" s="373">
        <v>166.06</v>
      </c>
      <c r="F400" s="427">
        <f t="shared" si="50"/>
        <v>1.2392537313432836</v>
      </c>
      <c r="L400" s="35">
        <v>881980</v>
      </c>
      <c r="M400" s="35">
        <v>75.72</v>
      </c>
      <c r="N400" s="104">
        <v>348920</v>
      </c>
      <c r="O400" s="35">
        <v>58.28</v>
      </c>
      <c r="P400" s="104">
        <f t="shared" si="51"/>
        <v>1230900</v>
      </c>
      <c r="Q400" s="35">
        <f t="shared" si="52"/>
        <v>134</v>
      </c>
      <c r="BG400" s="249">
        <f aca="true" t="shared" si="53" ref="BG400:CL400">SUM(BG390:BG396)</f>
        <v>0</v>
      </c>
      <c r="BH400" s="249">
        <f t="shared" si="53"/>
        <v>0</v>
      </c>
      <c r="BI400" s="249">
        <f t="shared" si="53"/>
        <v>0</v>
      </c>
      <c r="BJ400" s="249">
        <f t="shared" si="53"/>
        <v>0</v>
      </c>
      <c r="BK400" s="249">
        <f t="shared" si="53"/>
        <v>0</v>
      </c>
      <c r="BL400" s="249">
        <f t="shared" si="53"/>
        <v>0</v>
      </c>
      <c r="BM400" s="249">
        <f t="shared" si="53"/>
        <v>0</v>
      </c>
      <c r="BN400" s="249">
        <f t="shared" si="53"/>
        <v>0</v>
      </c>
      <c r="BO400" s="249">
        <f t="shared" si="53"/>
        <v>0</v>
      </c>
      <c r="BP400" s="249">
        <f t="shared" si="53"/>
        <v>0</v>
      </c>
      <c r="BQ400" s="249">
        <f t="shared" si="53"/>
        <v>0</v>
      </c>
      <c r="BR400" s="249">
        <f t="shared" si="53"/>
        <v>0</v>
      </c>
      <c r="BS400" s="249">
        <f t="shared" si="53"/>
        <v>0</v>
      </c>
      <c r="BT400" s="249">
        <f t="shared" si="53"/>
        <v>0</v>
      </c>
      <c r="BU400" s="249">
        <f t="shared" si="53"/>
        <v>0</v>
      </c>
      <c r="BV400" s="249">
        <f t="shared" si="53"/>
        <v>0</v>
      </c>
      <c r="BW400" s="249">
        <f t="shared" si="53"/>
        <v>0</v>
      </c>
      <c r="BX400" s="249">
        <f t="shared" si="53"/>
        <v>0</v>
      </c>
      <c r="BY400" s="249">
        <f t="shared" si="53"/>
        <v>0</v>
      </c>
      <c r="BZ400" s="249">
        <f t="shared" si="53"/>
        <v>0</v>
      </c>
      <c r="CA400" s="249">
        <f t="shared" si="53"/>
        <v>0</v>
      </c>
      <c r="CB400" s="249">
        <f t="shared" si="53"/>
        <v>0</v>
      </c>
      <c r="CC400" s="249">
        <f t="shared" si="53"/>
        <v>0</v>
      </c>
      <c r="CD400" s="249">
        <f t="shared" si="53"/>
        <v>0</v>
      </c>
      <c r="CE400" s="249">
        <f t="shared" si="53"/>
        <v>0</v>
      </c>
      <c r="CF400" s="249">
        <f t="shared" si="53"/>
        <v>0</v>
      </c>
      <c r="CG400" s="249">
        <f t="shared" si="53"/>
        <v>0</v>
      </c>
      <c r="CH400" s="249">
        <f t="shared" si="53"/>
        <v>0</v>
      </c>
      <c r="CI400" s="249">
        <f t="shared" si="53"/>
        <v>0</v>
      </c>
      <c r="CJ400" s="249">
        <f t="shared" si="53"/>
        <v>0</v>
      </c>
      <c r="CK400" s="249">
        <f t="shared" si="53"/>
        <v>0</v>
      </c>
      <c r="CL400" s="249">
        <f t="shared" si="53"/>
        <v>0</v>
      </c>
      <c r="CM400" s="249">
        <f aca="true" t="shared" si="54" ref="CM400:DR400">SUM(CM390:CM396)</f>
        <v>0</v>
      </c>
      <c r="CN400" s="249">
        <f t="shared" si="54"/>
        <v>0</v>
      </c>
      <c r="CO400" s="249">
        <f t="shared" si="54"/>
        <v>0</v>
      </c>
      <c r="CP400" s="249">
        <f t="shared" si="54"/>
        <v>0</v>
      </c>
      <c r="CQ400" s="249">
        <f t="shared" si="54"/>
        <v>0</v>
      </c>
      <c r="CR400" s="249">
        <f t="shared" si="54"/>
        <v>0</v>
      </c>
      <c r="CS400" s="249">
        <f t="shared" si="54"/>
        <v>0</v>
      </c>
      <c r="CT400" s="249">
        <f t="shared" si="54"/>
        <v>0</v>
      </c>
      <c r="CU400" s="249">
        <f t="shared" si="54"/>
        <v>0</v>
      </c>
      <c r="CV400" s="249">
        <f t="shared" si="54"/>
        <v>0</v>
      </c>
      <c r="CW400" s="249">
        <f t="shared" si="54"/>
        <v>0</v>
      </c>
      <c r="CX400" s="249">
        <f t="shared" si="54"/>
        <v>0</v>
      </c>
      <c r="CY400" s="249">
        <f t="shared" si="54"/>
        <v>0</v>
      </c>
      <c r="CZ400" s="249">
        <f t="shared" si="54"/>
        <v>0</v>
      </c>
      <c r="DA400" s="249">
        <f t="shared" si="54"/>
        <v>0</v>
      </c>
      <c r="DB400" s="249">
        <f t="shared" si="54"/>
        <v>0</v>
      </c>
      <c r="DC400" s="249">
        <f t="shared" si="54"/>
        <v>0</v>
      </c>
      <c r="DD400" s="249">
        <f t="shared" si="54"/>
        <v>0</v>
      </c>
      <c r="DE400" s="249">
        <f t="shared" si="54"/>
        <v>0</v>
      </c>
      <c r="DF400" s="249">
        <f t="shared" si="54"/>
        <v>0</v>
      </c>
      <c r="DG400" s="249">
        <f t="shared" si="54"/>
        <v>0</v>
      </c>
      <c r="DH400" s="249">
        <f t="shared" si="54"/>
        <v>0</v>
      </c>
      <c r="DI400" s="249">
        <f t="shared" si="54"/>
        <v>0</v>
      </c>
      <c r="DJ400" s="249">
        <f t="shared" si="54"/>
        <v>0</v>
      </c>
      <c r="DK400" s="249">
        <f t="shared" si="54"/>
        <v>0</v>
      </c>
      <c r="DL400" s="249">
        <f t="shared" si="54"/>
        <v>0</v>
      </c>
      <c r="DM400" s="249">
        <f t="shared" si="54"/>
        <v>0</v>
      </c>
      <c r="DN400" s="249">
        <f t="shared" si="54"/>
        <v>0</v>
      </c>
      <c r="DO400" s="249">
        <f t="shared" si="54"/>
        <v>0</v>
      </c>
      <c r="DP400" s="249">
        <f t="shared" si="54"/>
        <v>0</v>
      </c>
      <c r="DQ400" s="249">
        <f t="shared" si="54"/>
        <v>0</v>
      </c>
      <c r="DR400" s="249">
        <f t="shared" si="54"/>
        <v>0</v>
      </c>
      <c r="DS400" s="249">
        <f aca="true" t="shared" si="55" ref="DS400:EX400">SUM(DS390:DS396)</f>
        <v>0</v>
      </c>
      <c r="DT400" s="249">
        <f t="shared" si="55"/>
        <v>0</v>
      </c>
      <c r="DU400" s="249">
        <f t="shared" si="55"/>
        <v>0</v>
      </c>
      <c r="DV400" s="249">
        <f t="shared" si="55"/>
        <v>0</v>
      </c>
      <c r="DW400" s="249">
        <f t="shared" si="55"/>
        <v>0</v>
      </c>
      <c r="DX400" s="249">
        <f t="shared" si="55"/>
        <v>0</v>
      </c>
      <c r="DY400" s="249">
        <f t="shared" si="55"/>
        <v>0</v>
      </c>
      <c r="DZ400" s="249">
        <f t="shared" si="55"/>
        <v>0</v>
      </c>
      <c r="EA400" s="249">
        <f t="shared" si="55"/>
        <v>0</v>
      </c>
      <c r="EB400" s="249">
        <f t="shared" si="55"/>
        <v>0</v>
      </c>
      <c r="EC400" s="249">
        <f t="shared" si="55"/>
        <v>0</v>
      </c>
      <c r="ED400" s="249">
        <f t="shared" si="55"/>
        <v>0</v>
      </c>
      <c r="EE400" s="249">
        <f t="shared" si="55"/>
        <v>0</v>
      </c>
      <c r="EF400" s="249">
        <f t="shared" si="55"/>
        <v>0</v>
      </c>
      <c r="EG400" s="249">
        <f t="shared" si="55"/>
        <v>0</v>
      </c>
      <c r="EH400" s="249">
        <f t="shared" si="55"/>
        <v>0</v>
      </c>
      <c r="EI400" s="249">
        <f t="shared" si="55"/>
        <v>0</v>
      </c>
      <c r="EJ400" s="249">
        <f t="shared" si="55"/>
        <v>0</v>
      </c>
      <c r="EK400" s="249">
        <f t="shared" si="55"/>
        <v>0</v>
      </c>
      <c r="EL400" s="249">
        <f t="shared" si="55"/>
        <v>0</v>
      </c>
      <c r="EM400" s="249">
        <f t="shared" si="55"/>
        <v>0</v>
      </c>
      <c r="EN400" s="249">
        <f t="shared" si="55"/>
        <v>0</v>
      </c>
      <c r="EO400" s="249">
        <f t="shared" si="55"/>
        <v>0</v>
      </c>
      <c r="EP400" s="249">
        <f t="shared" si="55"/>
        <v>0</v>
      </c>
      <c r="EQ400" s="249">
        <f t="shared" si="55"/>
        <v>0</v>
      </c>
      <c r="ER400" s="249">
        <f t="shared" si="55"/>
        <v>0</v>
      </c>
      <c r="ES400" s="249">
        <f t="shared" si="55"/>
        <v>0</v>
      </c>
      <c r="ET400" s="249">
        <f t="shared" si="55"/>
        <v>0</v>
      </c>
      <c r="EU400" s="249">
        <f t="shared" si="55"/>
        <v>0</v>
      </c>
      <c r="EV400" s="249">
        <f t="shared" si="55"/>
        <v>0</v>
      </c>
      <c r="EW400" s="249">
        <f t="shared" si="55"/>
        <v>0</v>
      </c>
      <c r="EX400" s="249">
        <f t="shared" si="55"/>
        <v>0</v>
      </c>
      <c r="EY400" s="249">
        <f aca="true" t="shared" si="56" ref="EY400:GD400">SUM(EY390:EY396)</f>
        <v>0</v>
      </c>
      <c r="EZ400" s="249">
        <f t="shared" si="56"/>
        <v>0</v>
      </c>
      <c r="FA400" s="249">
        <f t="shared" si="56"/>
        <v>0</v>
      </c>
      <c r="FB400" s="249">
        <f t="shared" si="56"/>
        <v>0</v>
      </c>
      <c r="FC400" s="249">
        <f t="shared" si="56"/>
        <v>0</v>
      </c>
      <c r="FD400" s="249">
        <f t="shared" si="56"/>
        <v>0</v>
      </c>
      <c r="FE400" s="249">
        <f t="shared" si="56"/>
        <v>0</v>
      </c>
      <c r="FF400" s="249">
        <f t="shared" si="56"/>
        <v>0</v>
      </c>
      <c r="FG400" s="249">
        <f t="shared" si="56"/>
        <v>0</v>
      </c>
      <c r="FH400" s="249">
        <f t="shared" si="56"/>
        <v>0</v>
      </c>
      <c r="FI400" s="249">
        <f t="shared" si="56"/>
        <v>0</v>
      </c>
      <c r="FJ400" s="249">
        <f t="shared" si="56"/>
        <v>0</v>
      </c>
      <c r="FK400" s="249">
        <f t="shared" si="56"/>
        <v>0</v>
      </c>
      <c r="FL400" s="249">
        <f t="shared" si="56"/>
        <v>0</v>
      </c>
      <c r="FM400" s="249">
        <f t="shared" si="56"/>
        <v>0</v>
      </c>
      <c r="FN400" s="249">
        <f t="shared" si="56"/>
        <v>0</v>
      </c>
      <c r="FO400" s="249">
        <f t="shared" si="56"/>
        <v>0</v>
      </c>
      <c r="FP400" s="249">
        <f t="shared" si="56"/>
        <v>0</v>
      </c>
      <c r="FQ400" s="249">
        <f t="shared" si="56"/>
        <v>0</v>
      </c>
      <c r="FR400" s="249">
        <f t="shared" si="56"/>
        <v>0</v>
      </c>
      <c r="FS400" s="249">
        <f t="shared" si="56"/>
        <v>0</v>
      </c>
      <c r="FT400" s="249">
        <f t="shared" si="56"/>
        <v>0</v>
      </c>
      <c r="FU400" s="249">
        <f t="shared" si="56"/>
        <v>0</v>
      </c>
      <c r="FV400" s="249">
        <f t="shared" si="56"/>
        <v>0</v>
      </c>
      <c r="FW400" s="249">
        <f t="shared" si="56"/>
        <v>0</v>
      </c>
      <c r="FX400" s="249">
        <f t="shared" si="56"/>
        <v>0</v>
      </c>
      <c r="FY400" s="249">
        <f t="shared" si="56"/>
        <v>0</v>
      </c>
      <c r="FZ400" s="249">
        <f t="shared" si="56"/>
        <v>0</v>
      </c>
      <c r="GA400" s="249">
        <f t="shared" si="56"/>
        <v>0</v>
      </c>
      <c r="GB400" s="249">
        <f t="shared" si="56"/>
        <v>0</v>
      </c>
      <c r="GC400" s="249">
        <f t="shared" si="56"/>
        <v>0</v>
      </c>
      <c r="GD400" s="249">
        <f t="shared" si="56"/>
        <v>0</v>
      </c>
      <c r="GE400" s="249">
        <f aca="true" t="shared" si="57" ref="GE400:HJ400">SUM(GE390:GE396)</f>
        <v>0</v>
      </c>
      <c r="GF400" s="249">
        <f t="shared" si="57"/>
        <v>0</v>
      </c>
      <c r="GG400" s="249">
        <f t="shared" si="57"/>
        <v>0</v>
      </c>
      <c r="GH400" s="249">
        <f t="shared" si="57"/>
        <v>0</v>
      </c>
      <c r="GI400" s="249">
        <f t="shared" si="57"/>
        <v>0</v>
      </c>
      <c r="GJ400" s="249">
        <f t="shared" si="57"/>
        <v>0</v>
      </c>
      <c r="GK400" s="249">
        <f t="shared" si="57"/>
        <v>0</v>
      </c>
      <c r="GL400" s="249">
        <f t="shared" si="57"/>
        <v>0</v>
      </c>
      <c r="GM400" s="249">
        <f t="shared" si="57"/>
        <v>0</v>
      </c>
      <c r="GN400" s="249">
        <f t="shared" si="57"/>
        <v>0</v>
      </c>
      <c r="GO400" s="249">
        <f t="shared" si="57"/>
        <v>0</v>
      </c>
      <c r="GP400" s="249">
        <f t="shared" si="57"/>
        <v>0</v>
      </c>
      <c r="GQ400" s="249">
        <f t="shared" si="57"/>
        <v>0</v>
      </c>
      <c r="GR400" s="249">
        <f t="shared" si="57"/>
        <v>0</v>
      </c>
      <c r="GS400" s="249">
        <f t="shared" si="57"/>
        <v>0</v>
      </c>
      <c r="GT400" s="249">
        <f t="shared" si="57"/>
        <v>0</v>
      </c>
      <c r="GU400" s="249">
        <f t="shared" si="57"/>
        <v>0</v>
      </c>
      <c r="GV400" s="249">
        <f t="shared" si="57"/>
        <v>0</v>
      </c>
      <c r="GW400" s="249">
        <f t="shared" si="57"/>
        <v>0</v>
      </c>
      <c r="GX400" s="249">
        <f t="shared" si="57"/>
        <v>0</v>
      </c>
      <c r="GY400" s="249">
        <f t="shared" si="57"/>
        <v>0</v>
      </c>
      <c r="GZ400" s="249">
        <f t="shared" si="57"/>
        <v>0</v>
      </c>
      <c r="HA400" s="249">
        <f t="shared" si="57"/>
        <v>0</v>
      </c>
      <c r="HB400" s="249">
        <f t="shared" si="57"/>
        <v>0</v>
      </c>
      <c r="HC400" s="249">
        <f t="shared" si="57"/>
        <v>0</v>
      </c>
      <c r="HD400" s="249">
        <f t="shared" si="57"/>
        <v>0</v>
      </c>
      <c r="HE400" s="249">
        <f t="shared" si="57"/>
        <v>0</v>
      </c>
      <c r="HF400" s="249">
        <f t="shared" si="57"/>
        <v>0</v>
      </c>
      <c r="HG400" s="249">
        <f t="shared" si="57"/>
        <v>0</v>
      </c>
      <c r="HH400" s="249">
        <f t="shared" si="57"/>
        <v>0</v>
      </c>
      <c r="HI400" s="249">
        <f t="shared" si="57"/>
        <v>0</v>
      </c>
      <c r="HJ400" s="249">
        <f t="shared" si="57"/>
        <v>0</v>
      </c>
      <c r="HK400" s="249">
        <f aca="true" t="shared" si="58" ref="HK400:IR400">SUM(HK390:HK396)</f>
        <v>0</v>
      </c>
      <c r="HL400" s="249">
        <f t="shared" si="58"/>
        <v>0</v>
      </c>
      <c r="HM400" s="249">
        <f t="shared" si="58"/>
        <v>0</v>
      </c>
      <c r="HN400" s="249">
        <f t="shared" si="58"/>
        <v>0</v>
      </c>
      <c r="HO400" s="249">
        <f t="shared" si="58"/>
        <v>0</v>
      </c>
      <c r="HP400" s="249">
        <f t="shared" si="58"/>
        <v>0</v>
      </c>
      <c r="HQ400" s="249">
        <f t="shared" si="58"/>
        <v>0</v>
      </c>
      <c r="HR400" s="249">
        <f t="shared" si="58"/>
        <v>0</v>
      </c>
      <c r="HS400" s="249">
        <f t="shared" si="58"/>
        <v>0</v>
      </c>
      <c r="HT400" s="249">
        <f t="shared" si="58"/>
        <v>0</v>
      </c>
      <c r="HU400" s="249">
        <f t="shared" si="58"/>
        <v>0</v>
      </c>
      <c r="HV400" s="249">
        <f t="shared" si="58"/>
        <v>0</v>
      </c>
      <c r="HW400" s="249">
        <f t="shared" si="58"/>
        <v>0</v>
      </c>
      <c r="HX400" s="249">
        <f t="shared" si="58"/>
        <v>0</v>
      </c>
      <c r="HY400" s="249">
        <f t="shared" si="58"/>
        <v>0</v>
      </c>
      <c r="HZ400" s="249">
        <f t="shared" si="58"/>
        <v>0</v>
      </c>
      <c r="IA400" s="249">
        <f t="shared" si="58"/>
        <v>0</v>
      </c>
      <c r="IB400" s="249">
        <f t="shared" si="58"/>
        <v>0</v>
      </c>
      <c r="IC400" s="249">
        <f t="shared" si="58"/>
        <v>0</v>
      </c>
      <c r="ID400" s="249">
        <f t="shared" si="58"/>
        <v>0</v>
      </c>
      <c r="IE400" s="249">
        <f t="shared" si="58"/>
        <v>0</v>
      </c>
      <c r="IF400" s="249">
        <f t="shared" si="58"/>
        <v>0</v>
      </c>
      <c r="IG400" s="249">
        <f t="shared" si="58"/>
        <v>0</v>
      </c>
      <c r="IH400" s="249">
        <f t="shared" si="58"/>
        <v>0</v>
      </c>
      <c r="II400" s="249">
        <f t="shared" si="58"/>
        <v>0</v>
      </c>
      <c r="IJ400" s="249">
        <f t="shared" si="58"/>
        <v>0</v>
      </c>
      <c r="IK400" s="249">
        <f t="shared" si="58"/>
        <v>0</v>
      </c>
      <c r="IL400" s="249">
        <f t="shared" si="58"/>
        <v>0</v>
      </c>
      <c r="IM400" s="249">
        <f t="shared" si="58"/>
        <v>0</v>
      </c>
      <c r="IN400" s="249">
        <f t="shared" si="58"/>
        <v>0</v>
      </c>
      <c r="IO400" s="249">
        <f t="shared" si="58"/>
        <v>0</v>
      </c>
      <c r="IP400" s="249">
        <f t="shared" si="58"/>
        <v>0</v>
      </c>
      <c r="IQ400" s="249">
        <f t="shared" si="58"/>
        <v>0</v>
      </c>
      <c r="IR400" s="249">
        <f t="shared" si="58"/>
        <v>0</v>
      </c>
      <c r="IS400" s="249">
        <f>SUM(IS390:IV396)</f>
        <v>0</v>
      </c>
    </row>
    <row r="401" spans="1:17" ht="16.5" thickBot="1">
      <c r="A401" s="283">
        <v>11</v>
      </c>
      <c r="B401" s="284" t="s">
        <v>166</v>
      </c>
      <c r="C401" s="544">
        <v>2395580</v>
      </c>
      <c r="D401" s="332">
        <v>256.96000000000004</v>
      </c>
      <c r="E401" s="428">
        <v>231.71</v>
      </c>
      <c r="F401" s="429">
        <f t="shared" si="50"/>
        <v>0.9017356787048567</v>
      </c>
      <c r="L401" s="35">
        <v>1916420</v>
      </c>
      <c r="M401" s="35">
        <v>182.31</v>
      </c>
      <c r="N401" s="104">
        <v>479160</v>
      </c>
      <c r="O401" s="35">
        <v>74.65</v>
      </c>
      <c r="P401" s="104">
        <f t="shared" si="51"/>
        <v>2395580</v>
      </c>
      <c r="Q401" s="35">
        <f t="shared" si="52"/>
        <v>256.96000000000004</v>
      </c>
    </row>
    <row r="402" spans="1:17" ht="16.5" thickBot="1">
      <c r="A402" s="748" t="s">
        <v>20</v>
      </c>
      <c r="B402" s="749"/>
      <c r="C402" s="545">
        <v>36065109</v>
      </c>
      <c r="D402" s="546">
        <v>4021.66</v>
      </c>
      <c r="E402" s="546">
        <v>3903.5000000000005</v>
      </c>
      <c r="F402" s="430">
        <f t="shared" si="50"/>
        <v>0.9706190975865688</v>
      </c>
      <c r="L402" s="35">
        <v>27066160</v>
      </c>
      <c r="M402" s="35">
        <v>2622.0499999999997</v>
      </c>
      <c r="N402" s="104">
        <v>8998949</v>
      </c>
      <c r="O402" s="35">
        <v>1399.6100000000001</v>
      </c>
      <c r="P402" s="104">
        <f t="shared" si="51"/>
        <v>36065109</v>
      </c>
      <c r="Q402" s="35">
        <f t="shared" si="52"/>
        <v>4021.66</v>
      </c>
    </row>
    <row r="403" spans="1:6" ht="15.75">
      <c r="A403" s="16"/>
      <c r="B403" s="52"/>
      <c r="C403" s="534"/>
      <c r="D403" s="171"/>
      <c r="E403" s="18"/>
      <c r="F403" s="2"/>
    </row>
    <row r="404" spans="1:6" ht="15.75">
      <c r="A404" s="16"/>
      <c r="B404" s="52"/>
      <c r="C404" s="534"/>
      <c r="D404" s="171"/>
      <c r="E404" s="18"/>
      <c r="F404" s="2"/>
    </row>
    <row r="405" spans="1:6" ht="15.75" customHeight="1">
      <c r="A405" s="547" t="s">
        <v>278</v>
      </c>
      <c r="B405" s="547"/>
      <c r="C405" s="547"/>
      <c r="D405" s="547"/>
      <c r="E405" s="18"/>
      <c r="F405" s="2"/>
    </row>
    <row r="406" spans="1:6" ht="16.5" thickBot="1">
      <c r="A406" s="16"/>
      <c r="B406" s="52"/>
      <c r="C406" s="534"/>
      <c r="D406" s="171"/>
      <c r="E406" s="750" t="s">
        <v>113</v>
      </c>
      <c r="F406" s="750"/>
    </row>
    <row r="407" spans="1:15" ht="72" thickBot="1">
      <c r="A407" s="309" t="s">
        <v>35</v>
      </c>
      <c r="B407" s="310" t="s">
        <v>17</v>
      </c>
      <c r="C407" s="310" t="s">
        <v>277</v>
      </c>
      <c r="D407" s="310" t="s">
        <v>125</v>
      </c>
      <c r="E407" s="317" t="s">
        <v>126</v>
      </c>
      <c r="F407" s="318" t="s">
        <v>127</v>
      </c>
      <c r="L407" s="35" t="s">
        <v>148</v>
      </c>
      <c r="N407" s="1" t="s">
        <v>149</v>
      </c>
      <c r="O407" s="35"/>
    </row>
    <row r="408" spans="1:21" ht="15.75">
      <c r="A408" s="281">
        <v>1</v>
      </c>
      <c r="B408" s="282" t="s">
        <v>156</v>
      </c>
      <c r="C408" s="381">
        <v>9791609</v>
      </c>
      <c r="D408" s="431">
        <v>496.31999999999994</v>
      </c>
      <c r="E408" s="548">
        <v>463.59</v>
      </c>
      <c r="F408" s="425">
        <f aca="true" t="shared" si="59" ref="F408:F419">E408/D408</f>
        <v>0.9340546421663444</v>
      </c>
      <c r="L408" s="35">
        <v>7186080</v>
      </c>
      <c r="M408" s="35">
        <v>322.09999999999997</v>
      </c>
      <c r="N408" s="1">
        <v>2605529</v>
      </c>
      <c r="O408" s="35">
        <v>174.22</v>
      </c>
      <c r="P408" s="35">
        <f>M408+O408</f>
        <v>496.31999999999994</v>
      </c>
      <c r="S408" s="1">
        <v>300.52</v>
      </c>
      <c r="T408" s="1">
        <v>163.07</v>
      </c>
      <c r="U408" s="1">
        <f>S408+T408</f>
        <v>463.59</v>
      </c>
    </row>
    <row r="409" spans="1:21" ht="15.75">
      <c r="A409" s="219">
        <v>2</v>
      </c>
      <c r="B409" s="274" t="s">
        <v>157</v>
      </c>
      <c r="C409" s="381">
        <v>1455740</v>
      </c>
      <c r="D409" s="432">
        <v>72.19</v>
      </c>
      <c r="E409" s="549">
        <v>67.31</v>
      </c>
      <c r="F409" s="427">
        <f t="shared" si="59"/>
        <v>0.9324006095027013</v>
      </c>
      <c r="L409" s="35">
        <v>1145760</v>
      </c>
      <c r="M409" s="35">
        <v>51.349999999999994</v>
      </c>
      <c r="N409" s="1">
        <v>309980</v>
      </c>
      <c r="O409" s="35">
        <v>20.840000000000003</v>
      </c>
      <c r="P409" s="35">
        <f aca="true" t="shared" si="60" ref="P409:P419">M409+O409</f>
        <v>72.19</v>
      </c>
      <c r="S409" s="1">
        <v>47.92</v>
      </c>
      <c r="T409" s="1">
        <v>19.39</v>
      </c>
      <c r="U409" s="1">
        <f aca="true" t="shared" si="61" ref="U409:U419">S409+T409</f>
        <v>67.31</v>
      </c>
    </row>
    <row r="410" spans="1:21" ht="15.75">
      <c r="A410" s="219">
        <v>3</v>
      </c>
      <c r="B410" s="274" t="s">
        <v>158</v>
      </c>
      <c r="C410" s="381">
        <v>2500960</v>
      </c>
      <c r="D410" s="432">
        <v>130.95999999999998</v>
      </c>
      <c r="E410" s="549">
        <v>122.04</v>
      </c>
      <c r="F410" s="427">
        <f t="shared" si="59"/>
        <v>0.931887599266952</v>
      </c>
      <c r="L410" s="35">
        <v>1660120</v>
      </c>
      <c r="M410" s="35">
        <v>74.41</v>
      </c>
      <c r="N410" s="1">
        <v>840840</v>
      </c>
      <c r="O410" s="35">
        <v>56.55</v>
      </c>
      <c r="P410" s="35">
        <f t="shared" si="60"/>
        <v>130.95999999999998</v>
      </c>
      <c r="S410" s="1">
        <v>69.42</v>
      </c>
      <c r="T410" s="1">
        <v>52.620000000000005</v>
      </c>
      <c r="U410" s="1">
        <f t="shared" si="61"/>
        <v>122.04</v>
      </c>
    </row>
    <row r="411" spans="1:21" ht="15.75">
      <c r="A411" s="219">
        <v>4</v>
      </c>
      <c r="B411" s="274" t="s">
        <v>159</v>
      </c>
      <c r="C411" s="381">
        <v>973940</v>
      </c>
      <c r="D411" s="432">
        <v>49.47</v>
      </c>
      <c r="E411" s="549">
        <v>46.1</v>
      </c>
      <c r="F411" s="427">
        <f t="shared" si="59"/>
        <v>0.9318779058014959</v>
      </c>
      <c r="L411" s="35">
        <v>715000</v>
      </c>
      <c r="M411" s="35">
        <v>32.05</v>
      </c>
      <c r="N411" s="1">
        <v>258940</v>
      </c>
      <c r="O411" s="35">
        <v>17.419999999999998</v>
      </c>
      <c r="P411" s="35">
        <f t="shared" si="60"/>
        <v>49.47</v>
      </c>
      <c r="S411" s="1">
        <v>29.900000000000002</v>
      </c>
      <c r="T411" s="1">
        <v>16.2</v>
      </c>
      <c r="U411" s="1">
        <f t="shared" si="61"/>
        <v>46.1</v>
      </c>
    </row>
    <row r="412" spans="1:21" ht="15.75">
      <c r="A412" s="219">
        <v>5</v>
      </c>
      <c r="B412" s="274" t="s">
        <v>160</v>
      </c>
      <c r="C412" s="381">
        <v>2327820</v>
      </c>
      <c r="D412" s="432">
        <v>119.24000000000001</v>
      </c>
      <c r="E412" s="549">
        <v>111.16000000000001</v>
      </c>
      <c r="F412" s="427">
        <f t="shared" si="59"/>
        <v>0.9322375041932238</v>
      </c>
      <c r="L412" s="35">
        <v>1662760</v>
      </c>
      <c r="M412" s="35">
        <v>74.53</v>
      </c>
      <c r="N412" s="1">
        <v>665060</v>
      </c>
      <c r="O412" s="35">
        <v>44.71</v>
      </c>
      <c r="P412" s="35">
        <f t="shared" si="60"/>
        <v>119.24000000000001</v>
      </c>
      <c r="S412" s="1">
        <v>69.54</v>
      </c>
      <c r="T412" s="1">
        <v>41.620000000000005</v>
      </c>
      <c r="U412" s="1">
        <f t="shared" si="61"/>
        <v>111.16000000000001</v>
      </c>
    </row>
    <row r="413" spans="1:21" ht="15.75">
      <c r="A413" s="219">
        <v>6</v>
      </c>
      <c r="B413" s="274" t="s">
        <v>161</v>
      </c>
      <c r="C413" s="381">
        <v>6059240</v>
      </c>
      <c r="D413" s="432">
        <v>298.2</v>
      </c>
      <c r="E413" s="549">
        <v>278.03999999999996</v>
      </c>
      <c r="F413" s="427">
        <f t="shared" si="59"/>
        <v>0.932394366197183</v>
      </c>
      <c r="L413" s="35">
        <v>4872120</v>
      </c>
      <c r="M413" s="35">
        <v>218.38</v>
      </c>
      <c r="N413" s="1">
        <v>1187120</v>
      </c>
      <c r="O413" s="35">
        <v>79.82</v>
      </c>
      <c r="P413" s="35">
        <f t="shared" si="60"/>
        <v>298.2</v>
      </c>
      <c r="S413" s="1">
        <v>203.75</v>
      </c>
      <c r="T413" s="1">
        <v>74.28999999999999</v>
      </c>
      <c r="U413" s="1">
        <f t="shared" si="61"/>
        <v>278.03999999999996</v>
      </c>
    </row>
    <row r="414" spans="1:21" ht="15.75">
      <c r="A414" s="219">
        <v>7</v>
      </c>
      <c r="B414" s="274" t="s">
        <v>162</v>
      </c>
      <c r="C414" s="381">
        <v>2185700</v>
      </c>
      <c r="D414" s="432">
        <v>108.19000000000001</v>
      </c>
      <c r="E414" s="549">
        <v>100.86999999999999</v>
      </c>
      <c r="F414" s="427">
        <f t="shared" si="59"/>
        <v>0.9323412515019871</v>
      </c>
      <c r="L414" s="35">
        <v>1729420</v>
      </c>
      <c r="M414" s="35">
        <v>77.52000000000001</v>
      </c>
      <c r="N414" s="1">
        <v>456280</v>
      </c>
      <c r="O414" s="35">
        <v>30.669999999999998</v>
      </c>
      <c r="P414" s="35">
        <f t="shared" si="60"/>
        <v>108.19000000000001</v>
      </c>
      <c r="S414" s="1">
        <v>72.32</v>
      </c>
      <c r="T414" s="1">
        <v>28.55</v>
      </c>
      <c r="U414" s="1">
        <f t="shared" si="61"/>
        <v>100.86999999999999</v>
      </c>
    </row>
    <row r="415" spans="1:21" ht="15.75">
      <c r="A415" s="219">
        <v>8</v>
      </c>
      <c r="B415" s="274" t="s">
        <v>163</v>
      </c>
      <c r="C415" s="381">
        <v>3041060</v>
      </c>
      <c r="D415" s="432">
        <v>158.97</v>
      </c>
      <c r="E415" s="549">
        <v>148.18</v>
      </c>
      <c r="F415" s="427">
        <f t="shared" si="59"/>
        <v>0.9321255582814368</v>
      </c>
      <c r="L415" s="35">
        <v>2029720</v>
      </c>
      <c r="M415" s="35">
        <v>90.97</v>
      </c>
      <c r="N415" s="1">
        <v>1011340</v>
      </c>
      <c r="O415" s="35">
        <v>68</v>
      </c>
      <c r="P415" s="35">
        <f t="shared" si="60"/>
        <v>158.97</v>
      </c>
      <c r="S415" s="1">
        <v>84.89</v>
      </c>
      <c r="T415" s="1">
        <v>63.290000000000006</v>
      </c>
      <c r="U415" s="1">
        <f t="shared" si="61"/>
        <v>148.18</v>
      </c>
    </row>
    <row r="416" spans="1:21" ht="15.75">
      <c r="A416" s="219">
        <v>9</v>
      </c>
      <c r="B416" s="274" t="s">
        <v>164</v>
      </c>
      <c r="C416" s="381">
        <v>4102560</v>
      </c>
      <c r="D416" s="432">
        <v>202.62</v>
      </c>
      <c r="E416" s="549">
        <v>188.92000000000002</v>
      </c>
      <c r="F416" s="427">
        <f t="shared" si="59"/>
        <v>0.9323857467179943</v>
      </c>
      <c r="L416" s="35">
        <v>3266780</v>
      </c>
      <c r="M416" s="35">
        <v>146.42000000000002</v>
      </c>
      <c r="N416" s="1">
        <v>835780</v>
      </c>
      <c r="O416" s="35">
        <v>56.2</v>
      </c>
      <c r="P416" s="35">
        <f t="shared" si="60"/>
        <v>202.62</v>
      </c>
      <c r="S416" s="1">
        <v>136.62</v>
      </c>
      <c r="T416" s="1">
        <v>52.300000000000004</v>
      </c>
      <c r="U416" s="1">
        <f t="shared" si="61"/>
        <v>188.92000000000002</v>
      </c>
    </row>
    <row r="417" spans="1:21" ht="15.75">
      <c r="A417" s="219">
        <v>10</v>
      </c>
      <c r="B417" s="274" t="s">
        <v>165</v>
      </c>
      <c r="C417" s="381">
        <v>1230900</v>
      </c>
      <c r="D417" s="433">
        <v>62.99</v>
      </c>
      <c r="E417" s="549">
        <v>58.730000000000004</v>
      </c>
      <c r="F417" s="427">
        <f t="shared" si="59"/>
        <v>0.9323702174948405</v>
      </c>
      <c r="L417" s="35">
        <v>881980</v>
      </c>
      <c r="M417" s="35">
        <v>39.53</v>
      </c>
      <c r="N417" s="1">
        <v>348920</v>
      </c>
      <c r="O417" s="35">
        <v>23.46</v>
      </c>
      <c r="P417" s="35">
        <f t="shared" si="60"/>
        <v>62.99</v>
      </c>
      <c r="S417" s="1">
        <v>36.89</v>
      </c>
      <c r="T417" s="1">
        <v>21.84</v>
      </c>
      <c r="U417" s="1">
        <f t="shared" si="61"/>
        <v>58.730000000000004</v>
      </c>
    </row>
    <row r="418" spans="1:21" ht="16.5" thickBot="1">
      <c r="A418" s="283">
        <v>11</v>
      </c>
      <c r="B418" s="284" t="s">
        <v>166</v>
      </c>
      <c r="C418" s="381">
        <v>2395580</v>
      </c>
      <c r="D418" s="434">
        <v>118.13</v>
      </c>
      <c r="E418" s="550">
        <v>110.12</v>
      </c>
      <c r="F418" s="429">
        <f t="shared" si="59"/>
        <v>0.9321933463133837</v>
      </c>
      <c r="L418" s="35">
        <v>1916420</v>
      </c>
      <c r="M418" s="35">
        <v>85.89999999999999</v>
      </c>
      <c r="N418" s="1">
        <v>479160</v>
      </c>
      <c r="O418" s="35">
        <v>32.230000000000004</v>
      </c>
      <c r="P418" s="35">
        <f t="shared" si="60"/>
        <v>118.13</v>
      </c>
      <c r="R418" s="35">
        <f>M419+O419</f>
        <v>1817.2800000000002</v>
      </c>
      <c r="S418" s="1">
        <v>80.14</v>
      </c>
      <c r="T418" s="1">
        <v>29.98</v>
      </c>
      <c r="U418" s="1">
        <f t="shared" si="61"/>
        <v>110.12</v>
      </c>
    </row>
    <row r="419" spans="1:21" ht="16.5" thickBot="1">
      <c r="A419" s="746" t="s">
        <v>20</v>
      </c>
      <c r="B419" s="747"/>
      <c r="C419" s="551">
        <v>36065109</v>
      </c>
      <c r="D419" s="552">
        <v>1817.2800000000002</v>
      </c>
      <c r="E419" s="553">
        <v>1695.06</v>
      </c>
      <c r="F419" s="554">
        <f t="shared" si="59"/>
        <v>0.9327456418383517</v>
      </c>
      <c r="L419" s="35">
        <v>27066160</v>
      </c>
      <c r="M419" s="35">
        <v>1213.16</v>
      </c>
      <c r="N419" s="35">
        <v>8998949</v>
      </c>
      <c r="O419" s="35">
        <v>604.1200000000001</v>
      </c>
      <c r="P419" s="35">
        <f t="shared" si="60"/>
        <v>1817.2800000000002</v>
      </c>
      <c r="S419" s="1">
        <v>1131.91</v>
      </c>
      <c r="T419" s="1">
        <v>563.15</v>
      </c>
      <c r="U419" s="1">
        <f t="shared" si="61"/>
        <v>1695.06</v>
      </c>
    </row>
    <row r="420" spans="1:14" ht="15.75">
      <c r="A420" s="16"/>
      <c r="B420" s="52"/>
      <c r="C420" s="555"/>
      <c r="D420" s="184"/>
      <c r="E420" s="218"/>
      <c r="F420" s="364"/>
      <c r="N420" s="35"/>
    </row>
    <row r="421" spans="1:14" ht="15.75">
      <c r="A421" s="16"/>
      <c r="B421" s="52"/>
      <c r="C421" s="555"/>
      <c r="D421" s="184"/>
      <c r="E421" s="218"/>
      <c r="F421" s="364"/>
      <c r="N421" s="35"/>
    </row>
    <row r="422" spans="1:14" ht="15.75">
      <c r="A422" s="16"/>
      <c r="B422" s="52"/>
      <c r="C422" s="555"/>
      <c r="D422" s="184"/>
      <c r="E422" s="218"/>
      <c r="F422" s="364"/>
      <c r="N422" s="35"/>
    </row>
    <row r="423" spans="1:8" ht="15">
      <c r="A423" s="216" t="s">
        <v>114</v>
      </c>
      <c r="B423" s="216"/>
      <c r="C423" s="216"/>
      <c r="D423" s="216"/>
      <c r="E423" s="216"/>
      <c r="F423" s="216"/>
      <c r="G423" s="216"/>
      <c r="H423" s="35" t="s">
        <v>44</v>
      </c>
    </row>
    <row r="424" spans="1:3" ht="15.75" thickBot="1">
      <c r="A424" s="229" t="s">
        <v>115</v>
      </c>
      <c r="B424" s="2"/>
      <c r="C424" s="2"/>
    </row>
    <row r="425" spans="1:18" ht="44.25" customHeight="1" thickBot="1">
      <c r="A425" s="278" t="s">
        <v>9</v>
      </c>
      <c r="B425" s="279" t="s">
        <v>10</v>
      </c>
      <c r="C425" s="279" t="s">
        <v>279</v>
      </c>
      <c r="D425" s="279" t="s">
        <v>280</v>
      </c>
      <c r="E425" s="280" t="s">
        <v>186</v>
      </c>
      <c r="F425" s="279" t="s">
        <v>99</v>
      </c>
      <c r="G425" s="319" t="s">
        <v>100</v>
      </c>
      <c r="I425" s="806"/>
      <c r="J425" s="806"/>
      <c r="K425" s="806"/>
      <c r="L425" s="729" t="s">
        <v>13</v>
      </c>
      <c r="M425" s="729"/>
      <c r="N425" s="729"/>
      <c r="O425" s="276"/>
      <c r="P425" s="729" t="s">
        <v>191</v>
      </c>
      <c r="Q425" s="729"/>
      <c r="R425" s="729"/>
    </row>
    <row r="426" spans="1:18" ht="16.5" thickBot="1">
      <c r="A426" s="281">
        <v>1</v>
      </c>
      <c r="B426" s="282" t="s">
        <v>156</v>
      </c>
      <c r="C426" s="556">
        <v>85.7</v>
      </c>
      <c r="D426" s="556">
        <v>-1.3200000000000074</v>
      </c>
      <c r="E426" s="556">
        <v>85.7</v>
      </c>
      <c r="F426" s="320">
        <f aca="true" t="shared" si="62" ref="F426:F436">D426+E426</f>
        <v>84.38</v>
      </c>
      <c r="G426" s="301">
        <f aca="true" t="shared" si="63" ref="G426:G437">F426/C426</f>
        <v>0.9845974329054842</v>
      </c>
      <c r="L426" s="321">
        <v>32.9</v>
      </c>
      <c r="M426" s="321">
        <v>52.800000000000004</v>
      </c>
      <c r="N426" s="385">
        <f>SUM(L426:M426)</f>
        <v>85.7</v>
      </c>
      <c r="O426" s="35"/>
      <c r="P426" s="321">
        <v>0</v>
      </c>
      <c r="Q426" s="321">
        <v>-1.3200000000000074</v>
      </c>
      <c r="R426" s="385">
        <f>SUM(P426:Q426)</f>
        <v>-1.3200000000000074</v>
      </c>
    </row>
    <row r="427" spans="1:18" ht="16.5" thickBot="1">
      <c r="A427" s="219">
        <v>2</v>
      </c>
      <c r="B427" s="274" t="s">
        <v>157</v>
      </c>
      <c r="C427" s="557">
        <v>28.300000000000004</v>
      </c>
      <c r="D427" s="556">
        <v>-0.14999999999999858</v>
      </c>
      <c r="E427" s="557">
        <v>28.300000000000004</v>
      </c>
      <c r="F427" s="321">
        <f t="shared" si="62"/>
        <v>28.150000000000006</v>
      </c>
      <c r="G427" s="275">
        <f t="shared" si="63"/>
        <v>0.9946996466431096</v>
      </c>
      <c r="L427" s="321">
        <v>19.200000000000003</v>
      </c>
      <c r="M427" s="321">
        <v>9.1</v>
      </c>
      <c r="N427" s="385">
        <f aca="true" t="shared" si="64" ref="N427:N436">SUM(L427:M427)</f>
        <v>28.300000000000004</v>
      </c>
      <c r="O427" s="35"/>
      <c r="P427" s="321">
        <v>0</v>
      </c>
      <c r="Q427" s="321">
        <v>-0.14999999999999858</v>
      </c>
      <c r="R427" s="385">
        <f aca="true" t="shared" si="65" ref="R427:R436">SUM(P427:Q427)</f>
        <v>-0.14999999999999858</v>
      </c>
    </row>
    <row r="428" spans="1:18" ht="16.5" thickBot="1">
      <c r="A428" s="219">
        <v>3</v>
      </c>
      <c r="B428" s="274" t="s">
        <v>158</v>
      </c>
      <c r="C428" s="557">
        <v>40.099999999999994</v>
      </c>
      <c r="D428" s="556">
        <v>-0.4499999999999993</v>
      </c>
      <c r="E428" s="557">
        <v>40.099999999999994</v>
      </c>
      <c r="F428" s="321">
        <f t="shared" si="62"/>
        <v>39.64999999999999</v>
      </c>
      <c r="G428" s="275">
        <f t="shared" si="63"/>
        <v>0.9887780548628429</v>
      </c>
      <c r="L428" s="321">
        <v>25.799999999999997</v>
      </c>
      <c r="M428" s="321">
        <v>14.299999999999999</v>
      </c>
      <c r="N428" s="385">
        <f t="shared" si="64"/>
        <v>40.099999999999994</v>
      </c>
      <c r="O428" s="35"/>
      <c r="P428" s="321">
        <v>0</v>
      </c>
      <c r="Q428" s="321">
        <v>-0.4499999999999993</v>
      </c>
      <c r="R428" s="385">
        <f t="shared" si="65"/>
        <v>-0.4499999999999993</v>
      </c>
    </row>
    <row r="429" spans="1:18" ht="16.5" thickBot="1">
      <c r="A429" s="219">
        <v>4</v>
      </c>
      <c r="B429" s="274" t="s">
        <v>159</v>
      </c>
      <c r="C429" s="557">
        <v>13.200000000000001</v>
      </c>
      <c r="D429" s="556">
        <v>0.1899999999999995</v>
      </c>
      <c r="E429" s="557">
        <v>13.200000000000001</v>
      </c>
      <c r="F429" s="321">
        <f t="shared" si="62"/>
        <v>13.39</v>
      </c>
      <c r="G429" s="275">
        <f t="shared" si="63"/>
        <v>1.0143939393939394</v>
      </c>
      <c r="L429" s="321">
        <v>8.4</v>
      </c>
      <c r="M429" s="321">
        <v>4.800000000000001</v>
      </c>
      <c r="N429" s="385">
        <f t="shared" si="64"/>
        <v>13.200000000000001</v>
      </c>
      <c r="O429" s="35"/>
      <c r="P429" s="321">
        <v>0</v>
      </c>
      <c r="Q429" s="321">
        <v>0.1899999999999995</v>
      </c>
      <c r="R429" s="385">
        <f t="shared" si="65"/>
        <v>0.1899999999999995</v>
      </c>
    </row>
    <row r="430" spans="1:18" ht="16.5" thickBot="1">
      <c r="A430" s="219">
        <v>5</v>
      </c>
      <c r="B430" s="274" t="s">
        <v>160</v>
      </c>
      <c r="C430" s="557">
        <v>49.3</v>
      </c>
      <c r="D430" s="556">
        <v>-0.6600000000000001</v>
      </c>
      <c r="E430" s="557">
        <v>49.3</v>
      </c>
      <c r="F430" s="321">
        <f t="shared" si="62"/>
        <v>48.64</v>
      </c>
      <c r="G430" s="275">
        <f t="shared" si="63"/>
        <v>0.9866125760649088</v>
      </c>
      <c r="L430" s="321">
        <v>33.4</v>
      </c>
      <c r="M430" s="321">
        <v>15.9</v>
      </c>
      <c r="N430" s="385">
        <f t="shared" si="64"/>
        <v>49.3</v>
      </c>
      <c r="O430" s="35"/>
      <c r="P430" s="321">
        <v>0</v>
      </c>
      <c r="Q430" s="321">
        <v>-0.6600000000000001</v>
      </c>
      <c r="R430" s="385">
        <f t="shared" si="65"/>
        <v>-0.6600000000000001</v>
      </c>
    </row>
    <row r="431" spans="1:18" ht="16.5" thickBot="1">
      <c r="A431" s="219">
        <v>6</v>
      </c>
      <c r="B431" s="274" t="s">
        <v>161</v>
      </c>
      <c r="C431" s="557">
        <v>55.400000000000006</v>
      </c>
      <c r="D431" s="556">
        <v>-0.41000000000000014</v>
      </c>
      <c r="E431" s="557">
        <v>55.400000000000006</v>
      </c>
      <c r="F431" s="321">
        <f t="shared" si="62"/>
        <v>54.99000000000001</v>
      </c>
      <c r="G431" s="275">
        <f t="shared" si="63"/>
        <v>0.9925992779783395</v>
      </c>
      <c r="L431" s="321">
        <v>42.1</v>
      </c>
      <c r="M431" s="321">
        <v>13.3</v>
      </c>
      <c r="N431" s="385">
        <f t="shared" si="64"/>
        <v>55.400000000000006</v>
      </c>
      <c r="O431" s="35"/>
      <c r="P431" s="321">
        <v>0</v>
      </c>
      <c r="Q431" s="321">
        <v>-0.41000000000000014</v>
      </c>
      <c r="R431" s="385">
        <f t="shared" si="65"/>
        <v>-0.41000000000000014</v>
      </c>
    </row>
    <row r="432" spans="1:18" ht="16.5" thickBot="1">
      <c r="A432" s="219">
        <v>7</v>
      </c>
      <c r="B432" s="274" t="s">
        <v>162</v>
      </c>
      <c r="C432" s="557">
        <v>29.800000000000004</v>
      </c>
      <c r="D432" s="556">
        <v>-0.1700000000000017</v>
      </c>
      <c r="E432" s="557">
        <v>29.800000000000004</v>
      </c>
      <c r="F432" s="321">
        <f t="shared" si="62"/>
        <v>29.630000000000003</v>
      </c>
      <c r="G432" s="275">
        <f t="shared" si="63"/>
        <v>0.9942953020134228</v>
      </c>
      <c r="L432" s="321">
        <v>20.1</v>
      </c>
      <c r="M432" s="321">
        <v>9.700000000000001</v>
      </c>
      <c r="N432" s="385">
        <f t="shared" si="64"/>
        <v>29.800000000000004</v>
      </c>
      <c r="O432" s="35"/>
      <c r="P432" s="321">
        <v>0</v>
      </c>
      <c r="Q432" s="321">
        <v>-0.1700000000000017</v>
      </c>
      <c r="R432" s="385">
        <f t="shared" si="65"/>
        <v>-0.1700000000000017</v>
      </c>
    </row>
    <row r="433" spans="1:18" ht="16.5" thickBot="1">
      <c r="A433" s="219">
        <v>8</v>
      </c>
      <c r="B433" s="274" t="s">
        <v>163</v>
      </c>
      <c r="C433" s="557">
        <v>42</v>
      </c>
      <c r="D433" s="556">
        <v>-0.5000000000000018</v>
      </c>
      <c r="E433" s="557">
        <v>42</v>
      </c>
      <c r="F433" s="321">
        <f t="shared" si="62"/>
        <v>41.5</v>
      </c>
      <c r="G433" s="275">
        <f t="shared" si="63"/>
        <v>0.9880952380952381</v>
      </c>
      <c r="L433" s="321">
        <v>27.3</v>
      </c>
      <c r="M433" s="321">
        <v>14.700000000000001</v>
      </c>
      <c r="N433" s="385">
        <f t="shared" si="64"/>
        <v>42</v>
      </c>
      <c r="O433" s="35"/>
      <c r="P433" s="321">
        <v>0</v>
      </c>
      <c r="Q433" s="321">
        <v>-0.5000000000000018</v>
      </c>
      <c r="R433" s="385">
        <f t="shared" si="65"/>
        <v>-0.5000000000000018</v>
      </c>
    </row>
    <row r="434" spans="1:18" ht="16.5" thickBot="1">
      <c r="A434" s="219">
        <v>9</v>
      </c>
      <c r="B434" s="274" t="s">
        <v>164</v>
      </c>
      <c r="C434" s="557">
        <v>55.39999999999999</v>
      </c>
      <c r="D434" s="556">
        <v>-0.9600000000000044</v>
      </c>
      <c r="E434" s="557">
        <v>55.39999999999999</v>
      </c>
      <c r="F434" s="321">
        <f t="shared" si="62"/>
        <v>54.43999999999998</v>
      </c>
      <c r="G434" s="275">
        <f t="shared" si="63"/>
        <v>0.9826714801444042</v>
      </c>
      <c r="L434" s="321">
        <v>36.599999999999994</v>
      </c>
      <c r="M434" s="321">
        <v>18.8</v>
      </c>
      <c r="N434" s="385">
        <f t="shared" si="64"/>
        <v>55.39999999999999</v>
      </c>
      <c r="O434" s="35"/>
      <c r="P434" s="321">
        <v>0</v>
      </c>
      <c r="Q434" s="321">
        <v>-0.9600000000000044</v>
      </c>
      <c r="R434" s="385">
        <f t="shared" si="65"/>
        <v>-0.9600000000000044</v>
      </c>
    </row>
    <row r="435" spans="1:18" ht="16.5" thickBot="1">
      <c r="A435" s="219">
        <v>10</v>
      </c>
      <c r="B435" s="274" t="s">
        <v>165</v>
      </c>
      <c r="C435" s="557">
        <v>18.200000000000003</v>
      </c>
      <c r="D435" s="556">
        <v>0.09999999999999964</v>
      </c>
      <c r="E435" s="557">
        <v>18.200000000000003</v>
      </c>
      <c r="F435" s="321">
        <f t="shared" si="62"/>
        <v>18.300000000000004</v>
      </c>
      <c r="G435" s="275">
        <f t="shared" si="63"/>
        <v>1.0054945054945055</v>
      </c>
      <c r="L435" s="321">
        <v>10.700000000000001</v>
      </c>
      <c r="M435" s="321">
        <v>7.5</v>
      </c>
      <c r="N435" s="385">
        <f t="shared" si="64"/>
        <v>18.200000000000003</v>
      </c>
      <c r="O435" s="35"/>
      <c r="P435" s="321">
        <v>0</v>
      </c>
      <c r="Q435" s="321">
        <v>0.09999999999999964</v>
      </c>
      <c r="R435" s="385">
        <f t="shared" si="65"/>
        <v>0.09999999999999964</v>
      </c>
    </row>
    <row r="436" spans="1:18" ht="16.5" thickBot="1">
      <c r="A436" s="283">
        <v>11</v>
      </c>
      <c r="B436" s="284" t="s">
        <v>166</v>
      </c>
      <c r="C436" s="558">
        <v>51.699999999999996</v>
      </c>
      <c r="D436" s="556">
        <v>-0.34999999999999964</v>
      </c>
      <c r="E436" s="558">
        <v>51.699999999999996</v>
      </c>
      <c r="F436" s="322">
        <f t="shared" si="62"/>
        <v>51.349999999999994</v>
      </c>
      <c r="G436" s="304">
        <f t="shared" si="63"/>
        <v>0.9932301740812379</v>
      </c>
      <c r="L436" s="321">
        <v>40.8</v>
      </c>
      <c r="M436" s="321">
        <v>10.9</v>
      </c>
      <c r="N436" s="385">
        <f t="shared" si="64"/>
        <v>51.699999999999996</v>
      </c>
      <c r="O436" s="35"/>
      <c r="P436" s="321">
        <v>0</v>
      </c>
      <c r="Q436" s="321">
        <v>-0.34999999999999964</v>
      </c>
      <c r="R436" s="385">
        <f t="shared" si="65"/>
        <v>-0.34999999999999964</v>
      </c>
    </row>
    <row r="437" spans="1:18" ht="15.75" thickBot="1">
      <c r="A437" s="289"/>
      <c r="B437" s="346" t="s">
        <v>20</v>
      </c>
      <c r="C437" s="323">
        <v>469.09999999999997</v>
      </c>
      <c r="D437" s="323">
        <v>-4.680000000000014</v>
      </c>
      <c r="E437" s="323">
        <v>469.09999999999997</v>
      </c>
      <c r="F437" s="323">
        <f>SUM(F426:F436)</f>
        <v>464.41999999999996</v>
      </c>
      <c r="G437" s="285">
        <f t="shared" si="63"/>
        <v>0.990023449157962</v>
      </c>
      <c r="H437" s="25"/>
      <c r="I437" s="258"/>
      <c r="J437" s="258"/>
      <c r="K437" s="258"/>
      <c r="L437" s="215">
        <v>297.3</v>
      </c>
      <c r="M437" s="215">
        <v>171.8</v>
      </c>
      <c r="N437" s="215">
        <f>SUM(N426:N436)</f>
        <v>469.09999999999997</v>
      </c>
      <c r="O437" s="258"/>
      <c r="P437" s="215">
        <v>0</v>
      </c>
      <c r="Q437" s="215">
        <v>-4.680000000000014</v>
      </c>
      <c r="R437" s="215">
        <f>SUM(R426:R436)</f>
        <v>-4.680000000000014</v>
      </c>
    </row>
    <row r="439" spans="1:7" ht="15">
      <c r="A439" s="216" t="s">
        <v>116</v>
      </c>
      <c r="B439" s="216"/>
      <c r="C439" s="216"/>
      <c r="D439" s="216"/>
      <c r="E439" s="216"/>
      <c r="F439" s="216"/>
      <c r="G439" s="216"/>
    </row>
    <row r="440" spans="1:6" ht="15.75" thickBot="1">
      <c r="A440" s="217" t="s">
        <v>281</v>
      </c>
      <c r="B440" s="217"/>
      <c r="C440" s="217"/>
      <c r="D440" s="217"/>
      <c r="E440" s="217"/>
      <c r="F440" s="217"/>
    </row>
    <row r="441" spans="1:18" ht="57" customHeight="1" thickBot="1">
      <c r="A441" s="278" t="s">
        <v>9</v>
      </c>
      <c r="B441" s="279" t="s">
        <v>10</v>
      </c>
      <c r="C441" s="279" t="str">
        <f>C425</f>
        <v>Allocation for 2018-19                             </v>
      </c>
      <c r="D441" s="279" t="s">
        <v>101</v>
      </c>
      <c r="E441" s="280" t="s">
        <v>102</v>
      </c>
      <c r="F441" s="286" t="s">
        <v>103</v>
      </c>
      <c r="G441" s="766"/>
      <c r="H441" s="766"/>
      <c r="I441" s="766"/>
      <c r="L441" s="729" t="s">
        <v>195</v>
      </c>
      <c r="M441" s="729"/>
      <c r="N441" s="729"/>
      <c r="P441" s="729" t="s">
        <v>196</v>
      </c>
      <c r="Q441" s="729"/>
      <c r="R441" s="729"/>
    </row>
    <row r="442" spans="1:18" ht="15.75">
      <c r="A442" s="281">
        <v>1</v>
      </c>
      <c r="B442" s="282" t="s">
        <v>156</v>
      </c>
      <c r="C442" s="556">
        <v>85.7</v>
      </c>
      <c r="D442" s="320">
        <v>85.7</v>
      </c>
      <c r="E442" s="556">
        <v>85.7</v>
      </c>
      <c r="F442" s="324">
        <f aca="true" t="shared" si="66" ref="F442:F453">E442/C442</f>
        <v>1</v>
      </c>
      <c r="G442" s="262"/>
      <c r="L442" s="321">
        <v>32.9</v>
      </c>
      <c r="M442" s="321">
        <v>52.800000000000004</v>
      </c>
      <c r="N442" s="385">
        <f>SUM(L442:M442)</f>
        <v>85.7</v>
      </c>
      <c r="P442" s="321">
        <v>32.9</v>
      </c>
      <c r="Q442" s="321">
        <v>52.800000000000004</v>
      </c>
      <c r="R442" s="385">
        <f>SUM(P442:Q442)</f>
        <v>85.7</v>
      </c>
    </row>
    <row r="443" spans="1:18" ht="15.75">
      <c r="A443" s="219">
        <v>2</v>
      </c>
      <c r="B443" s="274" t="s">
        <v>157</v>
      </c>
      <c r="C443" s="557">
        <v>28.300000000000004</v>
      </c>
      <c r="D443" s="321">
        <v>28.300000000000004</v>
      </c>
      <c r="E443" s="557">
        <v>28.300000000000004</v>
      </c>
      <c r="F443" s="325">
        <f t="shared" si="66"/>
        <v>1</v>
      </c>
      <c r="G443" s="262"/>
      <c r="L443" s="321">
        <v>19.200000000000003</v>
      </c>
      <c r="M443" s="321">
        <v>9.1</v>
      </c>
      <c r="N443" s="385">
        <f aca="true" t="shared" si="67" ref="N443:N452">SUM(L443:M443)</f>
        <v>28.300000000000004</v>
      </c>
      <c r="P443" s="321">
        <v>19.200000000000003</v>
      </c>
      <c r="Q443" s="321">
        <v>9.1</v>
      </c>
      <c r="R443" s="385">
        <f aca="true" t="shared" si="68" ref="R443:R452">SUM(P443:Q443)</f>
        <v>28.300000000000004</v>
      </c>
    </row>
    <row r="444" spans="1:18" ht="15.75">
      <c r="A444" s="219">
        <v>3</v>
      </c>
      <c r="B444" s="274" t="s">
        <v>158</v>
      </c>
      <c r="C444" s="557">
        <v>40.099999999999994</v>
      </c>
      <c r="D444" s="321">
        <v>40.099999999999994</v>
      </c>
      <c r="E444" s="557">
        <v>40.099999999999994</v>
      </c>
      <c r="F444" s="325">
        <f t="shared" si="66"/>
        <v>1</v>
      </c>
      <c r="G444" s="262"/>
      <c r="L444" s="321">
        <v>25.799999999999997</v>
      </c>
      <c r="M444" s="321">
        <v>14.299999999999999</v>
      </c>
      <c r="N444" s="385">
        <f t="shared" si="67"/>
        <v>40.099999999999994</v>
      </c>
      <c r="P444" s="321">
        <v>25.799999999999997</v>
      </c>
      <c r="Q444" s="321">
        <v>14.299999999999999</v>
      </c>
      <c r="R444" s="385">
        <f t="shared" si="68"/>
        <v>40.099999999999994</v>
      </c>
    </row>
    <row r="445" spans="1:18" ht="15.75">
      <c r="A445" s="219">
        <v>4</v>
      </c>
      <c r="B445" s="274" t="s">
        <v>159</v>
      </c>
      <c r="C445" s="557">
        <v>13.200000000000001</v>
      </c>
      <c r="D445" s="321">
        <v>13.200000000000001</v>
      </c>
      <c r="E445" s="557">
        <v>13.200000000000001</v>
      </c>
      <c r="F445" s="325">
        <f t="shared" si="66"/>
        <v>1</v>
      </c>
      <c r="G445" s="262"/>
      <c r="L445" s="321">
        <v>8.4</v>
      </c>
      <c r="M445" s="321">
        <v>4.800000000000001</v>
      </c>
      <c r="N445" s="385">
        <f t="shared" si="67"/>
        <v>13.200000000000001</v>
      </c>
      <c r="P445" s="321">
        <v>8.4</v>
      </c>
      <c r="Q445" s="321">
        <v>4.800000000000001</v>
      </c>
      <c r="R445" s="385">
        <f t="shared" si="68"/>
        <v>13.200000000000001</v>
      </c>
    </row>
    <row r="446" spans="1:18" ht="15.75">
      <c r="A446" s="219">
        <v>5</v>
      </c>
      <c r="B446" s="274" t="s">
        <v>160</v>
      </c>
      <c r="C446" s="557">
        <v>49.3</v>
      </c>
      <c r="D446" s="321">
        <v>49.3</v>
      </c>
      <c r="E446" s="557">
        <v>49.3</v>
      </c>
      <c r="F446" s="325">
        <f t="shared" si="66"/>
        <v>1</v>
      </c>
      <c r="G446" s="262"/>
      <c r="L446" s="321">
        <v>33.4</v>
      </c>
      <c r="M446" s="321">
        <v>15.9</v>
      </c>
      <c r="N446" s="385">
        <f t="shared" si="67"/>
        <v>49.3</v>
      </c>
      <c r="P446" s="321">
        <v>33.4</v>
      </c>
      <c r="Q446" s="321">
        <v>15.9</v>
      </c>
      <c r="R446" s="385">
        <f t="shared" si="68"/>
        <v>49.3</v>
      </c>
    </row>
    <row r="447" spans="1:18" ht="15.75">
      <c r="A447" s="219">
        <v>6</v>
      </c>
      <c r="B447" s="274" t="s">
        <v>161</v>
      </c>
      <c r="C447" s="557">
        <v>55.400000000000006</v>
      </c>
      <c r="D447" s="321">
        <v>55.400000000000006</v>
      </c>
      <c r="E447" s="557">
        <v>55.400000000000006</v>
      </c>
      <c r="F447" s="325">
        <f t="shared" si="66"/>
        <v>1</v>
      </c>
      <c r="G447" s="262"/>
      <c r="L447" s="321">
        <v>42.1</v>
      </c>
      <c r="M447" s="321">
        <v>13.3</v>
      </c>
      <c r="N447" s="385">
        <f t="shared" si="67"/>
        <v>55.400000000000006</v>
      </c>
      <c r="P447" s="321">
        <v>42.1</v>
      </c>
      <c r="Q447" s="321">
        <v>13.3</v>
      </c>
      <c r="R447" s="385">
        <f t="shared" si="68"/>
        <v>55.400000000000006</v>
      </c>
    </row>
    <row r="448" spans="1:18" ht="15.75">
      <c r="A448" s="219">
        <v>7</v>
      </c>
      <c r="B448" s="274" t="s">
        <v>162</v>
      </c>
      <c r="C448" s="557">
        <v>29.800000000000004</v>
      </c>
      <c r="D448" s="321">
        <v>29.800000000000004</v>
      </c>
      <c r="E448" s="557">
        <v>29.800000000000004</v>
      </c>
      <c r="F448" s="325">
        <f t="shared" si="66"/>
        <v>1</v>
      </c>
      <c r="G448" s="262"/>
      <c r="L448" s="321">
        <v>20.1</v>
      </c>
      <c r="M448" s="321">
        <v>9.700000000000001</v>
      </c>
      <c r="N448" s="385">
        <f t="shared" si="67"/>
        <v>29.800000000000004</v>
      </c>
      <c r="P448" s="321">
        <v>20.1</v>
      </c>
      <c r="Q448" s="321">
        <v>9.700000000000001</v>
      </c>
      <c r="R448" s="385">
        <f t="shared" si="68"/>
        <v>29.800000000000004</v>
      </c>
    </row>
    <row r="449" spans="1:18" ht="15.75">
      <c r="A449" s="219">
        <v>8</v>
      </c>
      <c r="B449" s="274" t="s">
        <v>163</v>
      </c>
      <c r="C449" s="557">
        <v>42</v>
      </c>
      <c r="D449" s="321">
        <v>42</v>
      </c>
      <c r="E449" s="557">
        <v>42</v>
      </c>
      <c r="F449" s="325">
        <f t="shared" si="66"/>
        <v>1</v>
      </c>
      <c r="G449" s="262"/>
      <c r="L449" s="321">
        <v>27.3</v>
      </c>
      <c r="M449" s="321">
        <v>14.700000000000001</v>
      </c>
      <c r="N449" s="385">
        <f t="shared" si="67"/>
        <v>42</v>
      </c>
      <c r="P449" s="321">
        <v>27.3</v>
      </c>
      <c r="Q449" s="321">
        <v>14.700000000000001</v>
      </c>
      <c r="R449" s="385">
        <f t="shared" si="68"/>
        <v>42</v>
      </c>
    </row>
    <row r="450" spans="1:18" ht="15.75">
      <c r="A450" s="219">
        <v>9</v>
      </c>
      <c r="B450" s="274" t="s">
        <v>164</v>
      </c>
      <c r="C450" s="557">
        <v>55.39999999999999</v>
      </c>
      <c r="D450" s="321">
        <v>55.39999999999999</v>
      </c>
      <c r="E450" s="557">
        <v>55.39999999999999</v>
      </c>
      <c r="F450" s="325">
        <f t="shared" si="66"/>
        <v>1</v>
      </c>
      <c r="G450" s="262"/>
      <c r="L450" s="321">
        <v>36.599999999999994</v>
      </c>
      <c r="M450" s="321">
        <v>18.8</v>
      </c>
      <c r="N450" s="385">
        <f t="shared" si="67"/>
        <v>55.39999999999999</v>
      </c>
      <c r="P450" s="321">
        <v>36.599999999999994</v>
      </c>
      <c r="Q450" s="321">
        <v>18.8</v>
      </c>
      <c r="R450" s="385">
        <f t="shared" si="68"/>
        <v>55.39999999999999</v>
      </c>
    </row>
    <row r="451" spans="1:18" ht="15.75">
      <c r="A451" s="219">
        <v>10</v>
      </c>
      <c r="B451" s="274" t="s">
        <v>165</v>
      </c>
      <c r="C451" s="557">
        <v>18.200000000000003</v>
      </c>
      <c r="D451" s="321">
        <v>18.200000000000003</v>
      </c>
      <c r="E451" s="557">
        <v>18.200000000000003</v>
      </c>
      <c r="F451" s="325">
        <f t="shared" si="66"/>
        <v>1</v>
      </c>
      <c r="G451" s="262"/>
      <c r="L451" s="321">
        <v>10.700000000000001</v>
      </c>
      <c r="M451" s="321">
        <v>7.5</v>
      </c>
      <c r="N451" s="385">
        <f t="shared" si="67"/>
        <v>18.200000000000003</v>
      </c>
      <c r="P451" s="321">
        <v>10.700000000000001</v>
      </c>
      <c r="Q451" s="321">
        <v>7.5</v>
      </c>
      <c r="R451" s="385">
        <f t="shared" si="68"/>
        <v>18.200000000000003</v>
      </c>
    </row>
    <row r="452" spans="1:18" ht="16.5" thickBot="1">
      <c r="A452" s="283">
        <v>11</v>
      </c>
      <c r="B452" s="284" t="s">
        <v>166</v>
      </c>
      <c r="C452" s="558">
        <v>51.699999999999996</v>
      </c>
      <c r="D452" s="322">
        <v>51.699999999999996</v>
      </c>
      <c r="E452" s="558">
        <v>51.699999999999996</v>
      </c>
      <c r="F452" s="326">
        <f t="shared" si="66"/>
        <v>1</v>
      </c>
      <c r="G452" s="262"/>
      <c r="L452" s="321">
        <v>40.8</v>
      </c>
      <c r="M452" s="321">
        <v>10.9</v>
      </c>
      <c r="N452" s="385">
        <f t="shared" si="67"/>
        <v>51.699999999999996</v>
      </c>
      <c r="P452" s="321">
        <v>40.8</v>
      </c>
      <c r="Q452" s="321">
        <v>10.9</v>
      </c>
      <c r="R452" s="385">
        <f t="shared" si="68"/>
        <v>51.699999999999996</v>
      </c>
    </row>
    <row r="453" spans="1:18" s="2" customFormat="1" ht="15.75" thickBot="1">
      <c r="A453" s="289"/>
      <c r="B453" s="290" t="s">
        <v>20</v>
      </c>
      <c r="C453" s="323">
        <v>469.09999999999997</v>
      </c>
      <c r="D453" s="323">
        <v>469.09999999999997</v>
      </c>
      <c r="E453" s="323">
        <v>469.09999999999997</v>
      </c>
      <c r="F453" s="327">
        <f t="shared" si="66"/>
        <v>1</v>
      </c>
      <c r="G453" s="261"/>
      <c r="H453" s="261"/>
      <c r="I453" s="261"/>
      <c r="J453" s="69"/>
      <c r="K453" s="69"/>
      <c r="L453" s="215">
        <v>297.3</v>
      </c>
      <c r="M453" s="215">
        <v>171.8</v>
      </c>
      <c r="N453" s="215">
        <f>SUM(N442:N452)</f>
        <v>469.09999999999997</v>
      </c>
      <c r="P453" s="215">
        <v>297.3</v>
      </c>
      <c r="Q453" s="215">
        <v>171.8</v>
      </c>
      <c r="R453" s="215">
        <f>SUM(R442:R452)</f>
        <v>469.09999999999997</v>
      </c>
    </row>
    <row r="454" spans="1:7" ht="15.75">
      <c r="A454" s="16"/>
      <c r="B454" s="52"/>
      <c r="C454" s="534"/>
      <c r="D454" s="171"/>
      <c r="F454" s="96"/>
      <c r="G454" s="18"/>
    </row>
    <row r="455" spans="1:3" ht="15">
      <c r="A455" s="216" t="s">
        <v>117</v>
      </c>
      <c r="B455" s="216"/>
      <c r="C455" s="216"/>
    </row>
    <row r="456" spans="1:3" ht="15.75" thickBot="1">
      <c r="A456" s="217" t="s">
        <v>281</v>
      </c>
      <c r="B456" s="217"/>
      <c r="C456" s="2"/>
    </row>
    <row r="457" spans="1:13" ht="65.25" customHeight="1" thickBot="1">
      <c r="A457" s="278" t="s">
        <v>9</v>
      </c>
      <c r="B457" s="279" t="s">
        <v>10</v>
      </c>
      <c r="C457" s="279" t="str">
        <f>C441</f>
        <v>Allocation for 2018-19                             </v>
      </c>
      <c r="D457" s="279" t="s">
        <v>101</v>
      </c>
      <c r="E457" s="280" t="s">
        <v>282</v>
      </c>
      <c r="F457" s="303" t="s">
        <v>283</v>
      </c>
      <c r="G457" s="767"/>
      <c r="H457" s="768"/>
      <c r="I457" s="768"/>
      <c r="L457" s="730"/>
      <c r="M457" s="730"/>
    </row>
    <row r="458" spans="1:7" ht="15.75">
      <c r="A458" s="281">
        <v>1</v>
      </c>
      <c r="B458" s="282" t="s">
        <v>156</v>
      </c>
      <c r="C458" s="556">
        <v>85.7</v>
      </c>
      <c r="D458" s="320">
        <v>85.7</v>
      </c>
      <c r="E458" s="556">
        <v>-1.3200000000000003</v>
      </c>
      <c r="F458" s="301">
        <f aca="true" t="shared" si="69" ref="F458:F469">E458/C458</f>
        <v>-0.015402567094515755</v>
      </c>
      <c r="G458" s="42"/>
    </row>
    <row r="459" spans="1:7" ht="15.75">
      <c r="A459" s="219">
        <v>2</v>
      </c>
      <c r="B459" s="274" t="s">
        <v>157</v>
      </c>
      <c r="C459" s="557">
        <v>28.300000000000004</v>
      </c>
      <c r="D459" s="321">
        <v>28.300000000000004</v>
      </c>
      <c r="E459" s="557">
        <v>-0.15000000000000036</v>
      </c>
      <c r="F459" s="275">
        <f t="shared" si="69"/>
        <v>-0.005300353356890471</v>
      </c>
      <c r="G459" s="42"/>
    </row>
    <row r="460" spans="1:7" ht="15.75">
      <c r="A460" s="219">
        <v>3</v>
      </c>
      <c r="B460" s="274" t="s">
        <v>158</v>
      </c>
      <c r="C460" s="557">
        <v>40.099999999999994</v>
      </c>
      <c r="D460" s="321">
        <v>40.099999999999994</v>
      </c>
      <c r="E460" s="557">
        <v>-0.4499999999999993</v>
      </c>
      <c r="F460" s="275">
        <f t="shared" si="69"/>
        <v>-0.011221945137157092</v>
      </c>
      <c r="G460" s="42"/>
    </row>
    <row r="461" spans="1:7" ht="15.75">
      <c r="A461" s="219">
        <v>4</v>
      </c>
      <c r="B461" s="274" t="s">
        <v>159</v>
      </c>
      <c r="C461" s="557">
        <v>13.200000000000001</v>
      </c>
      <c r="D461" s="321">
        <v>13.200000000000001</v>
      </c>
      <c r="E461" s="557">
        <v>0.1899999999999995</v>
      </c>
      <c r="F461" s="275">
        <f t="shared" si="69"/>
        <v>0.014393939393939355</v>
      </c>
      <c r="G461" s="42"/>
    </row>
    <row r="462" spans="1:7" ht="15.75">
      <c r="A462" s="219">
        <v>5</v>
      </c>
      <c r="B462" s="274" t="s">
        <v>160</v>
      </c>
      <c r="C462" s="557">
        <v>49.3</v>
      </c>
      <c r="D462" s="321">
        <v>49.3</v>
      </c>
      <c r="E462" s="557">
        <v>-0.6600000000000001</v>
      </c>
      <c r="F462" s="275">
        <f t="shared" si="69"/>
        <v>-0.013387423935091281</v>
      </c>
      <c r="G462" s="42"/>
    </row>
    <row r="463" spans="1:7" ht="15.75">
      <c r="A463" s="219">
        <v>6</v>
      </c>
      <c r="B463" s="274" t="s">
        <v>161</v>
      </c>
      <c r="C463" s="557">
        <v>55.400000000000006</v>
      </c>
      <c r="D463" s="321">
        <v>55.400000000000006</v>
      </c>
      <c r="E463" s="557">
        <v>-0.41000000000000014</v>
      </c>
      <c r="F463" s="275">
        <f t="shared" si="69"/>
        <v>-0.007400722021660652</v>
      </c>
      <c r="G463" s="42"/>
    </row>
    <row r="464" spans="1:7" ht="15.75">
      <c r="A464" s="219">
        <v>7</v>
      </c>
      <c r="B464" s="274" t="s">
        <v>162</v>
      </c>
      <c r="C464" s="557">
        <v>29.800000000000004</v>
      </c>
      <c r="D464" s="321">
        <v>29.800000000000004</v>
      </c>
      <c r="E464" s="557">
        <v>-0.1700000000000017</v>
      </c>
      <c r="F464" s="275">
        <f t="shared" si="69"/>
        <v>-0.005704697986577237</v>
      </c>
      <c r="G464" s="42"/>
    </row>
    <row r="465" spans="1:7" ht="15.75">
      <c r="A465" s="219">
        <v>8</v>
      </c>
      <c r="B465" s="274" t="s">
        <v>163</v>
      </c>
      <c r="C465" s="557">
        <v>42</v>
      </c>
      <c r="D465" s="321">
        <v>42</v>
      </c>
      <c r="E465" s="557">
        <v>-0.5</v>
      </c>
      <c r="F465" s="275">
        <f t="shared" si="69"/>
        <v>-0.011904761904761904</v>
      </c>
      <c r="G465" s="42"/>
    </row>
    <row r="466" spans="1:7" ht="15.75">
      <c r="A466" s="219">
        <v>9</v>
      </c>
      <c r="B466" s="274" t="s">
        <v>164</v>
      </c>
      <c r="C466" s="557">
        <v>55.39999999999999</v>
      </c>
      <c r="D466" s="321">
        <v>55.39999999999999</v>
      </c>
      <c r="E466" s="557">
        <v>-0.9600000000000009</v>
      </c>
      <c r="F466" s="275">
        <f t="shared" si="69"/>
        <v>-0.017328519855595685</v>
      </c>
      <c r="G466" s="42"/>
    </row>
    <row r="467" spans="1:7" ht="15.75">
      <c r="A467" s="219">
        <v>10</v>
      </c>
      <c r="B467" s="274" t="s">
        <v>165</v>
      </c>
      <c r="C467" s="557">
        <v>18.200000000000003</v>
      </c>
      <c r="D467" s="321">
        <v>18.200000000000003</v>
      </c>
      <c r="E467" s="557">
        <v>0.09999999999999964</v>
      </c>
      <c r="F467" s="275">
        <f t="shared" si="69"/>
        <v>0.005494505494505474</v>
      </c>
      <c r="G467" s="42"/>
    </row>
    <row r="468" spans="1:7" ht="16.5" thickBot="1">
      <c r="A468" s="283">
        <v>11</v>
      </c>
      <c r="B468" s="284" t="s">
        <v>166</v>
      </c>
      <c r="C468" s="558">
        <v>51.699999999999996</v>
      </c>
      <c r="D468" s="322">
        <v>51.699999999999996</v>
      </c>
      <c r="E468" s="558">
        <v>-0.34999999999999964</v>
      </c>
      <c r="F468" s="304">
        <f t="shared" si="69"/>
        <v>-0.006769825918762083</v>
      </c>
      <c r="G468" s="42"/>
    </row>
    <row r="469" spans="1:15" ht="15.75" customHeight="1" thickBot="1">
      <c r="A469" s="293"/>
      <c r="B469" s="294" t="s">
        <v>20</v>
      </c>
      <c r="C469" s="328">
        <v>469.09999999999997</v>
      </c>
      <c r="D469" s="328">
        <v>469.09999999999997</v>
      </c>
      <c r="E469" s="328">
        <v>-4.680000000000003</v>
      </c>
      <c r="F469" s="302">
        <f t="shared" si="69"/>
        <v>-0.009976550842037952</v>
      </c>
      <c r="G469" s="163"/>
      <c r="H469" s="163"/>
      <c r="I469" s="163"/>
      <c r="J469" s="25"/>
      <c r="K469" s="25"/>
      <c r="L469" s="25"/>
      <c r="M469" s="25"/>
      <c r="N469" s="19"/>
      <c r="O469" s="19"/>
    </row>
    <row r="470" spans="1:7" ht="15.75">
      <c r="A470" s="721" t="s">
        <v>118</v>
      </c>
      <c r="B470" s="721"/>
      <c r="C470" s="721"/>
      <c r="D470" s="721"/>
      <c r="E470" s="721"/>
      <c r="G470" s="25"/>
    </row>
    <row r="472" spans="1:13" s="226" customFormat="1" ht="15.75" thickBot="1">
      <c r="A472" s="229" t="s">
        <v>284</v>
      </c>
      <c r="E472" s="230"/>
      <c r="G472" s="225"/>
      <c r="H472" s="225"/>
      <c r="I472" s="225"/>
      <c r="J472" s="225"/>
      <c r="K472" s="225"/>
      <c r="L472" s="225"/>
      <c r="M472" s="225"/>
    </row>
    <row r="473" spans="1:6" ht="29.25" customHeight="1">
      <c r="A473" s="111" t="s">
        <v>3</v>
      </c>
      <c r="B473" s="112"/>
      <c r="C473" s="112" t="s">
        <v>4</v>
      </c>
      <c r="D473" s="112" t="s">
        <v>5</v>
      </c>
      <c r="E473" s="194" t="s">
        <v>6</v>
      </c>
      <c r="F473" s="113" t="s">
        <v>7</v>
      </c>
    </row>
    <row r="474" spans="1:6" ht="15">
      <c r="A474" s="143">
        <v>1</v>
      </c>
      <c r="B474" s="134">
        <v>2</v>
      </c>
      <c r="C474" s="134">
        <v>3</v>
      </c>
      <c r="D474" s="180">
        <v>4</v>
      </c>
      <c r="E474" s="193" t="s">
        <v>8</v>
      </c>
      <c r="F474" s="144">
        <v>6</v>
      </c>
    </row>
    <row r="475" spans="1:7" ht="27">
      <c r="A475" s="140">
        <v>1</v>
      </c>
      <c r="B475" s="559" t="s">
        <v>280</v>
      </c>
      <c r="C475" s="437">
        <v>0.74</v>
      </c>
      <c r="D475" s="87">
        <v>0.74</v>
      </c>
      <c r="E475" s="86">
        <f>D475-C475</f>
        <v>0</v>
      </c>
      <c r="F475" s="153">
        <v>0</v>
      </c>
      <c r="G475" s="69"/>
    </row>
    <row r="476" spans="1:7" ht="15">
      <c r="A476" s="140">
        <v>2</v>
      </c>
      <c r="B476" s="14" t="s">
        <v>251</v>
      </c>
      <c r="C476" s="437">
        <v>38.97</v>
      </c>
      <c r="D476" s="98">
        <v>38.97</v>
      </c>
      <c r="E476" s="86">
        <f>D476-C476</f>
        <v>0</v>
      </c>
      <c r="F476" s="153">
        <f>E476/D476</f>
        <v>0</v>
      </c>
      <c r="G476" s="69"/>
    </row>
    <row r="477" spans="1:7" ht="27">
      <c r="A477" s="140">
        <v>3</v>
      </c>
      <c r="B477" s="559" t="s">
        <v>285</v>
      </c>
      <c r="C477" s="420">
        <v>39.59</v>
      </c>
      <c r="D477" s="87">
        <v>39.59</v>
      </c>
      <c r="E477" s="86">
        <f>D477-C477</f>
        <v>0</v>
      </c>
      <c r="F477" s="153">
        <f>E477/D477</f>
        <v>0</v>
      </c>
      <c r="G477" s="69"/>
    </row>
    <row r="478" spans="1:7" ht="15.75" thickBot="1">
      <c r="A478" s="154">
        <v>4</v>
      </c>
      <c r="B478" s="141" t="s">
        <v>30</v>
      </c>
      <c r="C478" s="142">
        <f>C475+C477</f>
        <v>40.330000000000005</v>
      </c>
      <c r="D478" s="246">
        <f>D475+D477</f>
        <v>40.330000000000005</v>
      </c>
      <c r="E478" s="407">
        <f>D478-C478</f>
        <v>0</v>
      </c>
      <c r="F478" s="127">
        <f>SUM(F475:F477)</f>
        <v>0</v>
      </c>
      <c r="G478" s="69"/>
    </row>
    <row r="479" spans="8:15" ht="12" customHeight="1">
      <c r="H479" s="560"/>
      <c r="I479" s="560"/>
      <c r="J479" s="560"/>
      <c r="K479" s="560"/>
      <c r="L479" s="560"/>
      <c r="M479" s="560"/>
      <c r="N479" s="560"/>
      <c r="O479" s="560"/>
    </row>
    <row r="480" spans="8:15" ht="12" customHeight="1">
      <c r="H480" s="560"/>
      <c r="I480" s="560"/>
      <c r="J480" s="560"/>
      <c r="K480" s="560"/>
      <c r="L480" s="560"/>
      <c r="M480" s="560"/>
      <c r="N480" s="560"/>
      <c r="O480" s="560"/>
    </row>
    <row r="481" spans="8:15" ht="12" customHeight="1">
      <c r="H481" s="560"/>
      <c r="I481" s="560"/>
      <c r="J481" s="560"/>
      <c r="K481" s="560"/>
      <c r="L481" s="560"/>
      <c r="M481" s="560"/>
      <c r="N481" s="560"/>
      <c r="O481" s="560"/>
    </row>
    <row r="482" spans="8:15" ht="12" customHeight="1">
      <c r="H482" s="560"/>
      <c r="I482" s="560"/>
      <c r="J482" s="560"/>
      <c r="K482" s="560"/>
      <c r="L482" s="560"/>
      <c r="M482" s="560"/>
      <c r="N482" s="560"/>
      <c r="O482" s="560"/>
    </row>
    <row r="483" spans="1:15" s="226" customFormat="1" ht="15.75" thickBot="1">
      <c r="A483" s="229" t="s">
        <v>286</v>
      </c>
      <c r="D483" s="226" t="s">
        <v>28</v>
      </c>
      <c r="E483" s="779" t="s">
        <v>287</v>
      </c>
      <c r="F483" s="779"/>
      <c r="G483" s="225"/>
      <c r="H483" s="561"/>
      <c r="I483" s="562"/>
      <c r="J483" s="562"/>
      <c r="K483" s="502"/>
      <c r="L483" s="563"/>
      <c r="M483" s="563"/>
      <c r="N483" s="563"/>
      <c r="O483" s="563"/>
    </row>
    <row r="484" spans="1:15" ht="30">
      <c r="A484" s="133" t="s">
        <v>3</v>
      </c>
      <c r="B484" s="126" t="s">
        <v>36</v>
      </c>
      <c r="C484" s="126" t="s">
        <v>251</v>
      </c>
      <c r="D484" s="126" t="s">
        <v>105</v>
      </c>
      <c r="E484" s="202" t="s">
        <v>106</v>
      </c>
      <c r="F484" s="126" t="s">
        <v>37</v>
      </c>
      <c r="G484" s="132" t="s">
        <v>38</v>
      </c>
      <c r="H484" s="564"/>
      <c r="I484" s="564"/>
      <c r="J484" s="564"/>
      <c r="K484" s="564"/>
      <c r="L484" s="564"/>
      <c r="M484" s="564"/>
      <c r="N484" s="16"/>
      <c r="O484" s="16"/>
    </row>
    <row r="485" spans="1:15" s="19" customFormat="1" ht="15">
      <c r="A485" s="150">
        <v>1</v>
      </c>
      <c r="B485" s="151">
        <v>2</v>
      </c>
      <c r="C485" s="151">
        <v>3</v>
      </c>
      <c r="D485" s="186">
        <v>4</v>
      </c>
      <c r="E485" s="270">
        <v>5</v>
      </c>
      <c r="F485" s="151">
        <v>6</v>
      </c>
      <c r="G485" s="152">
        <v>7</v>
      </c>
      <c r="H485" s="563"/>
      <c r="I485" s="563"/>
      <c r="J485" s="563"/>
      <c r="K485" s="563"/>
      <c r="L485" s="563"/>
      <c r="M485" s="563"/>
      <c r="N485" s="563"/>
      <c r="O485" s="563"/>
    </row>
    <row r="486" spans="1:13" s="19" customFormat="1" ht="30">
      <c r="A486" s="145">
        <v>1</v>
      </c>
      <c r="B486" s="116" t="s">
        <v>39</v>
      </c>
      <c r="C486" s="273">
        <v>19.65</v>
      </c>
      <c r="D486" s="273">
        <v>19.65</v>
      </c>
      <c r="E486" s="583">
        <v>19.65</v>
      </c>
      <c r="F486" s="117">
        <f>E486/C486</f>
        <v>1</v>
      </c>
      <c r="G486" s="146">
        <v>0</v>
      </c>
      <c r="H486" s="25"/>
      <c r="I486" s="25"/>
      <c r="J486" s="25"/>
      <c r="K486" s="25"/>
      <c r="L486" s="25"/>
      <c r="M486" s="25"/>
    </row>
    <row r="487" spans="1:13" s="19" customFormat="1" ht="15">
      <c r="A487" s="792">
        <v>2</v>
      </c>
      <c r="B487" s="794" t="s">
        <v>104</v>
      </c>
      <c r="C487" s="760">
        <v>19.94</v>
      </c>
      <c r="D487" s="760">
        <v>20.68</v>
      </c>
      <c r="E487" s="762">
        <v>20.68</v>
      </c>
      <c r="F487" s="764">
        <f>E487/C487</f>
        <v>1.037111334002006</v>
      </c>
      <c r="G487" s="788">
        <v>0</v>
      </c>
      <c r="H487" s="25"/>
      <c r="I487" s="25"/>
      <c r="J487" s="25"/>
      <c r="K487" s="25"/>
      <c r="L487" s="25"/>
      <c r="M487" s="25"/>
    </row>
    <row r="488" spans="1:13" s="19" customFormat="1" ht="14.25" customHeight="1">
      <c r="A488" s="793"/>
      <c r="B488" s="795"/>
      <c r="C488" s="761"/>
      <c r="D488" s="761"/>
      <c r="E488" s="763"/>
      <c r="F488" s="765"/>
      <c r="G488" s="789"/>
      <c r="H488" s="25"/>
      <c r="I488" s="25"/>
      <c r="J488" s="25"/>
      <c r="K488" s="25"/>
      <c r="L488" s="25"/>
      <c r="M488" s="25"/>
    </row>
    <row r="489" spans="1:13" s="19" customFormat="1" ht="15.75" thickBot="1">
      <c r="A489" s="790" t="s">
        <v>20</v>
      </c>
      <c r="B489" s="791"/>
      <c r="C489" s="147">
        <f>SUM(C486:C488)</f>
        <v>39.59</v>
      </c>
      <c r="D489" s="435">
        <f>D478</f>
        <v>40.330000000000005</v>
      </c>
      <c r="E489" s="247">
        <f>SUM(E486:E488)</f>
        <v>40.33</v>
      </c>
      <c r="F489" s="148">
        <f>E489/C489</f>
        <v>1.0186915887850465</v>
      </c>
      <c r="G489" s="149">
        <f>D489-E489</f>
        <v>0</v>
      </c>
      <c r="H489" s="25"/>
      <c r="I489" s="25"/>
      <c r="J489" s="25"/>
      <c r="K489" s="25"/>
      <c r="L489" s="25"/>
      <c r="M489" s="25"/>
    </row>
    <row r="490" spans="1:15" s="19" customFormat="1" ht="15">
      <c r="A490" s="165"/>
      <c r="B490" s="1"/>
      <c r="C490" s="1"/>
      <c r="D490" s="165"/>
      <c r="E490" s="9"/>
      <c r="F490" s="1"/>
      <c r="G490" s="25"/>
      <c r="H490" s="79"/>
      <c r="I490" s="79"/>
      <c r="J490" s="79"/>
      <c r="K490" s="79"/>
      <c r="L490" s="79"/>
      <c r="M490" s="79"/>
      <c r="N490" s="43"/>
      <c r="O490" s="43"/>
    </row>
    <row r="491" spans="1:15" s="223" customFormat="1" ht="15.75">
      <c r="A491" s="721" t="s">
        <v>119</v>
      </c>
      <c r="B491" s="721"/>
      <c r="C491" s="721"/>
      <c r="D491" s="721"/>
      <c r="E491" s="721"/>
      <c r="F491" s="721"/>
      <c r="G491" s="231"/>
      <c r="H491" s="235"/>
      <c r="I491" s="235"/>
      <c r="J491" s="235"/>
      <c r="K491" s="235"/>
      <c r="L491" s="235"/>
      <c r="M491" s="235"/>
      <c r="N491" s="236"/>
      <c r="O491" s="236"/>
    </row>
    <row r="492" spans="1:7" s="233" customFormat="1" ht="15.75" thickBot="1">
      <c r="A492" s="229" t="s">
        <v>288</v>
      </c>
      <c r="B492" s="226"/>
      <c r="C492" s="226"/>
      <c r="D492" s="226"/>
      <c r="E492" s="230"/>
      <c r="F492" s="226"/>
      <c r="G492" s="225"/>
    </row>
    <row r="493" spans="1:13" s="19" customFormat="1" ht="15">
      <c r="A493" s="128" t="s">
        <v>3</v>
      </c>
      <c r="B493" s="129" t="s">
        <v>145</v>
      </c>
      <c r="C493" s="129" t="s">
        <v>4</v>
      </c>
      <c r="D493" s="129" t="s">
        <v>5</v>
      </c>
      <c r="E493" s="130" t="s">
        <v>6</v>
      </c>
      <c r="F493" s="131" t="s">
        <v>7</v>
      </c>
      <c r="G493" s="35"/>
      <c r="H493" s="25"/>
      <c r="I493" s="25"/>
      <c r="J493" s="25"/>
      <c r="K493" s="25"/>
      <c r="L493" s="25"/>
      <c r="M493" s="25"/>
    </row>
    <row r="494" spans="1:12" s="19" customFormat="1" ht="15">
      <c r="A494" s="143">
        <v>1</v>
      </c>
      <c r="B494" s="134">
        <v>2</v>
      </c>
      <c r="C494" s="134">
        <v>3</v>
      </c>
      <c r="D494" s="180">
        <v>4</v>
      </c>
      <c r="E494" s="193" t="s">
        <v>8</v>
      </c>
      <c r="F494" s="144">
        <v>6</v>
      </c>
      <c r="G494" s="35"/>
      <c r="H494" s="136"/>
      <c r="I494" s="80"/>
      <c r="J494" s="80"/>
      <c r="K494" s="502"/>
      <c r="L494" s="25"/>
    </row>
    <row r="495" spans="1:13" s="19" customFormat="1" ht="30">
      <c r="A495" s="114">
        <v>1</v>
      </c>
      <c r="B495" s="14" t="s">
        <v>280</v>
      </c>
      <c r="C495" s="420" t="s">
        <v>300</v>
      </c>
      <c r="D495" s="250" t="s">
        <v>300</v>
      </c>
      <c r="E495" s="263" t="e">
        <f>D495-C495</f>
        <v>#VALUE!</v>
      </c>
      <c r="F495" s="159">
        <v>0</v>
      </c>
      <c r="G495" s="35"/>
      <c r="H495" s="137"/>
      <c r="I495" s="81"/>
      <c r="J495" s="81"/>
      <c r="K495" s="502"/>
      <c r="L495" s="25"/>
      <c r="M495" s="25"/>
    </row>
    <row r="496" spans="1:12" s="19" customFormat="1" ht="15">
      <c r="A496" s="114">
        <v>2</v>
      </c>
      <c r="B496" s="14" t="s">
        <v>251</v>
      </c>
      <c r="C496" s="420">
        <v>100.18</v>
      </c>
      <c r="D496" s="250">
        <v>100.18</v>
      </c>
      <c r="E496" s="263">
        <f>D496-C496</f>
        <v>0</v>
      </c>
      <c r="F496" s="159">
        <f>E496/D496</f>
        <v>0</v>
      </c>
      <c r="G496" s="35"/>
      <c r="H496" s="82"/>
      <c r="I496" s="82"/>
      <c r="J496" s="82"/>
      <c r="K496" s="82"/>
      <c r="L496" s="25"/>
    </row>
    <row r="497" spans="1:12" s="19" customFormat="1" ht="19.5" customHeight="1">
      <c r="A497" s="114">
        <v>3</v>
      </c>
      <c r="B497" s="581" t="s">
        <v>285</v>
      </c>
      <c r="C497" s="420">
        <v>100.18</v>
      </c>
      <c r="D497" s="250">
        <v>100.18</v>
      </c>
      <c r="E497" s="263">
        <v>0</v>
      </c>
      <c r="F497" s="159">
        <f>E497/D497</f>
        <v>0</v>
      </c>
      <c r="G497" s="35"/>
      <c r="H497" s="25"/>
      <c r="I497" s="25"/>
      <c r="J497" s="25"/>
      <c r="K497" s="25"/>
      <c r="L497" s="25"/>
    </row>
    <row r="498" spans="1:12" s="19" customFormat="1" ht="15.75" thickBot="1">
      <c r="A498" s="115">
        <v>4</v>
      </c>
      <c r="B498" s="141" t="s">
        <v>30</v>
      </c>
      <c r="C498" s="436">
        <v>100.18</v>
      </c>
      <c r="D498" s="271">
        <v>100.18</v>
      </c>
      <c r="E498" s="246" t="e">
        <f>E495+E497</f>
        <v>#VALUE!</v>
      </c>
      <c r="F498" s="272">
        <f>F495+F497</f>
        <v>0</v>
      </c>
      <c r="G498" s="35"/>
      <c r="H498" s="25"/>
      <c r="I498" s="25"/>
      <c r="J498" s="25"/>
      <c r="K498" s="25"/>
      <c r="L498" s="25"/>
    </row>
    <row r="499" spans="1:14" s="19" customFormat="1" ht="10.5" customHeight="1">
      <c r="A499" s="165"/>
      <c r="B499" s="1"/>
      <c r="C499" s="1"/>
      <c r="D499" s="165"/>
      <c r="E499" s="9"/>
      <c r="F499" s="1"/>
      <c r="G499" s="35"/>
      <c r="H499" s="25"/>
      <c r="I499" s="25"/>
      <c r="J499" s="25"/>
      <c r="K499" s="25"/>
      <c r="L499" s="79"/>
      <c r="M499" s="43"/>
      <c r="N499" s="43"/>
    </row>
    <row r="500" spans="1:17" s="223" customFormat="1" ht="17.25" customHeight="1">
      <c r="A500" s="229" t="s">
        <v>211</v>
      </c>
      <c r="B500" s="226"/>
      <c r="C500" s="226"/>
      <c r="D500" s="226"/>
      <c r="E500" s="230"/>
      <c r="F500" s="232"/>
      <c r="G500" s="225"/>
      <c r="H500" s="231"/>
      <c r="I500" s="231"/>
      <c r="J500" s="231"/>
      <c r="K500" s="231"/>
      <c r="L500" s="40"/>
      <c r="M500" s="44"/>
      <c r="N500" s="44"/>
      <c r="O500" s="19"/>
      <c r="P500" s="19"/>
      <c r="Q500" s="19"/>
    </row>
    <row r="501" spans="1:13" s="19" customFormat="1" ht="15">
      <c r="A501" s="769"/>
      <c r="B501" s="769"/>
      <c r="C501" s="139"/>
      <c r="D501" s="165" t="s">
        <v>28</v>
      </c>
      <c r="E501" s="9"/>
      <c r="F501" s="782" t="s">
        <v>289</v>
      </c>
      <c r="G501" s="782"/>
      <c r="H501" s="25"/>
      <c r="I501" s="25"/>
      <c r="J501" s="25"/>
      <c r="K501" s="25"/>
      <c r="L501" s="25"/>
      <c r="M501" s="25"/>
    </row>
    <row r="502" spans="1:14" s="19" customFormat="1" ht="61.5" customHeight="1">
      <c r="A502" s="369" t="s">
        <v>301</v>
      </c>
      <c r="B502" s="369" t="s">
        <v>40</v>
      </c>
      <c r="C502" s="369" t="s">
        <v>41</v>
      </c>
      <c r="D502" s="369" t="s">
        <v>42</v>
      </c>
      <c r="E502" s="369" t="s">
        <v>43</v>
      </c>
      <c r="F502" s="370" t="s">
        <v>6</v>
      </c>
      <c r="G502" s="369" t="s">
        <v>37</v>
      </c>
      <c r="H502" s="371" t="s">
        <v>38</v>
      </c>
      <c r="I502" s="372">
        <v>2489.909</v>
      </c>
      <c r="J502" s="372">
        <v>470</v>
      </c>
      <c r="K502" s="369" t="s">
        <v>38</v>
      </c>
      <c r="L502" s="25"/>
      <c r="M502" s="25"/>
      <c r="N502" s="25"/>
    </row>
    <row r="503" spans="1:13" s="19" customFormat="1" ht="15">
      <c r="A503" s="47">
        <v>1</v>
      </c>
      <c r="B503" s="34">
        <v>2</v>
      </c>
      <c r="C503" s="34">
        <v>3</v>
      </c>
      <c r="D503" s="34">
        <v>4</v>
      </c>
      <c r="E503" s="34">
        <v>5</v>
      </c>
      <c r="F503" s="177" t="s">
        <v>154</v>
      </c>
      <c r="G503" s="34">
        <v>7</v>
      </c>
      <c r="H503" s="215" t="s">
        <v>62</v>
      </c>
      <c r="I503" s="81"/>
      <c r="J503" s="81"/>
      <c r="K503" s="269" t="s">
        <v>155</v>
      </c>
      <c r="L503" s="25"/>
      <c r="M503" s="25"/>
    </row>
    <row r="504" spans="1:13" s="19" customFormat="1" ht="15">
      <c r="A504" s="81">
        <f>D496</f>
        <v>100.18</v>
      </c>
      <c r="B504" s="215">
        <f>D498</f>
        <v>100.18</v>
      </c>
      <c r="C504" s="215">
        <f>C228</f>
        <v>4000.6800000000003</v>
      </c>
      <c r="D504" s="265">
        <f>C504*2491/100000</f>
        <v>99.6569388</v>
      </c>
      <c r="E504" s="338">
        <v>100.18</v>
      </c>
      <c r="F504" s="266">
        <f>D504-E504</f>
        <v>-0.5230612000000008</v>
      </c>
      <c r="G504" s="267">
        <f>E504/A504</f>
        <v>1</v>
      </c>
      <c r="H504" s="268">
        <f>B504-E504</f>
        <v>0</v>
      </c>
      <c r="I504" s="81"/>
      <c r="J504" s="81"/>
      <c r="K504" s="81">
        <f>B504-E504</f>
        <v>0</v>
      </c>
      <c r="L504" s="25">
        <f>C504*2491/100000</f>
        <v>99.6569388</v>
      </c>
      <c r="M504" s="25"/>
    </row>
    <row r="505" spans="1:13" s="19" customFormat="1" ht="15">
      <c r="A505" s="165"/>
      <c r="B505" s="1"/>
      <c r="C505" s="1"/>
      <c r="D505" s="165"/>
      <c r="E505" s="9"/>
      <c r="F505" s="1"/>
      <c r="G505" s="25"/>
      <c r="H505" s="25"/>
      <c r="I505" s="25"/>
      <c r="J505" s="25"/>
      <c r="K505" s="25"/>
      <c r="L505" s="25"/>
      <c r="M505" s="25"/>
    </row>
    <row r="506" spans="1:15" s="19" customFormat="1" ht="15">
      <c r="A506" s="165"/>
      <c r="B506" s="1"/>
      <c r="C506" s="1"/>
      <c r="D506" s="165"/>
      <c r="E506" s="9"/>
      <c r="F506" s="1"/>
      <c r="G506" s="25"/>
      <c r="H506" s="79"/>
      <c r="I506" s="79"/>
      <c r="J506" s="79"/>
      <c r="K506" s="79"/>
      <c r="L506" s="79"/>
      <c r="M506" s="79"/>
      <c r="N506" s="43"/>
      <c r="O506" s="43"/>
    </row>
    <row r="507" spans="1:15" s="19" customFormat="1" ht="15.75">
      <c r="A507" s="721" t="s">
        <v>290</v>
      </c>
      <c r="B507" s="721"/>
      <c r="C507" s="721"/>
      <c r="D507" s="721"/>
      <c r="E507" s="721"/>
      <c r="G507" s="25"/>
      <c r="H507" s="40"/>
      <c r="I507" s="40"/>
      <c r="J507" s="40"/>
      <c r="K507" s="40"/>
      <c r="L507" s="40"/>
      <c r="M507" s="40"/>
      <c r="N507" s="44"/>
      <c r="O507" s="44"/>
    </row>
    <row r="508" spans="1:15" s="223" customFormat="1" ht="27" customHeight="1">
      <c r="A508" s="234" t="s">
        <v>144</v>
      </c>
      <c r="E508" s="224"/>
      <c r="G508" s="231"/>
      <c r="H508" s="235"/>
      <c r="I508" s="235"/>
      <c r="J508" s="235"/>
      <c r="K508" s="235"/>
      <c r="L508" s="235"/>
      <c r="M508" s="235"/>
      <c r="N508" s="236"/>
      <c r="O508" s="236"/>
    </row>
    <row r="509" spans="1:15" s="223" customFormat="1" ht="15">
      <c r="A509" s="237" t="s">
        <v>120</v>
      </c>
      <c r="B509" s="238"/>
      <c r="C509" s="238"/>
      <c r="D509" s="238"/>
      <c r="E509" s="239"/>
      <c r="F509" s="238"/>
      <c r="G509" s="240"/>
      <c r="H509" s="235"/>
      <c r="I509" s="235"/>
      <c r="J509" s="235"/>
      <c r="K509" s="235"/>
      <c r="L509" s="235"/>
      <c r="M509" s="235"/>
      <c r="N509" s="236"/>
      <c r="O509" s="236"/>
    </row>
    <row r="510" spans="1:15" s="19" customFormat="1" ht="15.75" thickBot="1">
      <c r="A510" s="807" t="s">
        <v>291</v>
      </c>
      <c r="B510" s="808"/>
      <c r="C510" s="808"/>
      <c r="D510" s="808"/>
      <c r="E510" s="809"/>
      <c r="G510" s="40"/>
      <c r="H510" s="41"/>
      <c r="I510" s="41"/>
      <c r="J510" s="41"/>
      <c r="K510" s="41"/>
      <c r="L510" s="41"/>
      <c r="M510" s="41"/>
      <c r="N510" s="45"/>
      <c r="O510" s="45"/>
    </row>
    <row r="511" spans="1:15" s="19" customFormat="1" ht="15">
      <c r="A511" s="128" t="s">
        <v>24</v>
      </c>
      <c r="B511" s="129" t="s">
        <v>143</v>
      </c>
      <c r="C511" s="178" t="s">
        <v>45</v>
      </c>
      <c r="D511" s="190" t="s">
        <v>46</v>
      </c>
      <c r="G511" s="40"/>
      <c r="H511" s="41"/>
      <c r="I511" s="41"/>
      <c r="J511" s="41"/>
      <c r="K511" s="41"/>
      <c r="L511" s="41"/>
      <c r="M511" s="41"/>
      <c r="N511" s="45"/>
      <c r="O511" s="45"/>
    </row>
    <row r="512" spans="1:15" s="19" customFormat="1" ht="15">
      <c r="A512" s="785" t="s">
        <v>88</v>
      </c>
      <c r="B512" s="11" t="s">
        <v>74</v>
      </c>
      <c r="C512" s="339">
        <v>1752</v>
      </c>
      <c r="D512" s="340">
        <v>1051.44</v>
      </c>
      <c r="G512" s="40"/>
      <c r="H512" s="41"/>
      <c r="I512" s="41"/>
      <c r="J512" s="41"/>
      <c r="K512" s="41"/>
      <c r="L512" s="41"/>
      <c r="M512" s="41"/>
      <c r="N512" s="45"/>
      <c r="O512" s="45"/>
    </row>
    <row r="513" spans="1:15" s="19" customFormat="1" ht="15">
      <c r="A513" s="785"/>
      <c r="B513" s="11" t="s">
        <v>75</v>
      </c>
      <c r="C513" s="339">
        <v>3</v>
      </c>
      <c r="D513" s="341">
        <v>1.8</v>
      </c>
      <c r="G513" s="41"/>
      <c r="H513" s="41"/>
      <c r="I513" s="41"/>
      <c r="J513" s="41"/>
      <c r="K513" s="41"/>
      <c r="L513" s="41"/>
      <c r="M513" s="41"/>
      <c r="N513" s="45"/>
      <c r="O513" s="45"/>
    </row>
    <row r="514" spans="1:15" s="19" customFormat="1" ht="15">
      <c r="A514" s="785"/>
      <c r="B514" s="11" t="s">
        <v>76</v>
      </c>
      <c r="C514" s="339">
        <v>22</v>
      </c>
      <c r="D514" s="341">
        <v>13.2</v>
      </c>
      <c r="G514" s="41"/>
      <c r="H514" s="41"/>
      <c r="I514" s="41"/>
      <c r="J514" s="41"/>
      <c r="K514" s="41"/>
      <c r="L514" s="41"/>
      <c r="M514" s="41"/>
      <c r="N514" s="45"/>
      <c r="O514" s="45"/>
    </row>
    <row r="515" spans="1:15" s="19" customFormat="1" ht="15">
      <c r="A515" s="785"/>
      <c r="B515" s="11" t="s">
        <v>77</v>
      </c>
      <c r="C515" s="339">
        <v>0</v>
      </c>
      <c r="D515" s="341">
        <v>0</v>
      </c>
      <c r="G515" s="41"/>
      <c r="H515" s="41"/>
      <c r="I515" s="41"/>
      <c r="J515" s="41"/>
      <c r="K515" s="41"/>
      <c r="L515" s="41"/>
      <c r="M515" s="41"/>
      <c r="N515" s="45"/>
      <c r="O515" s="45"/>
    </row>
    <row r="516" spans="1:13" s="19" customFormat="1" ht="15">
      <c r="A516" s="785"/>
      <c r="B516" s="11" t="s">
        <v>134</v>
      </c>
      <c r="C516" s="339">
        <v>446</v>
      </c>
      <c r="D516" s="340">
        <v>1452.52</v>
      </c>
      <c r="G516" s="41"/>
      <c r="H516" s="25"/>
      <c r="I516" s="25">
        <f>E530-D525</f>
        <v>0</v>
      </c>
      <c r="J516" s="25"/>
      <c r="K516" s="25"/>
      <c r="L516" s="25"/>
      <c r="M516" s="25"/>
    </row>
    <row r="517" spans="1:13" s="19" customFormat="1" ht="15">
      <c r="A517" s="786"/>
      <c r="B517" s="360" t="s">
        <v>176</v>
      </c>
      <c r="C517" s="361">
        <v>0</v>
      </c>
      <c r="D517" s="362">
        <v>0</v>
      </c>
      <c r="G517" s="41"/>
      <c r="H517" s="25"/>
      <c r="I517" s="25"/>
      <c r="J517" s="25"/>
      <c r="K517" s="25"/>
      <c r="L517" s="25"/>
      <c r="M517" s="25"/>
    </row>
    <row r="518" spans="1:13" s="19" customFormat="1" ht="15">
      <c r="A518" s="786"/>
      <c r="B518" s="360" t="s">
        <v>197</v>
      </c>
      <c r="C518" s="361">
        <v>0</v>
      </c>
      <c r="D518" s="362">
        <v>0</v>
      </c>
      <c r="G518" s="41"/>
      <c r="H518" s="25"/>
      <c r="I518" s="25"/>
      <c r="J518" s="25"/>
      <c r="K518" s="25"/>
      <c r="L518" s="25"/>
      <c r="M518" s="25"/>
    </row>
    <row r="519" spans="1:13" s="19" customFormat="1" ht="15">
      <c r="A519" s="786"/>
      <c r="B519" s="360" t="s">
        <v>198</v>
      </c>
      <c r="C519" s="361">
        <v>0</v>
      </c>
      <c r="D519" s="362">
        <v>0</v>
      </c>
      <c r="G519" s="41"/>
      <c r="H519" s="25"/>
      <c r="I519" s="25"/>
      <c r="J519" s="25"/>
      <c r="K519" s="25"/>
      <c r="L519" s="25"/>
      <c r="M519" s="25"/>
    </row>
    <row r="520" spans="1:13" s="19" customFormat="1" ht="15">
      <c r="A520" s="786"/>
      <c r="B520" s="360" t="s">
        <v>199</v>
      </c>
      <c r="C520" s="361">
        <v>0</v>
      </c>
      <c r="D520" s="362">
        <v>0</v>
      </c>
      <c r="G520" s="41"/>
      <c r="H520" s="25"/>
      <c r="I520" s="25"/>
      <c r="J520" s="25"/>
      <c r="K520" s="25"/>
      <c r="L520" s="25"/>
      <c r="M520" s="25"/>
    </row>
    <row r="521" spans="1:13" s="19" customFormat="1" ht="15">
      <c r="A521" s="786"/>
      <c r="B521" s="360" t="s">
        <v>201</v>
      </c>
      <c r="C521" s="361">
        <v>0</v>
      </c>
      <c r="D521" s="362">
        <v>0</v>
      </c>
      <c r="G521" s="41"/>
      <c r="H521" s="25"/>
      <c r="I521" s="25"/>
      <c r="J521" s="25"/>
      <c r="K521" s="25"/>
      <c r="L521" s="25"/>
      <c r="M521" s="25"/>
    </row>
    <row r="522" spans="1:13" s="19" customFormat="1" ht="15">
      <c r="A522" s="786"/>
      <c r="B522" s="360" t="s">
        <v>205</v>
      </c>
      <c r="C522" s="361">
        <v>0</v>
      </c>
      <c r="D522" s="362">
        <v>0</v>
      </c>
      <c r="G522" s="41"/>
      <c r="H522" s="25"/>
      <c r="I522" s="25"/>
      <c r="J522" s="25"/>
      <c r="K522" s="25"/>
      <c r="L522" s="25"/>
      <c r="M522" s="25"/>
    </row>
    <row r="523" spans="1:13" s="19" customFormat="1" ht="15">
      <c r="A523" s="786"/>
      <c r="B523" s="360" t="s">
        <v>217</v>
      </c>
      <c r="C523" s="361">
        <v>0</v>
      </c>
      <c r="D523" s="362">
        <v>0</v>
      </c>
      <c r="G523" s="41"/>
      <c r="H523" s="25"/>
      <c r="I523" s="25"/>
      <c r="J523" s="25"/>
      <c r="K523" s="25"/>
      <c r="L523" s="25"/>
      <c r="M523" s="25"/>
    </row>
    <row r="524" spans="1:13" s="19" customFormat="1" ht="15">
      <c r="A524" s="786"/>
      <c r="B524" s="360" t="s">
        <v>292</v>
      </c>
      <c r="C524" s="361">
        <v>0</v>
      </c>
      <c r="D524" s="362">
        <v>0</v>
      </c>
      <c r="G524" s="41"/>
      <c r="H524" s="25"/>
      <c r="I524" s="25"/>
      <c r="J524" s="25"/>
      <c r="K524" s="25"/>
      <c r="L524" s="25"/>
      <c r="M524" s="25"/>
    </row>
    <row r="525" spans="1:14" s="19" customFormat="1" ht="15.75" thickBot="1">
      <c r="A525" s="787"/>
      <c r="B525" s="138" t="s">
        <v>20</v>
      </c>
      <c r="C525" s="342">
        <f>SUM(C512:C520)</f>
        <v>2223</v>
      </c>
      <c r="D525" s="408">
        <f>SUM(D512:D520)</f>
        <v>2518.96</v>
      </c>
      <c r="G525" s="41"/>
      <c r="H525" s="136"/>
      <c r="I525" s="80"/>
      <c r="J525" s="80"/>
      <c r="K525" s="502"/>
      <c r="L525" s="41"/>
      <c r="M525" s="45"/>
      <c r="N525" s="45"/>
    </row>
    <row r="526" spans="1:15" s="19" customFormat="1" ht="6" customHeight="1">
      <c r="A526" s="161"/>
      <c r="B526" s="123"/>
      <c r="C526" s="123"/>
      <c r="D526" s="187"/>
      <c r="E526" s="203"/>
      <c r="F526" s="123"/>
      <c r="G526" s="123"/>
      <c r="H526" s="82"/>
      <c r="I526" s="82"/>
      <c r="J526" s="82"/>
      <c r="K526" s="82"/>
      <c r="L526" s="82"/>
      <c r="M526" s="82"/>
      <c r="N526" s="48"/>
      <c r="O526" s="48"/>
    </row>
    <row r="527" spans="1:13" s="223" customFormat="1" ht="18.75" customHeight="1" thickBot="1">
      <c r="A527" s="222" t="s">
        <v>293</v>
      </c>
      <c r="E527" s="224"/>
      <c r="G527" s="231"/>
      <c r="H527" s="231"/>
      <c r="I527" s="231"/>
      <c r="J527" s="231"/>
      <c r="K527" s="231"/>
      <c r="L527" s="231"/>
      <c r="M527" s="231"/>
    </row>
    <row r="528" spans="1:13" s="19" customFormat="1" ht="15">
      <c r="A528" s="774" t="s">
        <v>47</v>
      </c>
      <c r="B528" s="776" t="s">
        <v>48</v>
      </c>
      <c r="C528" s="777"/>
      <c r="D528" s="778" t="s">
        <v>49</v>
      </c>
      <c r="E528" s="778"/>
      <c r="F528" s="776" t="s">
        <v>50</v>
      </c>
      <c r="G528" s="804"/>
      <c r="H528" s="25"/>
      <c r="I528" s="25"/>
      <c r="J528" s="25"/>
      <c r="K528" s="25"/>
      <c r="L528" s="25"/>
      <c r="M528" s="25"/>
    </row>
    <row r="529" spans="1:13" s="19" customFormat="1" ht="24.75" customHeight="1">
      <c r="A529" s="775"/>
      <c r="B529" s="440" t="s">
        <v>51</v>
      </c>
      <c r="C529" s="440" t="s">
        <v>52</v>
      </c>
      <c r="D529" s="441" t="s">
        <v>51</v>
      </c>
      <c r="E529" s="442" t="s">
        <v>52</v>
      </c>
      <c r="F529" s="440" t="s">
        <v>51</v>
      </c>
      <c r="G529" s="443" t="s">
        <v>52</v>
      </c>
      <c r="H529" s="25"/>
      <c r="I529" s="25"/>
      <c r="J529" s="25"/>
      <c r="K529" s="25"/>
      <c r="L529" s="25"/>
      <c r="M529" s="25"/>
    </row>
    <row r="530" spans="1:13" s="19" customFormat="1" ht="15.75" customHeight="1" thickBot="1">
      <c r="A530" s="565" t="s">
        <v>294</v>
      </c>
      <c r="B530" s="444">
        <f>C525</f>
        <v>2223</v>
      </c>
      <c r="C530" s="445">
        <f>D525</f>
        <v>2518.96</v>
      </c>
      <c r="D530" s="444">
        <v>2223</v>
      </c>
      <c r="E530" s="445">
        <v>2518.96</v>
      </c>
      <c r="F530" s="446">
        <v>0</v>
      </c>
      <c r="G530" s="447">
        <v>0</v>
      </c>
      <c r="H530" s="25"/>
      <c r="I530" s="25"/>
      <c r="J530" s="25"/>
      <c r="K530" s="25"/>
      <c r="L530" s="25"/>
      <c r="M530" s="25"/>
    </row>
    <row r="531" spans="1:13" s="19" customFormat="1" ht="15">
      <c r="A531" s="233"/>
      <c r="B531" s="45"/>
      <c r="C531" s="45"/>
      <c r="D531" s="122"/>
      <c r="E531" s="189"/>
      <c r="G531" s="25"/>
      <c r="H531" s="25"/>
      <c r="I531" s="25"/>
      <c r="J531" s="25"/>
      <c r="K531" s="25"/>
      <c r="L531" s="25"/>
      <c r="M531" s="25"/>
    </row>
    <row r="532" spans="1:15" s="223" customFormat="1" ht="15.75" thickBot="1">
      <c r="A532" s="222" t="s">
        <v>121</v>
      </c>
      <c r="E532" s="224"/>
      <c r="G532" s="231"/>
      <c r="H532" s="241"/>
      <c r="I532" s="241"/>
      <c r="J532" s="241"/>
      <c r="K532" s="241"/>
      <c r="L532" s="241"/>
      <c r="M532" s="241"/>
      <c r="N532" s="242"/>
      <c r="O532" s="242"/>
    </row>
    <row r="533" spans="1:13" ht="15">
      <c r="A533" s="780" t="s">
        <v>295</v>
      </c>
      <c r="B533" s="781"/>
      <c r="C533" s="796" t="s">
        <v>135</v>
      </c>
      <c r="D533" s="796"/>
      <c r="E533" s="783" t="s">
        <v>53</v>
      </c>
      <c r="F533" s="784"/>
      <c r="G533" s="25"/>
      <c r="K533" s="170"/>
      <c r="L533" s="170" t="s">
        <v>177</v>
      </c>
      <c r="M533" s="35" t="s">
        <v>178</v>
      </c>
    </row>
    <row r="534" spans="1:13" ht="15">
      <c r="A534" s="448" t="s">
        <v>51</v>
      </c>
      <c r="B534" s="27" t="s">
        <v>54</v>
      </c>
      <c r="C534" s="27" t="s">
        <v>51</v>
      </c>
      <c r="D534" s="449" t="s">
        <v>54</v>
      </c>
      <c r="E534" s="450" t="s">
        <v>51</v>
      </c>
      <c r="F534" s="451" t="s">
        <v>55</v>
      </c>
      <c r="G534" s="25"/>
      <c r="L534" s="35">
        <v>2209</v>
      </c>
      <c r="M534" s="35">
        <v>2471.01</v>
      </c>
    </row>
    <row r="535" spans="1:13" ht="15">
      <c r="A535" s="452">
        <v>1</v>
      </c>
      <c r="B535" s="47">
        <v>2</v>
      </c>
      <c r="C535" s="47">
        <v>3</v>
      </c>
      <c r="D535" s="11">
        <v>4</v>
      </c>
      <c r="E535" s="453"/>
      <c r="F535" s="454">
        <v>6</v>
      </c>
      <c r="G535" s="25"/>
      <c r="L535" s="35">
        <v>14</v>
      </c>
      <c r="M535" s="35">
        <v>47.87</v>
      </c>
    </row>
    <row r="536" spans="1:13" ht="15.75" thickBot="1">
      <c r="A536" s="455">
        <v>2223</v>
      </c>
      <c r="B536" s="456">
        <v>2518.96</v>
      </c>
      <c r="C536" s="457">
        <v>2223</v>
      </c>
      <c r="D536" s="292">
        <v>2518.96</v>
      </c>
      <c r="E536" s="458">
        <f>C536/A536</f>
        <v>1</v>
      </c>
      <c r="F536" s="459">
        <f>D536/B536</f>
        <v>1</v>
      </c>
      <c r="G536" s="25"/>
      <c r="K536" s="69"/>
      <c r="L536" s="69">
        <f>SUM(L534:L535)</f>
        <v>2223</v>
      </c>
      <c r="M536" s="69">
        <f>SUM(M534:M535)</f>
        <v>2518.88</v>
      </c>
    </row>
    <row r="537" spans="1:7" ht="15">
      <c r="A537" s="460"/>
      <c r="B537" s="461"/>
      <c r="C537" s="462"/>
      <c r="D537" s="463"/>
      <c r="E537" s="464"/>
      <c r="F537" s="464"/>
      <c r="G537" s="25"/>
    </row>
    <row r="538" spans="1:7" ht="16.5">
      <c r="A538" s="465" t="s">
        <v>122</v>
      </c>
      <c r="B538" s="466"/>
      <c r="C538" s="19"/>
      <c r="D538" s="167"/>
      <c r="E538" s="189"/>
      <c r="F538" s="19"/>
      <c r="G538" s="25"/>
    </row>
    <row r="539" spans="1:7" ht="15">
      <c r="A539" s="467" t="s">
        <v>123</v>
      </c>
      <c r="B539" s="19"/>
      <c r="C539" s="19"/>
      <c r="D539" s="167"/>
      <c r="E539" s="189"/>
      <c r="F539" s="19"/>
      <c r="G539" s="25"/>
    </row>
    <row r="540" spans="1:7" ht="2.25" customHeight="1" thickBot="1">
      <c r="A540" s="460"/>
      <c r="B540" s="463"/>
      <c r="C540" s="468"/>
      <c r="D540" s="468"/>
      <c r="E540" s="469"/>
      <c r="F540" s="468"/>
      <c r="G540" s="79"/>
    </row>
    <row r="541" spans="1:7" ht="15">
      <c r="A541" s="797" t="s">
        <v>296</v>
      </c>
      <c r="B541" s="798"/>
      <c r="C541" s="798"/>
      <c r="D541" s="798"/>
      <c r="E541" s="799"/>
      <c r="F541" s="19"/>
      <c r="G541" s="40"/>
    </row>
    <row r="542" spans="1:7" ht="27">
      <c r="A542" s="470" t="s">
        <v>24</v>
      </c>
      <c r="B542" s="471" t="s">
        <v>25</v>
      </c>
      <c r="C542" s="471" t="s">
        <v>26</v>
      </c>
      <c r="D542" s="472" t="s">
        <v>45</v>
      </c>
      <c r="E542" s="473" t="s">
        <v>46</v>
      </c>
      <c r="F542" s="19"/>
      <c r="G542" s="40"/>
    </row>
    <row r="543" spans="1:7" ht="15">
      <c r="A543" s="800" t="s">
        <v>89</v>
      </c>
      <c r="B543" s="11" t="s">
        <v>74</v>
      </c>
      <c r="C543" s="474" t="s">
        <v>221</v>
      </c>
      <c r="D543" s="475">
        <v>999</v>
      </c>
      <c r="E543" s="476">
        <v>49.93</v>
      </c>
      <c r="F543" s="19"/>
      <c r="G543" s="41"/>
    </row>
    <row r="544" spans="1:7" ht="15">
      <c r="A544" s="801"/>
      <c r="B544" s="11" t="s">
        <v>75</v>
      </c>
      <c r="C544" s="474" t="s">
        <v>222</v>
      </c>
      <c r="D544" s="477">
        <v>796</v>
      </c>
      <c r="E544" s="476">
        <v>39.8</v>
      </c>
      <c r="F544" s="19"/>
      <c r="G544" s="41"/>
    </row>
    <row r="545" spans="1:7" ht="15">
      <c r="A545" s="801"/>
      <c r="B545" s="11" t="s">
        <v>76</v>
      </c>
      <c r="C545" s="474"/>
      <c r="D545" s="477">
        <v>0</v>
      </c>
      <c r="E545" s="476">
        <v>0</v>
      </c>
      <c r="F545" s="19"/>
      <c r="G545" s="41"/>
    </row>
    <row r="546" spans="1:7" ht="15.75">
      <c r="A546" s="801"/>
      <c r="B546" s="11" t="s">
        <v>77</v>
      </c>
      <c r="C546" s="474" t="s">
        <v>223</v>
      </c>
      <c r="D546" s="478">
        <v>415</v>
      </c>
      <c r="E546" s="478">
        <v>20.75</v>
      </c>
      <c r="F546" s="19"/>
      <c r="G546" s="41"/>
    </row>
    <row r="547" spans="1:7" ht="15.75">
      <c r="A547" s="801"/>
      <c r="B547" s="11" t="s">
        <v>134</v>
      </c>
      <c r="C547" s="11" t="s">
        <v>224</v>
      </c>
      <c r="D547" s="478">
        <v>541</v>
      </c>
      <c r="E547" s="478">
        <v>27.05</v>
      </c>
      <c r="F547" s="19"/>
      <c r="G547" s="41"/>
    </row>
    <row r="548" spans="1:7" ht="15.75">
      <c r="A548" s="801"/>
      <c r="B548" s="11" t="s">
        <v>172</v>
      </c>
      <c r="C548" s="474" t="s">
        <v>225</v>
      </c>
      <c r="D548" s="479">
        <v>1000</v>
      </c>
      <c r="E548" s="479">
        <v>50</v>
      </c>
      <c r="F548" s="19"/>
      <c r="G548" s="41"/>
    </row>
    <row r="549" spans="1:7" ht="15.75">
      <c r="A549" s="801"/>
      <c r="B549" s="11" t="s">
        <v>198</v>
      </c>
      <c r="C549" s="474"/>
      <c r="D549" s="479">
        <v>0</v>
      </c>
      <c r="E549" s="479">
        <v>0</v>
      </c>
      <c r="F549" s="19"/>
      <c r="G549" s="41"/>
    </row>
    <row r="550" spans="1:7" ht="15.75">
      <c r="A550" s="801"/>
      <c r="B550" s="11" t="s">
        <v>200</v>
      </c>
      <c r="C550" s="474" t="s">
        <v>226</v>
      </c>
      <c r="D550" s="479">
        <v>796</v>
      </c>
      <c r="E550" s="479">
        <v>39.8</v>
      </c>
      <c r="F550" s="19"/>
      <c r="G550" s="41"/>
    </row>
    <row r="551" spans="1:7" ht="15.75">
      <c r="A551" s="801"/>
      <c r="B551" s="11" t="s">
        <v>202</v>
      </c>
      <c r="C551" s="474"/>
      <c r="D551" s="479">
        <v>0</v>
      </c>
      <c r="E551" s="479">
        <v>0</v>
      </c>
      <c r="F551" s="19"/>
      <c r="G551" s="41"/>
    </row>
    <row r="552" spans="1:7" ht="15.75">
      <c r="A552" s="801"/>
      <c r="B552" s="11" t="s">
        <v>205</v>
      </c>
      <c r="C552" s="474" t="s">
        <v>206</v>
      </c>
      <c r="D552" s="479">
        <v>415</v>
      </c>
      <c r="E552" s="479">
        <v>20.75</v>
      </c>
      <c r="F552" s="19"/>
      <c r="G552" s="41"/>
    </row>
    <row r="553" spans="1:7" ht="15">
      <c r="A553" s="801"/>
      <c r="B553" s="329" t="s">
        <v>217</v>
      </c>
      <c r="C553" s="329"/>
      <c r="D553" s="15">
        <v>0</v>
      </c>
      <c r="E553" s="15">
        <v>0</v>
      </c>
      <c r="F553" s="19"/>
      <c r="G553" s="41"/>
    </row>
    <row r="554" spans="1:7" ht="15">
      <c r="A554" s="801"/>
      <c r="B554" s="329" t="s">
        <v>292</v>
      </c>
      <c r="C554" s="329" t="s">
        <v>302</v>
      </c>
      <c r="D554" s="15">
        <v>541</v>
      </c>
      <c r="E554" s="15">
        <v>27.05</v>
      </c>
      <c r="F554" s="19"/>
      <c r="G554" s="41"/>
    </row>
    <row r="555" spans="1:7" ht="16.5" thickBot="1">
      <c r="A555" s="802"/>
      <c r="B555" s="480" t="s">
        <v>20</v>
      </c>
      <c r="C555" s="11"/>
      <c r="D555" s="588">
        <f>SUM(D543:D554)</f>
        <v>5503</v>
      </c>
      <c r="E555" s="481">
        <f>SUM(E543:E554)</f>
        <v>275.13</v>
      </c>
      <c r="F555" s="45"/>
      <c r="G555" s="41"/>
    </row>
    <row r="556" spans="1:7" ht="15">
      <c r="A556" s="803" t="s">
        <v>187</v>
      </c>
      <c r="B556" s="803"/>
      <c r="C556" s="803"/>
      <c r="D556" s="803"/>
      <c r="E556" s="803"/>
      <c r="F556" s="803"/>
      <c r="G556" s="803"/>
    </row>
    <row r="557" spans="1:13" s="226" customFormat="1" ht="16.5" thickBot="1">
      <c r="A557" s="438" t="s">
        <v>297</v>
      </c>
      <c r="B557" s="228"/>
      <c r="C557" s="228"/>
      <c r="D557" s="228"/>
      <c r="E557" s="482"/>
      <c r="F557" s="223"/>
      <c r="G557" s="231"/>
      <c r="H557" s="225"/>
      <c r="I557" s="225"/>
      <c r="J557" s="225"/>
      <c r="K557" s="225"/>
      <c r="L557" s="225"/>
      <c r="M557" s="225"/>
    </row>
    <row r="558" spans="1:7" ht="15">
      <c r="A558" s="774" t="s">
        <v>47</v>
      </c>
      <c r="B558" s="776" t="s">
        <v>48</v>
      </c>
      <c r="C558" s="777"/>
      <c r="D558" s="778" t="s">
        <v>49</v>
      </c>
      <c r="E558" s="778"/>
      <c r="F558" s="776" t="s">
        <v>50</v>
      </c>
      <c r="G558" s="804"/>
    </row>
    <row r="559" spans="1:7" ht="15.75" thickBot="1">
      <c r="A559" s="775"/>
      <c r="B559" s="483" t="s">
        <v>51</v>
      </c>
      <c r="C559" s="484" t="s">
        <v>52</v>
      </c>
      <c r="D559" s="485" t="s">
        <v>51</v>
      </c>
      <c r="E559" s="486" t="s">
        <v>52</v>
      </c>
      <c r="F559" s="487" t="s">
        <v>51</v>
      </c>
      <c r="G559" s="488" t="s">
        <v>52</v>
      </c>
    </row>
    <row r="560" spans="1:7" ht="15.75" thickBot="1">
      <c r="A560" s="489" t="s">
        <v>218</v>
      </c>
      <c r="B560" s="490">
        <f>D555</f>
        <v>5503</v>
      </c>
      <c r="C560" s="491">
        <f>E555</f>
        <v>275.13</v>
      </c>
      <c r="D560" s="490">
        <f>B560</f>
        <v>5503</v>
      </c>
      <c r="E560" s="491">
        <f>C560</f>
        <v>275.13</v>
      </c>
      <c r="F560" s="492">
        <v>0</v>
      </c>
      <c r="G560" s="493">
        <v>0</v>
      </c>
    </row>
    <row r="561" spans="1:7" ht="15">
      <c r="A561" s="167"/>
      <c r="B561" s="19"/>
      <c r="C561" s="19"/>
      <c r="D561" s="167"/>
      <c r="E561" s="189"/>
      <c r="F561" s="19"/>
      <c r="G561" s="25"/>
    </row>
    <row r="562" spans="1:13" s="226" customFormat="1" ht="16.5" thickBot="1">
      <c r="A562" s="438" t="s">
        <v>124</v>
      </c>
      <c r="B562" s="228"/>
      <c r="C562" s="228"/>
      <c r="D562" s="228"/>
      <c r="E562" s="224"/>
      <c r="F562" s="223"/>
      <c r="G562" s="231"/>
      <c r="H562" s="225"/>
      <c r="I562" s="225"/>
      <c r="J562" s="225"/>
      <c r="K562" s="225"/>
      <c r="L562" s="225"/>
      <c r="M562" s="225"/>
    </row>
    <row r="563" spans="1:12" ht="15" customHeight="1">
      <c r="A563" s="780" t="s">
        <v>208</v>
      </c>
      <c r="B563" s="781"/>
      <c r="C563" s="796" t="s">
        <v>209</v>
      </c>
      <c r="D563" s="796"/>
      <c r="E563" s="783" t="s">
        <v>53</v>
      </c>
      <c r="F563" s="784"/>
      <c r="G563" s="25"/>
      <c r="K563" s="502"/>
      <c r="L563" s="170"/>
    </row>
    <row r="564" spans="1:12" ht="15">
      <c r="A564" s="470" t="s">
        <v>51</v>
      </c>
      <c r="B564" s="471" t="s">
        <v>54</v>
      </c>
      <c r="C564" s="471" t="s">
        <v>51</v>
      </c>
      <c r="D564" s="472" t="s">
        <v>54</v>
      </c>
      <c r="E564" s="494" t="s">
        <v>51</v>
      </c>
      <c r="F564" s="495" t="s">
        <v>55</v>
      </c>
      <c r="G564" s="25"/>
      <c r="K564" s="502"/>
      <c r="L564" s="170"/>
    </row>
    <row r="565" spans="1:12" ht="15.75" thickBot="1">
      <c r="A565" s="452">
        <v>1</v>
      </c>
      <c r="B565" s="47">
        <v>2</v>
      </c>
      <c r="C565" s="47">
        <v>3</v>
      </c>
      <c r="D565" s="11">
        <v>4</v>
      </c>
      <c r="E565" s="453"/>
      <c r="F565" s="454">
        <v>6</v>
      </c>
      <c r="G565" s="25"/>
      <c r="K565" s="502"/>
      <c r="L565" s="170"/>
    </row>
    <row r="566" spans="1:12" ht="15.75" thickBot="1">
      <c r="A566" s="490">
        <v>5503</v>
      </c>
      <c r="B566" s="491">
        <v>275.13</v>
      </c>
      <c r="C566" s="490">
        <f>A566</f>
        <v>5503</v>
      </c>
      <c r="D566" s="491">
        <f>B566</f>
        <v>275.13</v>
      </c>
      <c r="E566" s="496">
        <f>C566/A566</f>
        <v>1</v>
      </c>
      <c r="F566" s="497">
        <f>D566/B566</f>
        <v>1</v>
      </c>
      <c r="G566" s="498"/>
      <c r="K566" s="170"/>
      <c r="L566" s="170"/>
    </row>
    <row r="567" spans="1:6" ht="15">
      <c r="A567" s="460"/>
      <c r="B567" s="461"/>
      <c r="C567" s="45"/>
      <c r="D567" s="122"/>
      <c r="E567" s="48"/>
      <c r="F567" s="48"/>
    </row>
    <row r="570" ht="15">
      <c r="A570" s="122"/>
    </row>
  </sheetData>
  <sheetProtection/>
  <mergeCells count="97">
    <mergeCell ref="F558:G558"/>
    <mergeCell ref="F528:G528"/>
    <mergeCell ref="A83:G83"/>
    <mergeCell ref="A9:E9"/>
    <mergeCell ref="L210:N210"/>
    <mergeCell ref="L234:N234"/>
    <mergeCell ref="M256:O256"/>
    <mergeCell ref="L425:N425"/>
    <mergeCell ref="I425:K425"/>
    <mergeCell ref="A510:E510"/>
    <mergeCell ref="A563:B563"/>
    <mergeCell ref="C563:D563"/>
    <mergeCell ref="E563:F563"/>
    <mergeCell ref="A541:E541"/>
    <mergeCell ref="A543:A555"/>
    <mergeCell ref="C533:D533"/>
    <mergeCell ref="A558:A559"/>
    <mergeCell ref="B558:C558"/>
    <mergeCell ref="D558:E558"/>
    <mergeCell ref="A556:G556"/>
    <mergeCell ref="A533:B533"/>
    <mergeCell ref="F501:G501"/>
    <mergeCell ref="E533:F533"/>
    <mergeCell ref="A507:E507"/>
    <mergeCell ref="A512:A525"/>
    <mergeCell ref="G487:G488"/>
    <mergeCell ref="A489:B489"/>
    <mergeCell ref="A491:F491"/>
    <mergeCell ref="A487:A488"/>
    <mergeCell ref="B487:B488"/>
    <mergeCell ref="A501:B501"/>
    <mergeCell ref="A470:E470"/>
    <mergeCell ref="A229:C229"/>
    <mergeCell ref="A354:E354"/>
    <mergeCell ref="A386:B386"/>
    <mergeCell ref="A528:A529"/>
    <mergeCell ref="B528:C528"/>
    <mergeCell ref="D528:E528"/>
    <mergeCell ref="E483:F483"/>
    <mergeCell ref="C487:C488"/>
    <mergeCell ref="A349:B349"/>
    <mergeCell ref="A130:G130"/>
    <mergeCell ref="A163:G163"/>
    <mergeCell ref="A179:F179"/>
    <mergeCell ref="A275:F275"/>
    <mergeCell ref="D487:D488"/>
    <mergeCell ref="E487:E488"/>
    <mergeCell ref="F487:F488"/>
    <mergeCell ref="G441:I441"/>
    <mergeCell ref="G457:I457"/>
    <mergeCell ref="A419:B419"/>
    <mergeCell ref="A402:B402"/>
    <mergeCell ref="E406:F406"/>
    <mergeCell ref="F298:H298"/>
    <mergeCell ref="A84:G84"/>
    <mergeCell ref="A115:G115"/>
    <mergeCell ref="A181:F181"/>
    <mergeCell ref="A113:F113"/>
    <mergeCell ref="D277:G277"/>
    <mergeCell ref="A293:E293"/>
    <mergeCell ref="B13:E13"/>
    <mergeCell ref="C46:D46"/>
    <mergeCell ref="A50:C50"/>
    <mergeCell ref="A26:E26"/>
    <mergeCell ref="A51:G51"/>
    <mergeCell ref="A33:D33"/>
    <mergeCell ref="A34:D34"/>
    <mergeCell ref="A41:H41"/>
    <mergeCell ref="C42:D42"/>
    <mergeCell ref="C43:D43"/>
    <mergeCell ref="A1:F1"/>
    <mergeCell ref="A2:F2"/>
    <mergeCell ref="A3:F3"/>
    <mergeCell ref="A4:F4"/>
    <mergeCell ref="A5:F5"/>
    <mergeCell ref="C45:D45"/>
    <mergeCell ref="C44:D44"/>
    <mergeCell ref="A7:F7"/>
    <mergeCell ref="A11:D11"/>
    <mergeCell ref="A13:A14"/>
    <mergeCell ref="P425:R425"/>
    <mergeCell ref="L457:M457"/>
    <mergeCell ref="L298:N298"/>
    <mergeCell ref="P298:R298"/>
    <mergeCell ref="L314:N314"/>
    <mergeCell ref="M334:O334"/>
    <mergeCell ref="L441:N441"/>
    <mergeCell ref="P441:R441"/>
    <mergeCell ref="P314:R314"/>
    <mergeCell ref="A99:G99"/>
    <mergeCell ref="A116:G116"/>
    <mergeCell ref="H233:J233"/>
    <mergeCell ref="H65:J65"/>
    <mergeCell ref="P65:R65"/>
    <mergeCell ref="L65:N65"/>
    <mergeCell ref="L193:N193"/>
    <mergeCell ref="P193:R193"/>
  </mergeCells>
  <printOptions horizontalCentered="1"/>
  <pageMargins left="0.5118110236220472" right="0.1968503937007874" top="0.1968503937007874" bottom="0.1968503937007874" header="0.15748031496062992" footer="0.5118110236220472"/>
  <pageSetup horizontalDpi="600" verticalDpi="600" orientation="portrait" scale="55" r:id="rId4"/>
  <rowBreaks count="8" manualBreakCount="8">
    <brk id="49" max="255" man="1"/>
    <brk id="81" max="255" man="1"/>
    <brk id="145" max="10" man="1"/>
    <brk id="206" max="10" man="1"/>
    <brk id="269" max="10" man="1"/>
    <brk id="347" max="10" man="1"/>
    <brk id="421" max="10" man="1"/>
    <brk id="482" max="10" man="1"/>
  </rowBreaks>
  <colBreaks count="1" manualBreakCount="1">
    <brk id="11" max="562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>`Q</cp:keywords>
  <dc:description/>
  <cp:lastModifiedBy>Lokender</cp:lastModifiedBy>
  <cp:lastPrinted>2019-04-30T10:12:08Z</cp:lastPrinted>
  <dcterms:created xsi:type="dcterms:W3CDTF">2009-02-28T10:02:12Z</dcterms:created>
  <dcterms:modified xsi:type="dcterms:W3CDTF">2019-05-01T04:17:31Z</dcterms:modified>
  <cp:category/>
  <cp:version/>
  <cp:contentType/>
  <cp:contentStatus/>
</cp:coreProperties>
</file>