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105" windowWidth="12240" windowHeight="7710" activeTab="0"/>
  </bookViews>
  <sheets>
    <sheet name="FS (2)" sheetId="1" r:id="rId1"/>
    <sheet name="Chart1" sheetId="2" r:id="rId2"/>
    <sheet name="Sheet1" sheetId="3" r:id="rId3"/>
  </sheets>
  <definedNames>
    <definedName name="_xlnm.Print_Area" localSheetId="0">'FS (2)'!$A$1:$H$677</definedName>
  </definedNames>
  <calcPr fullCalcOnLoad="1"/>
</workbook>
</file>

<file path=xl/sharedStrings.xml><?xml version="1.0" encoding="utf-8"?>
<sst xmlns="http://schemas.openxmlformats.org/spreadsheetml/2006/main" count="1009" uniqueCount="343">
  <si>
    <t>Government of India</t>
  </si>
  <si>
    <t>National Programme of Mid-Day Meal in Schools</t>
  </si>
  <si>
    <t>Sl. No.</t>
  </si>
  <si>
    <t>As per GoI record</t>
  </si>
  <si>
    <t xml:space="preserve">As per State's AWP&amp;B </t>
  </si>
  <si>
    <t>Diff</t>
  </si>
  <si>
    <t>% Diff</t>
  </si>
  <si>
    <t>5(4-3)</t>
  </si>
  <si>
    <t>S.No.</t>
  </si>
  <si>
    <t>Name of District</t>
  </si>
  <si>
    <t xml:space="preserve">Total </t>
  </si>
  <si>
    <t>(in MTs)</t>
  </si>
  <si>
    <t>Allocation</t>
  </si>
  <si>
    <t>Total availibility</t>
  </si>
  <si>
    <t>% availibility</t>
  </si>
  <si>
    <t>Bench mark (85%)</t>
  </si>
  <si>
    <t>District</t>
  </si>
  <si>
    <t>Total Availibility</t>
  </si>
  <si>
    <t>% Availibility</t>
  </si>
  <si>
    <t>Total</t>
  </si>
  <si>
    <t>Availibility</t>
  </si>
  <si>
    <t>Utilisation</t>
  </si>
  <si>
    <t>% Utilisation</t>
  </si>
  <si>
    <t>Schools</t>
  </si>
  <si>
    <t>Installment</t>
  </si>
  <si>
    <t>Dated</t>
  </si>
  <si>
    <t>Amount                                                 (Rs. In lakh)</t>
  </si>
  <si>
    <t>Primary</t>
  </si>
  <si>
    <t>1st Installment</t>
  </si>
  <si>
    <t>2nd Installment</t>
  </si>
  <si>
    <t>Grand Total</t>
  </si>
  <si>
    <t>(Rs. In lakhs)</t>
  </si>
  <si>
    <t>Disbursed to Dist</t>
  </si>
  <si>
    <t xml:space="preserve">Total Availibility </t>
  </si>
  <si>
    <t xml:space="preserve">% Availibility </t>
  </si>
  <si>
    <t>% Availibility of cooking cost</t>
  </si>
  <si>
    <t xml:space="preserve">Availibility </t>
  </si>
  <si>
    <t xml:space="preserve">% Utilisation                    </t>
  </si>
  <si>
    <t>Sr. No.</t>
  </si>
  <si>
    <t>Primary + Upper Primary</t>
  </si>
  <si>
    <t>Activity</t>
  </si>
  <si>
    <t>Exp as % of allocation</t>
  </si>
  <si>
    <t>Unspent Balance</t>
  </si>
  <si>
    <t>School Level Expenses</t>
  </si>
  <si>
    <t>Total availibility of funds</t>
  </si>
  <si>
    <t>Foodgrains Lifted (in MTs)</t>
  </si>
  <si>
    <t>Maximum fund permissibale</t>
  </si>
  <si>
    <t xml:space="preserve"> </t>
  </si>
  <si>
    <t>Units</t>
  </si>
  <si>
    <t>Amount              (in lakh)</t>
  </si>
  <si>
    <t>Year</t>
  </si>
  <si>
    <t>GoI records</t>
  </si>
  <si>
    <t>State record</t>
  </si>
  <si>
    <t>Variation</t>
  </si>
  <si>
    <t>Phy</t>
  </si>
  <si>
    <t>Fin</t>
  </si>
  <si>
    <t>Achievement as % of allocation</t>
  </si>
  <si>
    <t>Fin (in Lakh)</t>
  </si>
  <si>
    <t xml:space="preserve">Fin                            </t>
  </si>
  <si>
    <t>No. of children</t>
  </si>
  <si>
    <t>Diff in %</t>
  </si>
  <si>
    <t>PY &amp; UP PY</t>
  </si>
  <si>
    <t>No. of Meals as per PAB approval</t>
  </si>
  <si>
    <t>Diff.</t>
  </si>
  <si>
    <t>1.1) Calculation of Bench mark for utilisation.</t>
  </si>
  <si>
    <t xml:space="preserve">1.1.1) No. of School working days  </t>
  </si>
  <si>
    <t>5=(3-4)</t>
  </si>
  <si>
    <t>7= (1-4)</t>
  </si>
  <si>
    <t>Stage</t>
  </si>
  <si>
    <t>Districts</t>
  </si>
  <si>
    <t>No. of  Institutions</t>
  </si>
  <si>
    <t>Non-Coverage</t>
  </si>
  <si>
    <t xml:space="preserve">3.1)  Reconciliation of Foodgrains OB, Allocation &amp; Lifting </t>
  </si>
  <si>
    <t>3.2) ANALYSIS ON OPENING STOCK AND UNSPENT STOCK OF FOODGRAINS</t>
  </si>
  <si>
    <t>4. ANALYSIS ON COOKING COST [PRIMARY +  UPPER PRIMARY]</t>
  </si>
  <si>
    <t>4.4) Cooking cost allocation and disbursed to Districts</t>
  </si>
  <si>
    <t>4.5)  District-wise Cooking Cost availability</t>
  </si>
  <si>
    <t>4.6) Cooking Cost Utilisation</t>
  </si>
  <si>
    <t>4.7)  District-wise Utilisation of Cooking cost</t>
  </si>
  <si>
    <t>* Lifting reported by State</t>
  </si>
  <si>
    <t>Cooking assistance received*</t>
  </si>
  <si>
    <t>Utilisation of Cooking assistance*</t>
  </si>
  <si>
    <t>Adhoc Released</t>
  </si>
  <si>
    <t>(2006-07)</t>
  </si>
  <si>
    <t>(2007-08)</t>
  </si>
  <si>
    <t>(2008-09)</t>
  </si>
  <si>
    <t>Total Release</t>
  </si>
  <si>
    <t>(2009-10)</t>
  </si>
  <si>
    <t>Average</t>
  </si>
  <si>
    <r>
      <t>(i</t>
    </r>
    <r>
      <rPr>
        <i/>
        <sz val="10"/>
        <rFont val="Bookman Old Style"/>
        <family val="1"/>
      </rPr>
      <t>n MTs)</t>
    </r>
  </si>
  <si>
    <t xml:space="preserve">Stage </t>
  </si>
  <si>
    <t>Upp. Primary</t>
  </si>
  <si>
    <t>1.1.2)No. of Meals (Primary &amp; Upper Primary )</t>
  </si>
  <si>
    <t>3. ANALYSIS OF FOOD GRAINS (PRIMARY+UPPER PRIMARY)</t>
  </si>
  <si>
    <t>4.3) ANALYSIS ON OPENING BALANCE AND CLOSING BALANCE</t>
  </si>
  <si>
    <t>Amount (Rs in lakhs)</t>
  </si>
  <si>
    <t>Bills raised by FCI</t>
  </si>
  <si>
    <t>Pending Bills</t>
  </si>
  <si>
    <t>Bill paid</t>
  </si>
  <si>
    <t>PY&amp; UPY</t>
  </si>
  <si>
    <t>PY &amp; UPY</t>
  </si>
  <si>
    <t>Balance of First Installment</t>
  </si>
  <si>
    <t>Bench Mark as per State's claim</t>
  </si>
  <si>
    <t>PY</t>
  </si>
  <si>
    <t>U PY</t>
  </si>
  <si>
    <t>Average number of children availing MDM</t>
  </si>
  <si>
    <t>No. of Institutions  serving MDM</t>
  </si>
  <si>
    <t>% Meals served</t>
  </si>
  <si>
    <t>Lifted</t>
  </si>
  <si>
    <t>Bills submited by FCI</t>
  </si>
  <si>
    <t>Payment made to FCI</t>
  </si>
  <si>
    <t>% payment</t>
  </si>
  <si>
    <t xml:space="preserve">Amount released </t>
  </si>
  <si>
    <t xml:space="preserve">Total availability </t>
  </si>
  <si>
    <t xml:space="preserve">% Availibilty  </t>
  </si>
  <si>
    <t>Total Availability</t>
  </si>
  <si>
    <t>% payment to CCH against allocation</t>
  </si>
  <si>
    <t>Management, Supervision, Training , External &amp;  Internal Monitoring</t>
  </si>
  <si>
    <t xml:space="preserve">Total Availability </t>
  </si>
  <si>
    <t>7.1) Releasing details</t>
  </si>
  <si>
    <t>% utilisation of foodgrains</t>
  </si>
  <si>
    <t>% utilisation of Cooking cost</t>
  </si>
  <si>
    <t>Mis-match in % points</t>
  </si>
  <si>
    <t>(In MTs)</t>
  </si>
  <si>
    <t xml:space="preserve">Expected consumption of food grains </t>
  </si>
  <si>
    <t>Actual consumption of food grains</t>
  </si>
  <si>
    <t>(Rs. in Lakhs)</t>
  </si>
  <si>
    <t>6. ANALYSIS of HONORIUM, To COOK-CUM-HELPERS</t>
  </si>
  <si>
    <t>6.1) District-wise allocation and availability of funds for honorium to cook-cum-Helpers</t>
  </si>
  <si>
    <t>6.3)  District-wise status of unspent balance of grant for Honorarium, cooks-cum-Helpers</t>
  </si>
  <si>
    <t>7. ANALYSIS ON MANAGEMENT, MONITORING &amp; EVALUATION (MME)</t>
  </si>
  <si>
    <t>8.  ANALYSIS ON CENTRAL ASSISTANCE TOWARDS TRANSPORT ASSISTANCE</t>
  </si>
  <si>
    <t>8.1) Releasing details</t>
  </si>
  <si>
    <t>9.1.1) Releasing details</t>
  </si>
  <si>
    <t xml:space="preserve">9.2 Kitchen Devices </t>
  </si>
  <si>
    <t>9.2.1) Releasing details</t>
  </si>
  <si>
    <t>Expected Utilisation of Cooking Cost (Rs. In Lakhs)</t>
  </si>
  <si>
    <t>Actual utilisation of Cooking cost (Rs. In Lakhs)</t>
  </si>
  <si>
    <t xml:space="preserve"> % Utilisation</t>
  </si>
  <si>
    <t>3.4)  Foodgrains  Allocation &amp; Lifting</t>
  </si>
  <si>
    <t>3.6)  Foodgrains Allocation, Lifting (availibility) &amp; Utilisation</t>
  </si>
  <si>
    <t>3.7)  District-wise Utilisation of foodgrains</t>
  </si>
  <si>
    <t>Balance of 1st Installment</t>
  </si>
  <si>
    <t>(2010-11)</t>
  </si>
  <si>
    <t>(2011-12)</t>
  </si>
  <si>
    <t xml:space="preserve">S.no </t>
  </si>
  <si>
    <t xml:space="preserve">Primary </t>
  </si>
  <si>
    <t xml:space="preserve">Upper Primary </t>
  </si>
  <si>
    <t>Primary +Upper primary</t>
  </si>
  <si>
    <t>Primary+Upper Primary</t>
  </si>
  <si>
    <t>3.9) Payment of Cost of foodgrains to FCI</t>
  </si>
  <si>
    <t>Payment to FCI by State*</t>
  </si>
  <si>
    <t>(2011-12)*</t>
  </si>
  <si>
    <t>2. COVERAGE UNDER MDM</t>
  </si>
  <si>
    <t xml:space="preserve">Year </t>
  </si>
  <si>
    <t xml:space="preserve">9.1)    Kitchen cum stores  </t>
  </si>
  <si>
    <t xml:space="preserve">Details </t>
  </si>
  <si>
    <t>QQQQQQQQQQQQQQQQQ1``q</t>
  </si>
  <si>
    <t>releases</t>
  </si>
  <si>
    <t>UTTARAKHAND</t>
  </si>
  <si>
    <t>Almora</t>
  </si>
  <si>
    <t>Bageshwar</t>
  </si>
  <si>
    <t>Chamoli</t>
  </si>
  <si>
    <t>Champawat</t>
  </si>
  <si>
    <t>Dehradun</t>
  </si>
  <si>
    <t>Haridwar</t>
  </si>
  <si>
    <t>Nainital</t>
  </si>
  <si>
    <t>Pauri</t>
  </si>
  <si>
    <t>Pithoragarh</t>
  </si>
  <si>
    <t>Rudraprayag</t>
  </si>
  <si>
    <t>Tehri</t>
  </si>
  <si>
    <t>USNagar</t>
  </si>
  <si>
    <t>Uttarkashi</t>
  </si>
  <si>
    <t>% Non-Coverage</t>
  </si>
  <si>
    <t xml:space="preserve">% of UB on allocation </t>
  </si>
  <si>
    <t>1</t>
  </si>
  <si>
    <t>2</t>
  </si>
  <si>
    <t>3</t>
  </si>
  <si>
    <t>4</t>
  </si>
  <si>
    <t>5</t>
  </si>
  <si>
    <t>6</t>
  </si>
  <si>
    <t>7</t>
  </si>
  <si>
    <t>(2012-13)</t>
  </si>
  <si>
    <t xml:space="preserve">9.1.3) Achievement </t>
  </si>
  <si>
    <t>(2012-13)*</t>
  </si>
  <si>
    <t>Replacement</t>
  </si>
  <si>
    <t xml:space="preserve">1.   Analysis of Children, Working Days and Meals </t>
  </si>
  <si>
    <t>Up. Primary</t>
  </si>
  <si>
    <t>% Lifting</t>
  </si>
  <si>
    <t xml:space="preserve">           4.1) Releasing details</t>
  </si>
  <si>
    <r>
      <t xml:space="preserve">5.1 Mismatch between Utilisation of Foodgrains and Cooking Cost  </t>
    </r>
    <r>
      <rPr>
        <b/>
        <i/>
        <sz val="10"/>
        <rFont val="Cambria"/>
        <family val="1"/>
      </rPr>
      <t>(Source data: para 3.8 and 4.7 above)</t>
    </r>
  </si>
  <si>
    <t>(2013-14)</t>
  </si>
  <si>
    <t>Total no. of Meals claimed to have served</t>
  </si>
  <si>
    <t>Part-D: ANALYSIS SHEET</t>
  </si>
  <si>
    <t>(2014-15)</t>
  </si>
  <si>
    <t>UPY</t>
  </si>
  <si>
    <t>TOTAL</t>
  </si>
  <si>
    <t>EXPECTED  UTILISATION -- CC</t>
  </si>
  <si>
    <t>Exp.</t>
  </si>
  <si>
    <t>6.2)  District-wise Utilisation of grant for Honorarium of cooks-cum-Helpers</t>
  </si>
  <si>
    <t>* Allocation and relesesed  included NCLP</t>
  </si>
  <si>
    <t>Note : -- GOI has sanctioned amount of 16988 units but the amount of 1094 units has been given back to Govt. of India in the light of SLSMC has taken decision to not to built KS where enrollment is less than 10.</t>
  </si>
  <si>
    <t xml:space="preserve">Note : -- Net Sanctioned KS Unit is 15933 = Total sanctioned KS unit 16989 + 39 sanctioned in Clamity = 17028 Unit KS  -1094 Unit KS returned by State  - 1 Unit KS less amount received by state. </t>
  </si>
  <si>
    <t>0%</t>
  </si>
  <si>
    <t>*****</t>
  </si>
  <si>
    <t>2.6  Enrolment vs children availed MDM ( Primary) *(Source data : Table AT-4  of AWP&amp;B 2017-18)</t>
  </si>
  <si>
    <t>2.7  Enrolment vs children availed MDM ( Upper Primary) *(Source data : Table AT-4A  of AWP&amp;B 2017-18)</t>
  </si>
  <si>
    <t>No. of children as per Enrollment for  2016-17</t>
  </si>
  <si>
    <t>Allocation FG</t>
  </si>
  <si>
    <t>Op. Balance FG</t>
  </si>
  <si>
    <t>Lifted FG</t>
  </si>
  <si>
    <t>Consumed FG</t>
  </si>
  <si>
    <t>Closing Balance FG</t>
  </si>
  <si>
    <t>Expenditure</t>
  </si>
  <si>
    <t>Unspent Balance Cooking Cost</t>
  </si>
  <si>
    <t>Expenditure Cooking Cost</t>
  </si>
  <si>
    <t xml:space="preserve"> Op. Balance   Cooking Cost</t>
  </si>
  <si>
    <t>Alocation  Cooking Cost</t>
  </si>
  <si>
    <t>Cooking Cost Released CC</t>
  </si>
  <si>
    <t xml:space="preserve">No. of Meals served  Pry    </t>
  </si>
  <si>
    <t xml:space="preserve">No. of Meals served  U. Pry    </t>
  </si>
  <si>
    <t>Pry. + U.pry.</t>
  </si>
  <si>
    <t>Expected Cosumption</t>
  </si>
  <si>
    <t>Opening Balance</t>
  </si>
  <si>
    <t>Received</t>
  </si>
  <si>
    <t>Total *</t>
  </si>
  <si>
    <t>3.8)  (A) Cost of Foodgrains : Allocation, Releases (availibility) &amp; Utilisation</t>
  </si>
  <si>
    <t>3.8)  (B) Cost of Foodgrains : Allocation, Releases (availibility) &amp; Utilisation</t>
  </si>
  <si>
    <t>Cost of meal - Rs.3.72/day/child/meal  ( Primary stage)</t>
  </si>
  <si>
    <t>Cost of meal - Rs.0.41/day/child/meal  ( Primary stage)</t>
  </si>
  <si>
    <t>Cost of meal - Rs.5.56/day/child/meal  ( Upper-Primary stage)</t>
  </si>
  <si>
    <t>Cost of meal - Rs.0.62/day/child/meal  (Upper- Primary stage)</t>
  </si>
  <si>
    <t xml:space="preserve">AVERAGE MEALS Served Pry. &amp; U. Pry. </t>
  </si>
  <si>
    <t xml:space="preserve">TOTAL  MEALS Served Pry. &amp; U. Pry. </t>
  </si>
  <si>
    <t>(2015-16)</t>
  </si>
  <si>
    <t>(2016-17)</t>
  </si>
  <si>
    <t>CC RATE-PY</t>
  </si>
  <si>
    <t>CC RATE-UPY</t>
  </si>
  <si>
    <t>27-04-2017</t>
  </si>
  <si>
    <t>25-07-2017</t>
  </si>
  <si>
    <t>13-12-2017 &amp;  24-01-2018</t>
  </si>
  <si>
    <t>Payment of Hon. to CCH</t>
  </si>
  <si>
    <t>Actual Expenditure incurred by State</t>
  </si>
  <si>
    <t>Annual Work Plan &amp; Budget  2019-20</t>
  </si>
  <si>
    <t>2.1  Institutions- (Primary (I-V))                     *(Source data : Table AT-3A of AWP&amp;B 2019-20)</t>
  </si>
  <si>
    <t>2.2  Institutions- (Upper Primary with Primary (I-VIII)          *(Source data : Table AT-3B of AWP&amp;B 2019-20)</t>
  </si>
  <si>
    <t>2.3  Institutions- (Upper Primary (VI-VIII)          *(Source data : Table AT-3C of AWP&amp;B 2019-20)</t>
  </si>
  <si>
    <t>2.4  No.of children (Primary)                       *(Source data : Table AT-5  of AWP&amp;B 2019-20)</t>
  </si>
  <si>
    <t>2.5  No. of children  ( Upper Primary)              *(Source data : Table AT-5A  of AWP&amp;B 2019-20)</t>
  </si>
  <si>
    <t>2.6  Enrolment vs children availed MDM ( Primary) *(Source data : Table AT-4  of AWP&amp;B 2019-20)</t>
  </si>
  <si>
    <t>2.7  Enrolment vs children availed MDM ( Upper Primary) *(Source data : Table AT-4A  of AWP&amp;B 2019-20)</t>
  </si>
  <si>
    <t xml:space="preserve">                                                                  *(Refer col.6 of table AT- 5 , AWP&amp;B, 2019-20)</t>
  </si>
  <si>
    <t>*(Refer col. 6 of table AT- 5A , AWP&amp;B, 2019-20)</t>
  </si>
  <si>
    <t>*(Refer col. 4 and 9 of table AT- 6 and AT-6A, AWP&amp;B, 2019-20)</t>
  </si>
  <si>
    <t>(Refer col. 7 and 12 of table AT- 6 and AT-6A, AWP&amp;B, 2019-20)</t>
  </si>
  <si>
    <t>*(Refer col. 5 of table AT- 6 and AT-6A, AWP&amp;B, 2019-20)</t>
  </si>
  <si>
    <t>*(Refer col. 6 of table AT- 6 and AT-6A, AWP&amp;B, 2019-20)</t>
  </si>
  <si>
    <t>*(Refer Table AT- 6B AWP&amp;B, 2019-20)</t>
  </si>
  <si>
    <t>*(Refer col. 8 of table AT- 7 and AT-7A, AWP&amp;B, 2019-20)</t>
  </si>
  <si>
    <t>*(Refer col. 17 of table AT- 7 and AT-7A, AWP&amp;B, 2019-20)</t>
  </si>
  <si>
    <t>*(Refer col.11 of table AT- 7 and AT-7A, AWP&amp;B, 2019-20)</t>
  </si>
  <si>
    <t>*(Refer col. 14 of table AT- 7 and AT-7A, AWP&amp;B, 2019-20)</t>
  </si>
  <si>
    <t>Refer table AT-8 and AT-8A,AWP&amp;B, 2019-20</t>
  </si>
  <si>
    <t>Refer table AT_8 and AT-8A,AWP&amp;B, 2019-20</t>
  </si>
  <si>
    <t>7.2)  Reconciliation of MME OB, Allocation &amp; Releasing [PY + U PY] *(Refer AT-9, AWP&amp;B, 2019-20)</t>
  </si>
  <si>
    <t>9.1.2) Reconciliation of amount sanctioned (Refer AT-11, AWP&amp;B, 2019-20)</t>
  </si>
  <si>
    <t>9.2.2) Reconciliation of amount sanctioned for KD -- New -- (Refer AT-12, AWP&amp;B, 2019-20)</t>
  </si>
  <si>
    <t>9.2.3) Reconciliation of amount sanctioned for KD -- Replacement -- (Refer AT-12-A, AWP&amp;B, 2019-20)</t>
  </si>
  <si>
    <t>9.2.4) Achievement ( under MDM Funds) --  KD -- New  (Refer AT-12, AWP&amp;B, 2019-20)</t>
  </si>
  <si>
    <t>9.2.5) Achievement ( under MDM Funds) --  KD -- Replacement  (Refer AT-12-A, AWP&amp;B, 2019-20)</t>
  </si>
  <si>
    <t>MDM PAB Approval for 2018-19</t>
  </si>
  <si>
    <t>1.2  No. of  Working Days Approved for FY 2018-19</t>
  </si>
  <si>
    <t>No of working days approved for FY 2018-19</t>
  </si>
  <si>
    <t>MDM PAB Approval for    2018-19 (APR-MAR)</t>
  </si>
  <si>
    <t>Actuals as per AWP&amp;B 2018-19 (AT-5 &amp;5A)</t>
  </si>
  <si>
    <t>* 86  Madarsas  (Primary, Upper Primary and Primary with Upper Primary category) has been sanctioned after PAB 2018-19.</t>
  </si>
  <si>
    <t>No. of children as per PAB Approval for  2018-19</t>
  </si>
  <si>
    <t>No. of children as per Enrollment for  2018-19</t>
  </si>
  <si>
    <t>2.8 No. of meals to be served &amp;  actual  no. of meals served during 2018-19 [PRIMARY]</t>
  </si>
  <si>
    <t>No of meal served during 2018-19</t>
  </si>
  <si>
    <t>2.9) No. of meals to be served &amp;  actual  no. of meals served during 2018-19 [UPPER PRIMARY]</t>
  </si>
  <si>
    <t>Allocation for 2018-19</t>
  </si>
  <si>
    <t xml:space="preserve">Allocation for 2018-19                 </t>
  </si>
  <si>
    <t>% of OS on allocation 2018-19</t>
  </si>
  <si>
    <t xml:space="preserve">Allocation for 2018-19                                       </t>
  </si>
  <si>
    <t>Cost of Food grain received during 2018-19</t>
  </si>
  <si>
    <t>Releases for Cooking cost by GoI (2018-19)</t>
  </si>
  <si>
    <t>4.2 ) Verification of Cooking Cost Allocation for the year 2018-19</t>
  </si>
  <si>
    <t xml:space="preserve">Allocation for 2018-19                   </t>
  </si>
  <si>
    <t>% of OB on allocation 2018-19</t>
  </si>
  <si>
    <t xml:space="preserve">Allocation for 2018-19                            </t>
  </si>
  <si>
    <t>5. Reconciliation of Utilisation and Performance during 2018-19 [PRIMARY+ UPPER PRIMARY]</t>
  </si>
  <si>
    <t>5.2 Reconciliation of Food grains utilisation during 2018-19 (Source data: para 2.5 and 3.7 above)</t>
  </si>
  <si>
    <t>5.3) Reconciliation of Cooking Cost utilisation during 2018-19 (Source data: para 2.5 and 3.7 above)</t>
  </si>
  <si>
    <t xml:space="preserve">Allocation for 2018-19                      </t>
  </si>
  <si>
    <t>% of UB as on Allocation 2018-19</t>
  </si>
  <si>
    <t>Releases for MME by GoI (2018-19)</t>
  </si>
  <si>
    <t>Released during 2018-19</t>
  </si>
  <si>
    <t>7.3) Utilisation of MME during 2018-19</t>
  </si>
  <si>
    <t>Releases for TA by GoI (2018-19)</t>
  </si>
  <si>
    <t>8.2)  Reconciliation of TA OB, Allocation &amp; Releasing [PY + U PY] (Refer AT-9, AWP&amp;B, 2018-19)</t>
  </si>
  <si>
    <t>8.3) Utilisation of TA during 2018-19</t>
  </si>
  <si>
    <t>Allocated for 2018-19</t>
  </si>
  <si>
    <t>9.  INFRASTRUCTURE DEVELOPMENT DURING 2018-19</t>
  </si>
  <si>
    <t>(2018-19)</t>
  </si>
  <si>
    <t>2006-07    to     2018-19</t>
  </si>
  <si>
    <t>Sactioned by GoI during 2006-07 to 2018-19</t>
  </si>
  <si>
    <t>Sactioned during 2006-07 to 2018-19</t>
  </si>
  <si>
    <t>Average number of children availed MDM during 01.04.18 to 31.03.19 (AT-5&amp;5A)</t>
  </si>
  <si>
    <t>i) Base period 01.04.18 to 31.03.19</t>
  </si>
  <si>
    <t xml:space="preserve">ii) Base period 01.04.18 to 31.03.19 (As per PAB aaproval =  235 days for  Pry &amp; U Pry) </t>
  </si>
  <si>
    <t>No. of Meals served by State during the period 01.04.18 to 31.03.19</t>
  </si>
  <si>
    <t>REVIEW OF IMPLEMENTATION OF MDM SCHEME DURING 2018-19 (01.04.18 to 31.03.19)</t>
  </si>
  <si>
    <t>(As on 31.03.19)</t>
  </si>
  <si>
    <t>Achievement (C+IP)                                  upto 31.03.19</t>
  </si>
  <si>
    <t>OB as on 01.04.18</t>
  </si>
  <si>
    <t>No. of Meals as per PAB approval (01.04.18 to 31.03.19)</t>
  </si>
  <si>
    <t>No of meals to be serve during 01.04.18 to 31.03.19</t>
  </si>
  <si>
    <t>Opening Stock as on 01.04.2018</t>
  </si>
  <si>
    <t>Lifting as on 31.03.2019</t>
  </si>
  <si>
    <t xml:space="preserve">Opening Stock as on 01.04.2018                                             </t>
  </si>
  <si>
    <t xml:space="preserve">Unspent Balance as on 31.03.2019                                             </t>
  </si>
  <si>
    <t>District-wise opening balance as on 01.04.2018</t>
  </si>
  <si>
    <t>OB as on 01.04.2018</t>
  </si>
  <si>
    <t>Lifting upto 31.03.2019</t>
  </si>
  <si>
    <t>3.5) District-wise Foodgrains availability  as on 31.03.2019</t>
  </si>
  <si>
    <t>Opening Stock as on01.04.2018</t>
  </si>
  <si>
    <t>01-04-2018</t>
  </si>
  <si>
    <t xml:space="preserve">Opening Balance as on 01.04.2018                                           </t>
  </si>
  <si>
    <t>4.3.1) District-wise opening balance as on 01.04.2018</t>
  </si>
  <si>
    <t>4.3.2) District-wise unspent  balance as on 31.03.2019</t>
  </si>
  <si>
    <t xml:space="preserve">Unspent Balance as on 31.03.2019                                                 </t>
  </si>
  <si>
    <t xml:space="preserve">Opening Balance as on 01.04.2018                                                </t>
  </si>
  <si>
    <t>Total Availibility of cooking cost as on 31.03.2019</t>
  </si>
  <si>
    <t xml:space="preserve">No. of Meals served during 01.04.18 to 31.03.19   </t>
  </si>
  <si>
    <t>Opening Balance as on 01.04.2018</t>
  </si>
  <si>
    <t>Unspent balance as on 31.03.2019</t>
  </si>
  <si>
    <t>(As on 31.03.2019)</t>
  </si>
  <si>
    <t>Releases for Kitchen sheds by GoI as on 31.03.2019</t>
  </si>
  <si>
    <t>Releases for Kitchen devices by GoI as on 31.03.2019</t>
  </si>
  <si>
    <t>Achievement (Procured)  upto 31.03.2019</t>
  </si>
  <si>
    <t>3.3) District-wise unspent balance as on 31.03.2019</t>
  </si>
  <si>
    <t>Avg.</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</si>
</sst>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0_);\(&quot;Rs.&quot;#,##0\)"/>
    <numFmt numFmtId="179" formatCode="&quot;Rs.&quot;#,##0_);[Red]\(&quot;Rs.&quot;#,##0\)"/>
    <numFmt numFmtId="180" formatCode="&quot;Rs.&quot;#,##0.00_);\(&quot;Rs.&quot;#,##0.00\)"/>
    <numFmt numFmtId="181" formatCode="&quot;Rs.&quot;#,##0.00_);[Red]\(&quot;Rs.&quot;#,##0.00\)"/>
    <numFmt numFmtId="182" formatCode="_(&quot;Rs.&quot;* #,##0_);_(&quot;Rs.&quot;* \(#,##0\);_(&quot;Rs.&quot;* &quot;-&quot;_);_(@_)"/>
    <numFmt numFmtId="183" formatCode="_(&quot;Rs.&quot;* #,##0.00_);_(&quot;Rs.&quot;* \(#,##0.00\);_(&quot;Rs.&quot;* &quot;-&quot;??_);_(@_)"/>
    <numFmt numFmtId="184" formatCode="&quot;Rs.&quot;\ #,##0_);\(&quot;Rs.&quot;\ #,##0\)"/>
    <numFmt numFmtId="185" formatCode="&quot;Rs.&quot;\ #,##0_);[Red]\(&quot;Rs.&quot;\ #,##0\)"/>
    <numFmt numFmtId="186" formatCode="&quot;Rs.&quot;\ #,##0.00_);\(&quot;Rs.&quot;\ #,##0.00\)"/>
    <numFmt numFmtId="187" formatCode="&quot;Rs.&quot;\ #,##0.00_);[Red]\(&quot;Rs.&quot;\ #,##0.00\)"/>
    <numFmt numFmtId="188" formatCode="_(&quot;Rs.&quot;\ * #,##0_);_(&quot;Rs.&quot;\ * \(#,##0\);_(&quot;Rs.&quot;\ * &quot;-&quot;_);_(@_)"/>
    <numFmt numFmtId="189" formatCode="_(&quot;Rs.&quot;\ * #,##0.00_);_(&quot;Rs.&quot;\ * \(#,##0.00\);_(&quot;Rs.&quot;\ * &quot;-&quot;??_);_(@_)"/>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
    <numFmt numFmtId="198" formatCode="0.00000000"/>
    <numFmt numFmtId="199" formatCode="0.0000000"/>
    <numFmt numFmtId="200" formatCode="0.000000"/>
    <numFmt numFmtId="201" formatCode="0.0%"/>
    <numFmt numFmtId="202" formatCode="0.000000000000"/>
    <numFmt numFmtId="203" formatCode="0.00000000000000%"/>
    <numFmt numFmtId="204" formatCode="0.000%"/>
    <numFmt numFmtId="205" formatCode="0.00;[Red]0.00"/>
    <numFmt numFmtId="206" formatCode="0.0000%"/>
  </numFmts>
  <fonts count="115">
    <font>
      <sz val="10"/>
      <name val="Arial"/>
      <family val="0"/>
    </font>
    <font>
      <u val="single"/>
      <sz val="10"/>
      <color indexed="12"/>
      <name val="Arial"/>
      <family val="2"/>
    </font>
    <font>
      <u val="single"/>
      <sz val="10"/>
      <color indexed="36"/>
      <name val="Arial"/>
      <family val="2"/>
    </font>
    <font>
      <sz val="11"/>
      <color indexed="8"/>
      <name val="Calibri"/>
      <family val="2"/>
    </font>
    <font>
      <b/>
      <sz val="12"/>
      <name val="Bookman Old Style"/>
      <family val="1"/>
    </font>
    <font>
      <b/>
      <sz val="10"/>
      <name val="Bookman Old Style"/>
      <family val="1"/>
    </font>
    <font>
      <sz val="10"/>
      <name val="Bookman Old Style"/>
      <family val="1"/>
    </font>
    <font>
      <b/>
      <u val="single"/>
      <sz val="10"/>
      <name val="Bookman Old Style"/>
      <family val="1"/>
    </font>
    <font>
      <b/>
      <sz val="11"/>
      <name val="Bookman Old Style"/>
      <family val="1"/>
    </font>
    <font>
      <b/>
      <u val="single"/>
      <sz val="12"/>
      <name val="Bookman Old Style"/>
      <family val="1"/>
    </font>
    <font>
      <sz val="12"/>
      <name val="Bookman Old Style"/>
      <family val="1"/>
    </font>
    <font>
      <sz val="9"/>
      <name val="Bookman Old Style"/>
      <family val="1"/>
    </font>
    <font>
      <i/>
      <sz val="10"/>
      <name val="Bookman Old Style"/>
      <family val="1"/>
    </font>
    <font>
      <b/>
      <i/>
      <sz val="10"/>
      <name val="Bookman Old Style"/>
      <family val="1"/>
    </font>
    <font>
      <sz val="11"/>
      <name val="Bookman Old Style"/>
      <family val="1"/>
    </font>
    <font>
      <sz val="10"/>
      <color indexed="10"/>
      <name val="Bookman Old Style"/>
      <family val="1"/>
    </font>
    <font>
      <b/>
      <sz val="10"/>
      <color indexed="10"/>
      <name val="Bookman Old Style"/>
      <family val="1"/>
    </font>
    <font>
      <b/>
      <sz val="11"/>
      <color indexed="10"/>
      <name val="Bookman Old Style"/>
      <family val="1"/>
    </font>
    <font>
      <b/>
      <sz val="11"/>
      <color indexed="8"/>
      <name val="Calibri"/>
      <family val="2"/>
    </font>
    <font>
      <sz val="8"/>
      <name val="Arial"/>
      <family val="2"/>
    </font>
    <font>
      <sz val="11"/>
      <name val="Arial"/>
      <family val="2"/>
    </font>
    <font>
      <b/>
      <sz val="10"/>
      <name val="Arial"/>
      <family val="2"/>
    </font>
    <font>
      <b/>
      <sz val="10"/>
      <name val="Book Antiqua"/>
      <family val="1"/>
    </font>
    <font>
      <b/>
      <u val="single"/>
      <sz val="11"/>
      <name val="Bookman Old Style"/>
      <family val="1"/>
    </font>
    <font>
      <b/>
      <sz val="9"/>
      <name val="Bookman Old Style"/>
      <family val="1"/>
    </font>
    <font>
      <b/>
      <sz val="12"/>
      <name val="Arial"/>
      <family val="2"/>
    </font>
    <font>
      <sz val="12"/>
      <name val="Arial"/>
      <family val="2"/>
    </font>
    <font>
      <sz val="10"/>
      <name val="Cambria"/>
      <family val="1"/>
    </font>
    <font>
      <b/>
      <sz val="10"/>
      <name val="Cambria"/>
      <family val="1"/>
    </font>
    <font>
      <b/>
      <sz val="11"/>
      <name val="Cambria"/>
      <family val="1"/>
    </font>
    <font>
      <sz val="11"/>
      <name val="Cambria"/>
      <family val="1"/>
    </font>
    <font>
      <b/>
      <sz val="11"/>
      <name val="Calibri"/>
      <family val="2"/>
    </font>
    <font>
      <b/>
      <sz val="16"/>
      <name val="Bookman Old Style"/>
      <family val="1"/>
    </font>
    <font>
      <b/>
      <sz val="20"/>
      <name val="Bookman Old Style"/>
      <family val="1"/>
    </font>
    <font>
      <u val="single"/>
      <sz val="11"/>
      <name val="Bookman Old Style"/>
      <family val="1"/>
    </font>
    <font>
      <u val="single"/>
      <sz val="12"/>
      <name val="Bookman Old Style"/>
      <family val="1"/>
    </font>
    <font>
      <sz val="10"/>
      <name val="Book Antiqua"/>
      <family val="1"/>
    </font>
    <font>
      <sz val="10"/>
      <color indexed="8"/>
      <name val="Arial"/>
      <family val="2"/>
    </font>
    <font>
      <sz val="11"/>
      <name val="Calibri"/>
      <family val="2"/>
    </font>
    <font>
      <b/>
      <sz val="12"/>
      <color indexed="8"/>
      <name val="Calibri"/>
      <family val="2"/>
    </font>
    <font>
      <i/>
      <sz val="11"/>
      <name val="Bookman Old Style"/>
      <family val="1"/>
    </font>
    <font>
      <b/>
      <sz val="12"/>
      <name val="Calibri"/>
      <family val="2"/>
    </font>
    <font>
      <b/>
      <i/>
      <sz val="10"/>
      <name val="Cambria"/>
      <family val="1"/>
    </font>
    <font>
      <b/>
      <sz val="18"/>
      <name val="Bookman Old Style"/>
      <family val="1"/>
    </font>
    <font>
      <b/>
      <sz val="11"/>
      <name val="Arial"/>
      <family val="2"/>
    </font>
    <font>
      <sz val="12"/>
      <name val="Calibri"/>
      <family val="2"/>
    </font>
    <font>
      <sz val="10"/>
      <color indexed="8"/>
      <name val="Calibri"/>
      <family val="2"/>
    </font>
    <font>
      <b/>
      <sz val="18"/>
      <color indexed="8"/>
      <name val="Calibri"/>
      <family val="2"/>
    </font>
    <font>
      <sz val="8.4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Calibri"/>
      <family val="2"/>
    </font>
    <font>
      <sz val="10"/>
      <color indexed="10"/>
      <name val="Cambria"/>
      <family val="1"/>
    </font>
    <font>
      <b/>
      <sz val="10"/>
      <color indexed="10"/>
      <name val="Arial"/>
      <family val="2"/>
    </font>
    <font>
      <b/>
      <sz val="10"/>
      <color indexed="13"/>
      <name val="Bookman Old Style"/>
      <family val="1"/>
    </font>
    <font>
      <sz val="10"/>
      <color indexed="56"/>
      <name val="Arial"/>
      <family val="2"/>
    </font>
    <font>
      <b/>
      <sz val="10"/>
      <color indexed="56"/>
      <name val="Arial"/>
      <family val="2"/>
    </font>
    <font>
      <sz val="10"/>
      <color indexed="56"/>
      <name val="Bookman Old Style"/>
      <family val="1"/>
    </font>
    <font>
      <b/>
      <sz val="10"/>
      <color indexed="8"/>
      <name val="Arial"/>
      <family val="2"/>
    </font>
    <font>
      <sz val="10"/>
      <color indexed="8"/>
      <name val="Bookman Old Style"/>
      <family val="1"/>
    </font>
    <font>
      <b/>
      <sz val="10"/>
      <color indexed="56"/>
      <name val="Bookman Old Style"/>
      <family val="1"/>
    </font>
    <font>
      <sz val="11"/>
      <color indexed="10"/>
      <name val="Bookman Old Style"/>
      <family val="1"/>
    </font>
    <font>
      <b/>
      <sz val="10"/>
      <color indexed="8"/>
      <name val="Bookman Old Style"/>
      <family val="1"/>
    </font>
    <font>
      <b/>
      <sz val="9"/>
      <color indexed="13"/>
      <name val="Bookman Old Style"/>
      <family val="1"/>
    </font>
    <font>
      <b/>
      <sz val="10"/>
      <color indexed="13"/>
      <name val="Arial"/>
      <family val="2"/>
    </font>
    <font>
      <b/>
      <sz val="9"/>
      <color indexed="8"/>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Bookman Old Style"/>
      <family val="1"/>
    </font>
    <font>
      <b/>
      <sz val="11"/>
      <color rgb="FFFF0000"/>
      <name val="Calibri"/>
      <family val="2"/>
    </font>
    <font>
      <sz val="10"/>
      <color rgb="FFFF0000"/>
      <name val="Bookman Old Style"/>
      <family val="1"/>
    </font>
    <font>
      <sz val="10"/>
      <color rgb="FFFF0000"/>
      <name val="Cambria"/>
      <family val="1"/>
    </font>
    <font>
      <b/>
      <sz val="10"/>
      <color rgb="FFFF0000"/>
      <name val="Arial"/>
      <family val="2"/>
    </font>
    <font>
      <b/>
      <sz val="10"/>
      <color rgb="FFFFFF00"/>
      <name val="Bookman Old Style"/>
      <family val="1"/>
    </font>
    <font>
      <sz val="10"/>
      <color rgb="FF002060"/>
      <name val="Arial"/>
      <family val="2"/>
    </font>
    <font>
      <b/>
      <sz val="10"/>
      <color rgb="FF002060"/>
      <name val="Arial"/>
      <family val="2"/>
    </font>
    <font>
      <sz val="10"/>
      <color rgb="FF002060"/>
      <name val="Bookman Old Style"/>
      <family val="1"/>
    </font>
    <font>
      <b/>
      <sz val="10"/>
      <color theme="1"/>
      <name val="Arial"/>
      <family val="2"/>
    </font>
    <font>
      <sz val="10"/>
      <color theme="1"/>
      <name val="Bookman Old Style"/>
      <family val="1"/>
    </font>
    <font>
      <b/>
      <sz val="10"/>
      <color rgb="FF002060"/>
      <name val="Bookman Old Style"/>
      <family val="1"/>
    </font>
    <font>
      <sz val="11"/>
      <color rgb="FFFF0000"/>
      <name val="Bookman Old Style"/>
      <family val="1"/>
    </font>
    <font>
      <b/>
      <sz val="10"/>
      <color theme="1"/>
      <name val="Bookman Old Style"/>
      <family val="1"/>
    </font>
    <font>
      <sz val="10"/>
      <color theme="1"/>
      <name val="Arial"/>
      <family val="2"/>
    </font>
    <font>
      <b/>
      <sz val="11"/>
      <color rgb="FFFF0000"/>
      <name val="Bookman Old Style"/>
      <family val="1"/>
    </font>
    <font>
      <b/>
      <sz val="9"/>
      <color rgb="FFFFFF00"/>
      <name val="Bookman Old Style"/>
      <family val="1"/>
    </font>
    <font>
      <b/>
      <sz val="10"/>
      <color rgb="FFFFFF00"/>
      <name val="Arial"/>
      <family val="2"/>
    </font>
    <font>
      <b/>
      <sz val="9"/>
      <color theme="1"/>
      <name val="Bookman Old Style"/>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style="medium"/>
      <top style="thin"/>
      <bottom style="medium"/>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double"/>
      <top style="thin"/>
      <bottom style="medium"/>
    </border>
    <border>
      <left style="medium"/>
      <right style="thin"/>
      <top>
        <color indexed="63"/>
      </top>
      <bottom style="thin"/>
    </border>
    <border>
      <left style="thin"/>
      <right style="double"/>
      <top>
        <color indexed="63"/>
      </top>
      <bottom style="thin"/>
    </border>
    <border>
      <left style="thin"/>
      <right style="medium"/>
      <top>
        <color indexed="63"/>
      </top>
      <bottom style="thin"/>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 fillId="0" borderId="0" applyNumberFormat="0" applyFill="0" applyBorder="0" applyAlignment="0" applyProtection="0"/>
    <xf numFmtId="0" fontId="85" fillId="28"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1" applyNumberFormat="0" applyAlignment="0" applyProtection="0"/>
    <xf numFmtId="0" fontId="90" fillId="0" borderId="6" applyNumberFormat="0" applyFill="0" applyAlignment="0" applyProtection="0"/>
    <xf numFmtId="0" fontId="91" fillId="30" borderId="0" applyNumberFormat="0" applyBorder="0" applyAlignment="0" applyProtection="0"/>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1" borderId="7" applyNumberFormat="0" applyFont="0" applyAlignment="0" applyProtection="0"/>
    <xf numFmtId="0" fontId="92"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87">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9" fillId="0" borderId="0" xfId="0" applyFont="1" applyAlignment="1">
      <alignment/>
    </xf>
    <xf numFmtId="0" fontId="7"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xf>
    <xf numFmtId="0" fontId="6" fillId="0" borderId="0" xfId="0" applyFont="1" applyBorder="1" applyAlignment="1">
      <alignment wrapText="1"/>
    </xf>
    <xf numFmtId="9" fontId="6" fillId="0" borderId="0" xfId="73" applyFont="1" applyAlignment="1">
      <alignment/>
    </xf>
    <xf numFmtId="0" fontId="10" fillId="0" borderId="0" xfId="0" applyFont="1" applyBorder="1" applyAlignment="1">
      <alignment/>
    </xf>
    <xf numFmtId="9" fontId="10" fillId="0" borderId="0" xfId="73" applyFont="1" applyBorder="1" applyAlignment="1">
      <alignment/>
    </xf>
    <xf numFmtId="0" fontId="4" fillId="0" borderId="0" xfId="0" applyFont="1" applyBorder="1" applyAlignment="1">
      <alignment horizontal="left" wrapText="1"/>
    </xf>
    <xf numFmtId="9" fontId="4" fillId="0" borderId="0" xfId="73" applyFont="1" applyBorder="1" applyAlignment="1">
      <alignment/>
    </xf>
    <xf numFmtId="0" fontId="6" fillId="0" borderId="10" xfId="0" applyFont="1" applyFill="1" applyBorder="1" applyAlignment="1">
      <alignment horizontal="center"/>
    </xf>
    <xf numFmtId="0" fontId="6" fillId="0" borderId="0" xfId="0" applyFont="1" applyBorder="1" applyAlignment="1">
      <alignment/>
    </xf>
    <xf numFmtId="0" fontId="6" fillId="0" borderId="0" xfId="0" applyFont="1" applyBorder="1" applyAlignment="1">
      <alignment horizontal="center"/>
    </xf>
    <xf numFmtId="9" fontId="5" fillId="0" borderId="0" xfId="73" applyFont="1" applyFill="1" applyBorder="1" applyAlignment="1">
      <alignment/>
    </xf>
    <xf numFmtId="0" fontId="6" fillId="0" borderId="10" xfId="0" applyFont="1" applyBorder="1" applyAlignment="1">
      <alignment horizontal="center"/>
    </xf>
    <xf numFmtId="0" fontId="6" fillId="0" borderId="10" xfId="0" applyFont="1" applyBorder="1" applyAlignment="1">
      <alignment/>
    </xf>
    <xf numFmtId="0" fontId="5" fillId="0" borderId="0" xfId="0" applyFont="1" applyBorder="1" applyAlignment="1">
      <alignment horizontal="center"/>
    </xf>
    <xf numFmtId="9" fontId="5" fillId="0" borderId="0" xfId="73" applyFont="1" applyBorder="1" applyAlignment="1">
      <alignment/>
    </xf>
    <xf numFmtId="0" fontId="6" fillId="0" borderId="0" xfId="0" applyFont="1" applyFill="1" applyAlignment="1">
      <alignment/>
    </xf>
    <xf numFmtId="1" fontId="5" fillId="0" borderId="0" xfId="0" applyNumberFormat="1" applyFont="1" applyBorder="1" applyAlignment="1">
      <alignment horizontal="center"/>
    </xf>
    <xf numFmtId="2" fontId="6" fillId="0" borderId="10" xfId="0" applyNumberFormat="1" applyFont="1" applyBorder="1" applyAlignment="1">
      <alignment/>
    </xf>
    <xf numFmtId="2" fontId="6" fillId="0" borderId="0" xfId="0" applyNumberFormat="1" applyFont="1" applyBorder="1" applyAlignment="1">
      <alignment horizontal="center" vertical="top" wrapText="1"/>
    </xf>
    <xf numFmtId="9" fontId="6" fillId="0" borderId="0" xfId="73" applyFont="1" applyBorder="1" applyAlignment="1">
      <alignment horizontal="center" vertical="top" wrapText="1"/>
    </xf>
    <xf numFmtId="2" fontId="6" fillId="0" borderId="0" xfId="0" applyNumberFormat="1" applyFont="1" applyFill="1" applyAlignment="1">
      <alignment/>
    </xf>
    <xf numFmtId="0" fontId="5" fillId="0" borderId="10" xfId="0" applyFont="1" applyFill="1" applyBorder="1" applyAlignment="1">
      <alignment horizontal="center"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vertical="center"/>
    </xf>
    <xf numFmtId="0" fontId="6" fillId="0" borderId="0" xfId="0" applyFont="1" applyAlignment="1">
      <alignment horizontal="right"/>
    </xf>
    <xf numFmtId="0" fontId="11" fillId="0" borderId="0" xfId="0" applyFont="1" applyAlignment="1">
      <alignment/>
    </xf>
    <xf numFmtId="2" fontId="11" fillId="0" borderId="0" xfId="0" applyNumberFormat="1" applyFont="1" applyBorder="1" applyAlignment="1">
      <alignment/>
    </xf>
    <xf numFmtId="2" fontId="5" fillId="0" borderId="10" xfId="0" applyNumberFormat="1" applyFont="1" applyBorder="1" applyAlignment="1">
      <alignment horizontal="center" vertical="top" wrapText="1"/>
    </xf>
    <xf numFmtId="0" fontId="5" fillId="0" borderId="10" xfId="0" applyFont="1" applyBorder="1" applyAlignment="1">
      <alignment horizontal="center"/>
    </xf>
    <xf numFmtId="9" fontId="5" fillId="0" borderId="10" xfId="73"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right"/>
    </xf>
    <xf numFmtId="2" fontId="6"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0" fontId="14" fillId="0" borderId="0" xfId="0" applyFont="1" applyAlignment="1">
      <alignment/>
    </xf>
    <xf numFmtId="2" fontId="6" fillId="0" borderId="0" xfId="0" applyNumberFormat="1" applyFont="1" applyFill="1" applyBorder="1" applyAlignment="1">
      <alignment vertical="center"/>
    </xf>
    <xf numFmtId="0" fontId="15" fillId="0" borderId="0" xfId="0" applyFont="1" applyFill="1" applyBorder="1" applyAlignment="1" quotePrefix="1">
      <alignment horizontal="center"/>
    </xf>
    <xf numFmtId="2" fontId="16" fillId="0" borderId="0" xfId="0" applyNumberFormat="1" applyFont="1" applyBorder="1" applyAlignment="1">
      <alignment horizontal="center" vertical="top" wrapText="1"/>
    </xf>
    <xf numFmtId="9" fontId="16" fillId="0" borderId="0" xfId="73" applyFont="1" applyBorder="1" applyAlignment="1">
      <alignment horizontal="center" vertical="top" wrapText="1"/>
    </xf>
    <xf numFmtId="2" fontId="16" fillId="0" borderId="0" xfId="0" applyNumberFormat="1" applyFont="1" applyFill="1" applyBorder="1" applyAlignment="1">
      <alignment vertical="center"/>
    </xf>
    <xf numFmtId="2" fontId="6" fillId="0" borderId="0" xfId="0" applyNumberFormat="1" applyFont="1" applyFill="1" applyBorder="1" applyAlignment="1">
      <alignment horizontal="right"/>
    </xf>
    <xf numFmtId="2" fontId="6" fillId="0" borderId="0" xfId="0" applyNumberFormat="1" applyFont="1" applyFill="1" applyBorder="1" applyAlignment="1">
      <alignment/>
    </xf>
    <xf numFmtId="2" fontId="6" fillId="0" borderId="0" xfId="0" applyNumberFormat="1" applyFont="1" applyBorder="1" applyAlignment="1">
      <alignment/>
    </xf>
    <xf numFmtId="0" fontId="12" fillId="0" borderId="0" xfId="0" applyFont="1" applyFill="1" applyBorder="1" applyAlignment="1">
      <alignment horizontal="center" vertical="center"/>
    </xf>
    <xf numFmtId="0" fontId="6" fillId="0" borderId="0" xfId="0" applyFont="1" applyFill="1" applyBorder="1" applyAlignment="1">
      <alignment/>
    </xf>
    <xf numFmtId="0" fontId="5" fillId="0" borderId="10" xfId="0" applyFont="1" applyFill="1" applyBorder="1" applyAlignment="1">
      <alignment horizontal="center"/>
    </xf>
    <xf numFmtId="0" fontId="6" fillId="0" borderId="0"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6" fillId="0" borderId="10" xfId="0" applyFont="1" applyFill="1" applyBorder="1" applyAlignment="1">
      <alignment horizontal="center" vertical="center"/>
    </xf>
    <xf numFmtId="9" fontId="6" fillId="0" borderId="0" xfId="73" applyFont="1" applyFill="1" applyBorder="1" applyAlignment="1">
      <alignment/>
    </xf>
    <xf numFmtId="0" fontId="8" fillId="0" borderId="0" xfId="0" applyFont="1" applyBorder="1" applyAlignment="1">
      <alignment horizontal="left" wrapText="1"/>
    </xf>
    <xf numFmtId="1" fontId="5" fillId="0" borderId="0" xfId="0" applyNumberFormat="1" applyFont="1" applyBorder="1" applyAlignment="1">
      <alignment/>
    </xf>
    <xf numFmtId="2" fontId="14" fillId="0" borderId="0" xfId="0" applyNumberFormat="1" applyFont="1" applyBorder="1" applyAlignment="1">
      <alignment horizontal="center" vertical="top" wrapText="1"/>
    </xf>
    <xf numFmtId="9" fontId="14" fillId="0" borderId="0" xfId="73" applyFont="1" applyBorder="1" applyAlignment="1">
      <alignment horizontal="center" vertical="top" wrapText="1"/>
    </xf>
    <xf numFmtId="0" fontId="6" fillId="0" borderId="0" xfId="0" applyFont="1" applyFill="1" applyBorder="1" applyAlignment="1">
      <alignment vertical="center"/>
    </xf>
    <xf numFmtId="9" fontId="5" fillId="32" borderId="0" xfId="73" applyFont="1" applyFill="1" applyBorder="1" applyAlignment="1">
      <alignment/>
    </xf>
    <xf numFmtId="9" fontId="5" fillId="32" borderId="0" xfId="73" applyFont="1" applyFill="1" applyBorder="1" applyAlignment="1">
      <alignment vertical="center"/>
    </xf>
    <xf numFmtId="0" fontId="8" fillId="0" borderId="0" xfId="0" applyFont="1" applyBorder="1" applyAlignment="1">
      <alignment horizontal="left"/>
    </xf>
    <xf numFmtId="0" fontId="0" fillId="0" borderId="0" xfId="0" applyAlignment="1">
      <alignment/>
    </xf>
    <xf numFmtId="9" fontId="8" fillId="32" borderId="0" xfId="73" applyFont="1" applyFill="1" applyBorder="1" applyAlignment="1">
      <alignment/>
    </xf>
    <xf numFmtId="9" fontId="5" fillId="33" borderId="10" xfId="73" applyFont="1" applyFill="1" applyBorder="1" applyAlignment="1">
      <alignment horizontal="center"/>
    </xf>
    <xf numFmtId="0" fontId="15" fillId="0" borderId="0" xfId="0" applyFont="1" applyAlignment="1">
      <alignment/>
    </xf>
    <xf numFmtId="0" fontId="15" fillId="0" borderId="0" xfId="0" applyFont="1" applyBorder="1" applyAlignment="1">
      <alignment horizontal="center" vertical="top" wrapText="1"/>
    </xf>
    <xf numFmtId="0" fontId="15" fillId="0" borderId="0" xfId="0" applyFont="1" applyBorder="1" applyAlignment="1">
      <alignment horizontal="right"/>
    </xf>
    <xf numFmtId="0" fontId="15" fillId="0" borderId="0" xfId="0" applyFont="1" applyBorder="1" applyAlignment="1">
      <alignment/>
    </xf>
    <xf numFmtId="2" fontId="15" fillId="0" borderId="0" xfId="0" applyNumberFormat="1" applyFont="1" applyAlignment="1">
      <alignment/>
    </xf>
    <xf numFmtId="2" fontId="9" fillId="0" borderId="0" xfId="0" applyNumberFormat="1" applyFont="1" applyAlignment="1">
      <alignment/>
    </xf>
    <xf numFmtId="2" fontId="7" fillId="0" borderId="0" xfId="0" applyNumberFormat="1" applyFont="1" applyAlignment="1">
      <alignment/>
    </xf>
    <xf numFmtId="2" fontId="7" fillId="0" borderId="0" xfId="0" applyNumberFormat="1" applyFont="1" applyAlignment="1">
      <alignment horizontal="center" vertical="center"/>
    </xf>
    <xf numFmtId="2" fontId="5" fillId="0" borderId="0" xfId="0" applyNumberFormat="1" applyFont="1" applyAlignment="1">
      <alignment/>
    </xf>
    <xf numFmtId="2" fontId="6" fillId="0" borderId="0" xfId="73" applyNumberFormat="1" applyFont="1" applyAlignment="1">
      <alignment/>
    </xf>
    <xf numFmtId="2" fontId="14" fillId="0" borderId="0" xfId="73" applyNumberFormat="1" applyFont="1" applyAlignment="1">
      <alignment/>
    </xf>
    <xf numFmtId="2" fontId="14" fillId="32" borderId="0" xfId="73" applyNumberFormat="1" applyFont="1" applyFill="1" applyAlignment="1">
      <alignment/>
    </xf>
    <xf numFmtId="2" fontId="14" fillId="0" borderId="0" xfId="0" applyNumberFormat="1" applyFont="1" applyAlignment="1">
      <alignment/>
    </xf>
    <xf numFmtId="2" fontId="8" fillId="0" borderId="0" xfId="0" applyNumberFormat="1" applyFont="1" applyBorder="1" applyAlignment="1">
      <alignment horizontal="center" vertical="top" wrapText="1"/>
    </xf>
    <xf numFmtId="2" fontId="0" fillId="0" borderId="0" xfId="0" applyNumberFormat="1" applyAlignment="1">
      <alignment/>
    </xf>
    <xf numFmtId="2" fontId="15" fillId="0" borderId="0" xfId="0" applyNumberFormat="1" applyFont="1" applyFill="1" applyAlignment="1">
      <alignment/>
    </xf>
    <xf numFmtId="2" fontId="17" fillId="0" borderId="0" xfId="0" applyNumberFormat="1" applyFont="1" applyAlignment="1">
      <alignment/>
    </xf>
    <xf numFmtId="2" fontId="15" fillId="0" borderId="0" xfId="0" applyNumberFormat="1" applyFont="1" applyAlignment="1">
      <alignment/>
    </xf>
    <xf numFmtId="2" fontId="6" fillId="0" borderId="0" xfId="0" applyNumberFormat="1" applyFont="1" applyFill="1" applyBorder="1" applyAlignment="1">
      <alignment horizontal="center" vertical="top" wrapText="1"/>
    </xf>
    <xf numFmtId="2" fontId="7" fillId="0" borderId="0" xfId="0" applyNumberFormat="1" applyFont="1" applyFill="1" applyAlignment="1">
      <alignment horizontal="center"/>
    </xf>
    <xf numFmtId="0" fontId="8" fillId="0" borderId="0" xfId="0" applyFont="1" applyBorder="1" applyAlignment="1">
      <alignment horizontal="center" wrapText="1"/>
    </xf>
    <xf numFmtId="0" fontId="10" fillId="0" borderId="0" xfId="0" applyFont="1" applyBorder="1" applyAlignment="1">
      <alignment horizontal="center"/>
    </xf>
    <xf numFmtId="0" fontId="27" fillId="0" borderId="0" xfId="0" applyFont="1" applyAlignment="1">
      <alignment/>
    </xf>
    <xf numFmtId="9" fontId="27" fillId="0" borderId="0" xfId="73" applyFont="1" applyAlignment="1">
      <alignment/>
    </xf>
    <xf numFmtId="9" fontId="5" fillId="32" borderId="10" xfId="73" applyFont="1" applyFill="1" applyBorder="1" applyAlignment="1">
      <alignment horizontal="center"/>
    </xf>
    <xf numFmtId="9" fontId="5" fillId="32" borderId="10" xfId="73" applyFont="1" applyFill="1" applyBorder="1" applyAlignment="1">
      <alignment/>
    </xf>
    <xf numFmtId="0" fontId="6" fillId="0" borderId="0" xfId="0" applyFont="1" applyBorder="1" applyAlignment="1">
      <alignment vertical="center"/>
    </xf>
    <xf numFmtId="2" fontId="5" fillId="0" borderId="0" xfId="0" applyNumberFormat="1" applyFont="1" applyBorder="1" applyAlignment="1">
      <alignment/>
    </xf>
    <xf numFmtId="2" fontId="18" fillId="0" borderId="0" xfId="70" applyNumberFormat="1" applyFont="1" applyBorder="1">
      <alignment/>
      <protection/>
    </xf>
    <xf numFmtId="2" fontId="5" fillId="0" borderId="0" xfId="0" applyNumberFormat="1" applyFont="1" applyBorder="1" applyAlignment="1">
      <alignment wrapText="1"/>
    </xf>
    <xf numFmtId="0" fontId="27" fillId="0" borderId="0" xfId="0" applyFont="1" applyFill="1" applyAlignment="1">
      <alignment/>
    </xf>
    <xf numFmtId="0" fontId="14" fillId="0" borderId="0" xfId="0" applyFont="1" applyBorder="1" applyAlignment="1">
      <alignment vertical="center"/>
    </xf>
    <xf numFmtId="0" fontId="30" fillId="0" borderId="0" xfId="0" applyFont="1" applyFill="1" applyAlignment="1">
      <alignment/>
    </xf>
    <xf numFmtId="0" fontId="22" fillId="0" borderId="0" xfId="0" applyFont="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vertical="center" wrapText="1"/>
    </xf>
    <xf numFmtId="0" fontId="6" fillId="0" borderId="0" xfId="0" applyFont="1" applyFill="1" applyBorder="1" applyAlignment="1" quotePrefix="1">
      <alignment horizontal="center"/>
    </xf>
    <xf numFmtId="0" fontId="5" fillId="0" borderId="0" xfId="0" applyFont="1" applyBorder="1" applyAlignment="1">
      <alignment horizontal="left"/>
    </xf>
    <xf numFmtId="2" fontId="31" fillId="32" borderId="0" xfId="70" applyNumberFormat="1" applyFont="1" applyFill="1" applyBorder="1">
      <alignment/>
      <protection/>
    </xf>
    <xf numFmtId="9" fontId="5" fillId="0" borderId="0" xfId="0" applyNumberFormat="1" applyFont="1" applyBorder="1" applyAlignment="1">
      <alignment/>
    </xf>
    <xf numFmtId="0" fontId="6" fillId="0" borderId="0" xfId="0" applyFont="1" applyFill="1" applyBorder="1" applyAlignment="1">
      <alignment horizontal="center"/>
    </xf>
    <xf numFmtId="0" fontId="5" fillId="0" borderId="0" xfId="0" applyFont="1" applyFill="1" applyBorder="1" applyAlignment="1">
      <alignment/>
    </xf>
    <xf numFmtId="2" fontId="32" fillId="0" borderId="0" xfId="0" applyNumberFormat="1" applyFont="1" applyAlignment="1">
      <alignment/>
    </xf>
    <xf numFmtId="0" fontId="5" fillId="33" borderId="1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wrapText="1"/>
    </xf>
    <xf numFmtId="0" fontId="5" fillId="33" borderId="10" xfId="0" applyFont="1" applyFill="1" applyBorder="1" applyAlignment="1">
      <alignment horizontal="center"/>
    </xf>
    <xf numFmtId="2" fontId="5" fillId="0" borderId="0" xfId="0" applyNumberFormat="1" applyFont="1" applyBorder="1" applyAlignment="1">
      <alignment horizontal="left" vertical="top" wrapText="1"/>
    </xf>
    <xf numFmtId="0" fontId="5" fillId="33" borderId="10" xfId="0" applyFont="1" applyFill="1" applyBorder="1" applyAlignment="1">
      <alignment horizontal="center" vertical="top" wrapText="1"/>
    </xf>
    <xf numFmtId="0" fontId="8" fillId="0" borderId="15" xfId="0" applyFont="1" applyFill="1" applyBorder="1" applyAlignment="1">
      <alignment horizontal="left" vertical="top" wrapText="1"/>
    </xf>
    <xf numFmtId="0" fontId="5" fillId="0" borderId="0" xfId="0" applyFont="1" applyAlignment="1">
      <alignment horizontal="center"/>
    </xf>
    <xf numFmtId="0" fontId="10" fillId="0" borderId="0" xfId="0" applyFont="1" applyBorder="1" applyAlignment="1">
      <alignment horizontal="center" wrapText="1"/>
    </xf>
    <xf numFmtId="9" fontId="5" fillId="0" borderId="0" xfId="73" applyFont="1" applyBorder="1" applyAlignment="1">
      <alignment horizontal="right"/>
    </xf>
    <xf numFmtId="0" fontId="14" fillId="0" borderId="10" xfId="0" applyFont="1" applyBorder="1" applyAlignment="1">
      <alignment horizontal="center" wrapText="1"/>
    </xf>
    <xf numFmtId="0" fontId="5" fillId="0" borderId="0" xfId="0" applyFont="1" applyFill="1" applyBorder="1" applyAlignment="1">
      <alignment vertical="top" wrapText="1"/>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4" fillId="0" borderId="0" xfId="0" applyFont="1" applyBorder="1" applyAlignment="1">
      <alignment horizontal="center" wrapText="1"/>
    </xf>
    <xf numFmtId="0" fontId="14" fillId="0" borderId="0" xfId="0" applyFont="1" applyFill="1" applyAlignment="1">
      <alignment horizontal="center"/>
    </xf>
    <xf numFmtId="0" fontId="6" fillId="0" borderId="0" xfId="0" applyFont="1" applyFill="1" applyAlignment="1">
      <alignment horizontal="center"/>
    </xf>
    <xf numFmtId="2" fontId="6" fillId="0" borderId="10" xfId="0" applyNumberFormat="1" applyFont="1" applyBorder="1" applyAlignment="1">
      <alignment horizontal="center"/>
    </xf>
    <xf numFmtId="2" fontId="11" fillId="0" borderId="0" xfId="0" applyNumberFormat="1" applyFont="1" applyBorder="1" applyAlignment="1">
      <alignment horizontal="center"/>
    </xf>
    <xf numFmtId="2" fontId="5" fillId="32" borderId="10" xfId="0" applyNumberFormat="1" applyFont="1" applyFill="1" applyBorder="1" applyAlignment="1">
      <alignment horizontal="center"/>
    </xf>
    <xf numFmtId="2" fontId="6" fillId="0" borderId="0" xfId="0" applyNumberFormat="1" applyFont="1" applyBorder="1" applyAlignment="1">
      <alignment horizontal="center"/>
    </xf>
    <xf numFmtId="0" fontId="14" fillId="0" borderId="0" xfId="0" applyFont="1" applyBorder="1" applyAlignment="1">
      <alignment horizontal="center" vertical="center"/>
    </xf>
    <xf numFmtId="0" fontId="30" fillId="0" borderId="0" xfId="0" applyFont="1" applyFill="1" applyAlignment="1">
      <alignment horizontal="center"/>
    </xf>
    <xf numFmtId="1" fontId="6" fillId="0" borderId="0" xfId="0" applyNumberFormat="1" applyFont="1" applyFill="1" applyAlignment="1">
      <alignment horizontal="center"/>
    </xf>
    <xf numFmtId="9" fontId="5" fillId="0" borderId="0" xfId="73" applyFont="1" applyBorder="1" applyAlignment="1">
      <alignment horizontal="center"/>
    </xf>
    <xf numFmtId="0" fontId="5" fillId="0" borderId="0" xfId="0" applyFont="1" applyFill="1" applyAlignment="1">
      <alignment horizontal="center"/>
    </xf>
    <xf numFmtId="9" fontId="5" fillId="0" borderId="10" xfId="73" applyFont="1" applyBorder="1" applyAlignment="1">
      <alignment horizontal="center"/>
    </xf>
    <xf numFmtId="0" fontId="35" fillId="0" borderId="0" xfId="0" applyFont="1" applyAlignment="1">
      <alignment horizontal="center"/>
    </xf>
    <xf numFmtId="0" fontId="36" fillId="0" borderId="0" xfId="0" applyFont="1" applyBorder="1" applyAlignment="1">
      <alignment horizontal="center" vertical="center"/>
    </xf>
    <xf numFmtId="1" fontId="6" fillId="0" borderId="0" xfId="0" applyNumberFormat="1" applyFont="1" applyBorder="1" applyAlignment="1">
      <alignment horizontal="center"/>
    </xf>
    <xf numFmtId="0" fontId="14" fillId="0" borderId="0" xfId="0" applyFont="1" applyBorder="1" applyAlignment="1">
      <alignment horizontal="center" wrapText="1"/>
    </xf>
    <xf numFmtId="0" fontId="6" fillId="33" borderId="10" xfId="0" applyFont="1" applyFill="1" applyBorder="1" applyAlignment="1">
      <alignment horizontal="center" vertical="center" wrapText="1"/>
    </xf>
    <xf numFmtId="2" fontId="14" fillId="0" borderId="0" xfId="0" applyNumberFormat="1" applyFont="1" applyBorder="1" applyAlignment="1">
      <alignment horizontal="center" vertical="center"/>
    </xf>
    <xf numFmtId="0" fontId="12" fillId="0" borderId="0" xfId="0" applyFont="1" applyAlignment="1">
      <alignment horizontal="center"/>
    </xf>
    <xf numFmtId="0" fontId="6" fillId="33" borderId="16" xfId="0" applyFont="1" applyFill="1" applyBorder="1" applyAlignment="1">
      <alignment horizontal="center" wrapText="1"/>
    </xf>
    <xf numFmtId="0" fontId="0" fillId="0" borderId="0" xfId="0" applyFont="1" applyAlignment="1">
      <alignment horizontal="center"/>
    </xf>
    <xf numFmtId="2" fontId="15" fillId="0" borderId="0" xfId="0" applyNumberFormat="1" applyFont="1" applyBorder="1" applyAlignment="1">
      <alignment horizontal="center" vertical="top" wrapText="1"/>
    </xf>
    <xf numFmtId="0" fontId="14" fillId="0" borderId="10" xfId="0" applyFont="1" applyBorder="1" applyAlignment="1">
      <alignment horizontal="center" vertical="center"/>
    </xf>
    <xf numFmtId="9" fontId="5" fillId="0" borderId="0" xfId="73" applyFont="1" applyAlignment="1">
      <alignment/>
    </xf>
    <xf numFmtId="9" fontId="9" fillId="0" borderId="0" xfId="73" applyFont="1" applyAlignment="1">
      <alignment/>
    </xf>
    <xf numFmtId="9" fontId="7" fillId="0" borderId="0" xfId="73" applyFont="1" applyAlignment="1">
      <alignment/>
    </xf>
    <xf numFmtId="9" fontId="10" fillId="0" borderId="0" xfId="73" applyFont="1" applyAlignment="1">
      <alignment/>
    </xf>
    <xf numFmtId="9" fontId="22" fillId="0" borderId="0" xfId="73" applyFont="1" applyBorder="1" applyAlignment="1">
      <alignment horizontal="right" vertical="center"/>
    </xf>
    <xf numFmtId="9" fontId="14" fillId="0" borderId="0" xfId="73" applyFont="1" applyFill="1" applyAlignment="1">
      <alignment/>
    </xf>
    <xf numFmtId="9" fontId="6" fillId="0" borderId="0" xfId="73" applyFont="1" applyFill="1" applyAlignment="1">
      <alignment/>
    </xf>
    <xf numFmtId="9" fontId="5" fillId="33" borderId="17" xfId="73" applyFont="1" applyFill="1" applyBorder="1" applyAlignment="1">
      <alignment horizontal="center" vertical="center" wrapText="1"/>
    </xf>
    <xf numFmtId="9" fontId="8" fillId="0" borderId="0" xfId="73" applyFont="1" applyBorder="1" applyAlignment="1">
      <alignment horizontal="left" wrapText="1"/>
    </xf>
    <xf numFmtId="9" fontId="11" fillId="0" borderId="0" xfId="73" applyFont="1" applyBorder="1" applyAlignment="1">
      <alignment/>
    </xf>
    <xf numFmtId="9" fontId="5" fillId="33" borderId="10" xfId="73" applyFont="1" applyFill="1" applyBorder="1" applyAlignment="1">
      <alignment horizontal="center" vertical="center" wrapText="1"/>
    </xf>
    <xf numFmtId="9" fontId="5" fillId="33" borderId="17" xfId="73" applyFont="1" applyFill="1" applyBorder="1" applyAlignment="1">
      <alignment horizontal="center" vertical="center"/>
    </xf>
    <xf numFmtId="9" fontId="8" fillId="0" borderId="0" xfId="73" applyFont="1" applyBorder="1" applyAlignment="1">
      <alignment horizontal="right" vertical="center"/>
    </xf>
    <xf numFmtId="9" fontId="15" fillId="0" borderId="0" xfId="73" applyFont="1" applyAlignment="1">
      <alignment/>
    </xf>
    <xf numFmtId="9" fontId="15" fillId="0" borderId="0" xfId="73" applyFont="1" applyBorder="1" applyAlignment="1">
      <alignment horizontal="right" vertical="top" wrapText="1"/>
    </xf>
    <xf numFmtId="9" fontId="15" fillId="0" borderId="0" xfId="73" applyFont="1" applyBorder="1" applyAlignment="1">
      <alignment horizontal="right"/>
    </xf>
    <xf numFmtId="9" fontId="0" fillId="0" borderId="0" xfId="73" applyFont="1" applyAlignment="1">
      <alignment/>
    </xf>
    <xf numFmtId="9" fontId="5" fillId="33" borderId="10" xfId="73" applyFont="1" applyFill="1" applyBorder="1" applyAlignment="1">
      <alignment horizontal="center" wrapText="1"/>
    </xf>
    <xf numFmtId="9" fontId="14" fillId="0" borderId="0" xfId="73" applyFont="1" applyBorder="1" applyAlignment="1">
      <alignment vertical="center"/>
    </xf>
    <xf numFmtId="9" fontId="30" fillId="0" borderId="0" xfId="73" applyFont="1" applyFill="1" applyAlignment="1">
      <alignment/>
    </xf>
    <xf numFmtId="9" fontId="30" fillId="0" borderId="0" xfId="73" applyFont="1" applyFill="1" applyAlignment="1">
      <alignment horizontal="right"/>
    </xf>
    <xf numFmtId="9" fontId="12" fillId="0" borderId="0" xfId="73" applyFont="1" applyFill="1" applyBorder="1" applyAlignment="1">
      <alignment horizontal="center" vertical="center"/>
    </xf>
    <xf numFmtId="9" fontId="5" fillId="0" borderId="10" xfId="73" applyFont="1" applyFill="1" applyBorder="1" applyAlignment="1">
      <alignment horizontal="center"/>
    </xf>
    <xf numFmtId="9" fontId="8" fillId="0" borderId="10" xfId="73" applyFont="1" applyBorder="1" applyAlignment="1">
      <alignment vertical="center"/>
    </xf>
    <xf numFmtId="2" fontId="0" fillId="0" borderId="10" xfId="0" applyNumberFormat="1" applyFont="1" applyBorder="1" applyAlignment="1">
      <alignment/>
    </xf>
    <xf numFmtId="0" fontId="6" fillId="0" borderId="0" xfId="0" applyFont="1" applyBorder="1" applyAlignment="1">
      <alignment horizontal="center" wrapText="1"/>
    </xf>
    <xf numFmtId="2" fontId="8" fillId="0" borderId="0" xfId="0" applyNumberFormat="1" applyFont="1" applyBorder="1" applyAlignment="1">
      <alignment horizontal="center" vertical="top"/>
    </xf>
    <xf numFmtId="0" fontId="11" fillId="0" borderId="0" xfId="0" applyFont="1" applyBorder="1" applyAlignment="1">
      <alignment horizontal="center"/>
    </xf>
    <xf numFmtId="0" fontId="6" fillId="0" borderId="0" xfId="0" applyFont="1" applyAlignment="1" quotePrefix="1">
      <alignment horizontal="center"/>
    </xf>
    <xf numFmtId="0" fontId="30" fillId="0" borderId="0" xfId="0" applyFont="1" applyAlignment="1">
      <alignment horizontal="center"/>
    </xf>
    <xf numFmtId="0" fontId="14" fillId="0" borderId="10" xfId="0" applyFont="1" applyFill="1" applyBorder="1" applyAlignment="1">
      <alignment horizontal="center" vertical="top" wrapText="1"/>
    </xf>
    <xf numFmtId="1" fontId="6" fillId="0" borderId="10" xfId="0" applyNumberFormat="1" applyFont="1" applyBorder="1" applyAlignment="1">
      <alignment horizontal="center" wrapText="1"/>
    </xf>
    <xf numFmtId="9" fontId="5" fillId="0" borderId="10" xfId="73" applyFont="1" applyBorder="1" applyAlignment="1">
      <alignment wrapText="1"/>
    </xf>
    <xf numFmtId="0" fontId="29" fillId="0" borderId="0" xfId="0" applyFont="1" applyFill="1" applyAlignment="1">
      <alignment/>
    </xf>
    <xf numFmtId="0" fontId="8" fillId="0" borderId="0" xfId="0" applyFont="1" applyAlignment="1">
      <alignment/>
    </xf>
    <xf numFmtId="0" fontId="5" fillId="0" borderId="18" xfId="0" applyFont="1" applyFill="1" applyBorder="1" applyAlignment="1">
      <alignment/>
    </xf>
    <xf numFmtId="0" fontId="5" fillId="0" borderId="19" xfId="0" applyFont="1" applyFill="1" applyBorder="1" applyAlignment="1">
      <alignment/>
    </xf>
    <xf numFmtId="2" fontId="5" fillId="0" borderId="0" xfId="0" applyNumberFormat="1" applyFont="1" applyBorder="1" applyAlignment="1">
      <alignment vertical="top"/>
    </xf>
    <xf numFmtId="2" fontId="5" fillId="0" borderId="10" xfId="0" applyNumberFormat="1" applyFont="1" applyBorder="1" applyAlignment="1">
      <alignment horizontal="center"/>
    </xf>
    <xf numFmtId="0" fontId="5" fillId="0" borderId="0" xfId="0" applyFont="1" applyAlignment="1">
      <alignment/>
    </xf>
    <xf numFmtId="9" fontId="5" fillId="0" borderId="0" xfId="73" applyFont="1" applyFill="1" applyBorder="1" applyAlignment="1">
      <alignment/>
    </xf>
    <xf numFmtId="1" fontId="26" fillId="0" borderId="10" xfId="0" applyNumberFormat="1" applyFont="1" applyBorder="1" applyAlignment="1">
      <alignment horizontal="center"/>
    </xf>
    <xf numFmtId="0" fontId="0" fillId="0" borderId="10" xfId="0" applyFont="1" applyBorder="1" applyAlignment="1">
      <alignment horizontal="center"/>
    </xf>
    <xf numFmtId="9" fontId="0" fillId="0" borderId="16" xfId="73" applyFont="1" applyBorder="1" applyAlignment="1">
      <alignment/>
    </xf>
    <xf numFmtId="0" fontId="0" fillId="0" borderId="10" xfId="0" applyFont="1" applyBorder="1" applyAlignment="1">
      <alignment horizontal="center" wrapText="1"/>
    </xf>
    <xf numFmtId="9" fontId="0" fillId="0" borderId="10" xfId="73" applyFont="1" applyBorder="1" applyAlignment="1">
      <alignment wrapText="1"/>
    </xf>
    <xf numFmtId="9" fontId="0" fillId="0" borderId="10" xfId="73" applyFont="1" applyBorder="1" applyAlignment="1">
      <alignment/>
    </xf>
    <xf numFmtId="9" fontId="0" fillId="0" borderId="10" xfId="73" applyFont="1" applyBorder="1" applyAlignment="1">
      <alignment vertical="center"/>
    </xf>
    <xf numFmtId="1" fontId="0" fillId="0" borderId="10" xfId="73" applyNumberFormat="1" applyFont="1" applyBorder="1" applyAlignment="1">
      <alignment vertical="center"/>
    </xf>
    <xf numFmtId="9" fontId="37" fillId="0" borderId="10" xfId="73" applyFont="1" applyBorder="1" applyAlignment="1">
      <alignment/>
    </xf>
    <xf numFmtId="0" fontId="0" fillId="0" borderId="10" xfId="59" applyFont="1" applyFill="1" applyBorder="1" applyAlignment="1">
      <alignment horizontal="right" vertical="top"/>
      <protection/>
    </xf>
    <xf numFmtId="0" fontId="79" fillId="0" borderId="10" xfId="59" applyBorder="1">
      <alignment/>
      <protection/>
    </xf>
    <xf numFmtId="0" fontId="0" fillId="0" borderId="10" xfId="59" applyFont="1" applyBorder="1">
      <alignment/>
      <protection/>
    </xf>
    <xf numFmtId="0" fontId="0" fillId="0" borderId="10" xfId="59" applyFont="1" applyFill="1" applyBorder="1" applyAlignment="1">
      <alignment horizontal="right"/>
      <protection/>
    </xf>
    <xf numFmtId="2" fontId="79" fillId="0" borderId="10" xfId="59" applyNumberFormat="1" applyBorder="1">
      <alignment/>
      <protection/>
    </xf>
    <xf numFmtId="2" fontId="79" fillId="0" borderId="10" xfId="59" applyNumberFormat="1" applyBorder="1" applyAlignment="1">
      <alignment horizontal="right"/>
      <protection/>
    </xf>
    <xf numFmtId="9" fontId="21" fillId="0" borderId="16" xfId="73" applyFont="1" applyBorder="1" applyAlignment="1">
      <alignment/>
    </xf>
    <xf numFmtId="0" fontId="8" fillId="0" borderId="0" xfId="0" applyFont="1" applyAlignment="1">
      <alignment horizontal="left"/>
    </xf>
    <xf numFmtId="0" fontId="23" fillId="0" borderId="0" xfId="0" applyFont="1" applyAlignment="1">
      <alignment horizontal="left"/>
    </xf>
    <xf numFmtId="0" fontId="34" fillId="0" borderId="0" xfId="0" applyFont="1" applyAlignment="1">
      <alignment horizontal="left"/>
    </xf>
    <xf numFmtId="9" fontId="23" fillId="0" borderId="0" xfId="73" applyFont="1" applyAlignment="1">
      <alignment horizontal="left"/>
    </xf>
    <xf numFmtId="2" fontId="23" fillId="0" borderId="0" xfId="0" applyNumberFormat="1" applyFont="1" applyAlignment="1">
      <alignment horizontal="left"/>
    </xf>
    <xf numFmtId="0" fontId="10" fillId="0" borderId="0" xfId="0" applyFont="1" applyAlignment="1">
      <alignment horizontal="left"/>
    </xf>
    <xf numFmtId="0" fontId="4" fillId="0" borderId="0" xfId="0" applyFont="1" applyAlignment="1">
      <alignment horizontal="left"/>
    </xf>
    <xf numFmtId="9" fontId="9" fillId="0" borderId="0" xfId="73" applyFont="1" applyAlignment="1">
      <alignment horizontal="left"/>
    </xf>
    <xf numFmtId="0" fontId="7" fillId="0" borderId="0" xfId="0" applyFont="1" applyAlignment="1">
      <alignment horizontal="left"/>
    </xf>
    <xf numFmtId="2" fontId="7" fillId="0" borderId="0" xfId="0" applyNumberFormat="1" applyFont="1" applyAlignment="1">
      <alignment horizontal="left"/>
    </xf>
    <xf numFmtId="0" fontId="6" fillId="0" borderId="0" xfId="0" applyFont="1" applyAlignment="1">
      <alignment horizontal="left"/>
    </xf>
    <xf numFmtId="9" fontId="6" fillId="0" borderId="0" xfId="73" applyFont="1" applyAlignment="1">
      <alignment horizontal="left"/>
    </xf>
    <xf numFmtId="0" fontId="0" fillId="0" borderId="10" xfId="0" applyFont="1" applyBorder="1" applyAlignment="1">
      <alignment/>
    </xf>
    <xf numFmtId="1" fontId="0" fillId="0" borderId="10" xfId="73" applyNumberFormat="1" applyFont="1" applyBorder="1" applyAlignment="1">
      <alignment horizontal="right"/>
    </xf>
    <xf numFmtId="9" fontId="0" fillId="0" borderId="10" xfId="73" applyFont="1" applyBorder="1" applyAlignment="1">
      <alignment horizontal="right"/>
    </xf>
    <xf numFmtId="1" fontId="25" fillId="0" borderId="10" xfId="73" applyNumberFormat="1" applyFont="1" applyBorder="1" applyAlignment="1">
      <alignment horizontal="right"/>
    </xf>
    <xf numFmtId="9" fontId="8" fillId="0" borderId="10" xfId="73" applyFont="1" applyFill="1" applyBorder="1" applyAlignment="1">
      <alignment/>
    </xf>
    <xf numFmtId="0" fontId="8" fillId="0" borderId="0" xfId="0" applyFont="1" applyFill="1" applyAlignment="1">
      <alignment horizontal="left"/>
    </xf>
    <xf numFmtId="0" fontId="14" fillId="0" borderId="0" xfId="0" applyFont="1" applyFill="1" applyAlignment="1">
      <alignment horizontal="left"/>
    </xf>
    <xf numFmtId="9" fontId="14" fillId="0" borderId="0" xfId="73" applyFont="1" applyFill="1" applyAlignment="1">
      <alignment horizontal="left"/>
    </xf>
    <xf numFmtId="2" fontId="8" fillId="0" borderId="0" xfId="0" applyNumberFormat="1" applyFont="1" applyAlignment="1">
      <alignment horizontal="left"/>
    </xf>
    <xf numFmtId="0" fontId="5" fillId="0" borderId="0" xfId="0" applyFont="1" applyFill="1" applyAlignment="1">
      <alignment horizontal="left"/>
    </xf>
    <xf numFmtId="0" fontId="6" fillId="0" borderId="0" xfId="0" applyFont="1" applyFill="1" applyAlignment="1">
      <alignment horizontal="left"/>
    </xf>
    <xf numFmtId="9" fontId="6" fillId="0" borderId="0" xfId="73" applyFont="1" applyFill="1" applyAlignment="1">
      <alignment horizontal="left"/>
    </xf>
    <xf numFmtId="2" fontId="6" fillId="0" borderId="0" xfId="0" applyNumberFormat="1" applyFont="1" applyAlignment="1">
      <alignment horizontal="left"/>
    </xf>
    <xf numFmtId="0" fontId="20" fillId="0" borderId="10" xfId="59" applyFont="1" applyFill="1" applyBorder="1" applyAlignment="1">
      <alignment vertical="top"/>
      <protection/>
    </xf>
    <xf numFmtId="0" fontId="0" fillId="0" borderId="10" xfId="59" applyFont="1" applyBorder="1" applyAlignment="1">
      <alignment/>
      <protection/>
    </xf>
    <xf numFmtId="0" fontId="0" fillId="0" borderId="10" xfId="59" applyFont="1" applyFill="1" applyBorder="1" applyAlignment="1">
      <alignment/>
      <protection/>
    </xf>
    <xf numFmtId="2" fontId="8" fillId="0" borderId="0" xfId="0" applyNumberFormat="1" applyFont="1" applyBorder="1" applyAlignment="1">
      <alignment horizontal="left" vertical="top"/>
    </xf>
    <xf numFmtId="2" fontId="14" fillId="0" borderId="0" xfId="0" applyNumberFormat="1" applyFont="1" applyBorder="1" applyAlignment="1">
      <alignment horizontal="left" vertical="top" wrapText="1"/>
    </xf>
    <xf numFmtId="9" fontId="14" fillId="0" borderId="0" xfId="73" applyFont="1" applyBorder="1" applyAlignment="1">
      <alignment horizontal="left" vertical="top" wrapText="1"/>
    </xf>
    <xf numFmtId="2" fontId="14" fillId="0" borderId="0" xfId="0" applyNumberFormat="1" applyFont="1" applyFill="1" applyAlignment="1">
      <alignment horizontal="left"/>
    </xf>
    <xf numFmtId="0" fontId="14" fillId="0" borderId="0" xfId="0" applyFont="1" applyAlignment="1">
      <alignment horizontal="left"/>
    </xf>
    <xf numFmtId="9" fontId="14" fillId="0" borderId="0" xfId="73" applyFont="1" applyAlignment="1">
      <alignment horizontal="left"/>
    </xf>
    <xf numFmtId="2" fontId="8" fillId="0" borderId="0" xfId="0" applyNumberFormat="1" applyFont="1" applyBorder="1" applyAlignment="1">
      <alignment horizontal="left" vertical="top" wrapText="1"/>
    </xf>
    <xf numFmtId="2" fontId="5" fillId="0" borderId="0" xfId="73" applyNumberFormat="1" applyFont="1" applyFill="1" applyBorder="1" applyAlignment="1">
      <alignment horizontal="left" vertical="center"/>
    </xf>
    <xf numFmtId="2" fontId="14" fillId="0" borderId="0" xfId="0" applyNumberFormat="1" applyFont="1" applyAlignment="1">
      <alignment horizontal="left"/>
    </xf>
    <xf numFmtId="0" fontId="15" fillId="0" borderId="0" xfId="0" applyFont="1" applyAlignment="1">
      <alignment horizontal="left"/>
    </xf>
    <xf numFmtId="2" fontId="6" fillId="0" borderId="0" xfId="0" applyNumberFormat="1" applyFont="1" applyFill="1" applyAlignment="1">
      <alignment horizontal="left"/>
    </xf>
    <xf numFmtId="2" fontId="8" fillId="0" borderId="10" xfId="0" applyNumberFormat="1" applyFont="1" applyBorder="1" applyAlignment="1">
      <alignment horizontal="right" vertical="center"/>
    </xf>
    <xf numFmtId="2" fontId="18" fillId="0" borderId="0" xfId="70" applyNumberFormat="1" applyFont="1" applyBorder="1" applyAlignment="1">
      <alignment horizontal="left"/>
      <protection/>
    </xf>
    <xf numFmtId="2" fontId="6" fillId="0" borderId="0" xfId="0" applyNumberFormat="1" applyFont="1" applyBorder="1" applyAlignment="1">
      <alignment horizontal="left"/>
    </xf>
    <xf numFmtId="9" fontId="5" fillId="0" borderId="0" xfId="73" applyFont="1" applyBorder="1" applyAlignment="1">
      <alignment horizontal="left"/>
    </xf>
    <xf numFmtId="0" fontId="5" fillId="0" borderId="0" xfId="0" applyFont="1" applyAlignment="1">
      <alignment horizontal="left"/>
    </xf>
    <xf numFmtId="0" fontId="12" fillId="0" borderId="0" xfId="0" applyFont="1" applyBorder="1" applyAlignment="1">
      <alignment horizontal="left"/>
    </xf>
    <xf numFmtId="0" fontId="4" fillId="0" borderId="0" xfId="0" applyFont="1" applyFill="1" applyAlignment="1">
      <alignment horizontal="left"/>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xf>
    <xf numFmtId="9" fontId="12" fillId="0" borderId="0" xfId="73" applyFont="1" applyFill="1" applyBorder="1" applyAlignment="1">
      <alignment horizontal="left" vertical="center"/>
    </xf>
    <xf numFmtId="2" fontId="6" fillId="0" borderId="0" xfId="0" applyNumberFormat="1" applyFont="1" applyFill="1" applyBorder="1" applyAlignment="1">
      <alignment horizontal="left" vertical="top" wrapText="1"/>
    </xf>
    <xf numFmtId="0" fontId="9" fillId="0" borderId="0" xfId="0" applyFont="1" applyFill="1" applyAlignment="1">
      <alignment horizontal="left"/>
    </xf>
    <xf numFmtId="0" fontId="5" fillId="0" borderId="0" xfId="0" applyFont="1" applyFill="1" applyBorder="1" applyAlignment="1">
      <alignment horizontal="left"/>
    </xf>
    <xf numFmtId="0" fontId="32" fillId="0" borderId="0" xfId="0" applyFont="1" applyAlignment="1">
      <alignment horizontal="center"/>
    </xf>
    <xf numFmtId="9" fontId="25" fillId="0" borderId="10" xfId="73" applyFont="1" applyBorder="1" applyAlignment="1">
      <alignment/>
    </xf>
    <xf numFmtId="0" fontId="6" fillId="0" borderId="0" xfId="0" applyFont="1" applyAlignment="1">
      <alignment vertical="center"/>
    </xf>
    <xf numFmtId="2" fontId="14" fillId="0" borderId="0" xfId="73" applyNumberFormat="1" applyFont="1" applyAlignment="1">
      <alignment vertical="center"/>
    </xf>
    <xf numFmtId="0" fontId="8" fillId="33" borderId="10" xfId="0" applyFont="1" applyFill="1" applyBorder="1" applyAlignment="1">
      <alignment horizontal="center" vertical="center" wrapText="1"/>
    </xf>
    <xf numFmtId="9" fontId="8" fillId="33" borderId="10" xfId="73" applyFont="1" applyFill="1" applyBorder="1" applyAlignment="1">
      <alignment horizontal="center" vertical="center" wrapText="1"/>
    </xf>
    <xf numFmtId="1" fontId="5" fillId="0" borderId="0" xfId="0" applyNumberFormat="1" applyFont="1" applyBorder="1" applyAlignment="1">
      <alignment horizontal="center" vertical="center"/>
    </xf>
    <xf numFmtId="2" fontId="6" fillId="0" borderId="0" xfId="0" applyNumberFormat="1" applyFont="1" applyAlignment="1">
      <alignment vertical="center"/>
    </xf>
    <xf numFmtId="1" fontId="8" fillId="0" borderId="10" xfId="0" applyNumberFormat="1" applyFont="1" applyFill="1" applyBorder="1" applyAlignment="1">
      <alignment horizontal="right"/>
    </xf>
    <xf numFmtId="1" fontId="25" fillId="0" borderId="10" xfId="73" applyNumberFormat="1" applyFont="1" applyFill="1" applyBorder="1" applyAlignment="1">
      <alignment horizontal="right"/>
    </xf>
    <xf numFmtId="0" fontId="5" fillId="0" borderId="0" xfId="0" applyFont="1" applyFill="1" applyBorder="1" applyAlignment="1">
      <alignment horizontal="center" vertical="center" wrapText="1"/>
    </xf>
    <xf numFmtId="0" fontId="40" fillId="0" borderId="0" xfId="0" applyFont="1" applyAlignment="1">
      <alignment horizontal="left"/>
    </xf>
    <xf numFmtId="0" fontId="6" fillId="0" borderId="0" xfId="0" applyFont="1" applyFill="1" applyBorder="1" applyAlignment="1">
      <alignment horizontal="right"/>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quotePrefix="1">
      <alignment horizontal="center" vertical="center"/>
    </xf>
    <xf numFmtId="0" fontId="6" fillId="0" borderId="10" xfId="0" applyFont="1" applyFill="1" applyBorder="1" applyAlignment="1" quotePrefix="1">
      <alignment horizontal="center"/>
    </xf>
    <xf numFmtId="9" fontId="6" fillId="0" borderId="10" xfId="73" applyFont="1" applyBorder="1" applyAlignment="1">
      <alignment horizontal="center" vertical="center" wrapText="1"/>
    </xf>
    <xf numFmtId="0" fontId="24" fillId="33" borderId="10" xfId="0" applyFont="1" applyFill="1" applyBorder="1" applyAlignment="1">
      <alignment horizontal="center" vertical="center" wrapText="1"/>
    </xf>
    <xf numFmtId="2" fontId="0" fillId="0" borderId="10" xfId="0" applyNumberFormat="1" applyFont="1" applyFill="1" applyBorder="1" applyAlignment="1">
      <alignment horizontal="right" wrapText="1"/>
    </xf>
    <xf numFmtId="2" fontId="5" fillId="33" borderId="10" xfId="0" applyNumberFormat="1" applyFont="1" applyFill="1" applyBorder="1" applyAlignment="1">
      <alignment horizontal="center" vertical="center" wrapText="1"/>
    </xf>
    <xf numFmtId="9" fontId="0" fillId="0" borderId="10" xfId="73" applyFont="1" applyBorder="1" applyAlignment="1">
      <alignment horizontal="center"/>
    </xf>
    <xf numFmtId="0" fontId="6" fillId="0" borderId="10" xfId="0" applyFont="1" applyBorder="1" applyAlignment="1">
      <alignment horizontal="center" wrapText="1"/>
    </xf>
    <xf numFmtId="0" fontId="29" fillId="33" borderId="10" xfId="0" applyFont="1" applyFill="1" applyBorder="1" applyAlignment="1">
      <alignment horizontal="center" vertical="center" wrapText="1"/>
    </xf>
    <xf numFmtId="9" fontId="29" fillId="33" borderId="10" xfId="73" applyFont="1" applyFill="1" applyBorder="1" applyAlignment="1">
      <alignment horizontal="center" vertical="center" wrapText="1"/>
    </xf>
    <xf numFmtId="0" fontId="6" fillId="0" borderId="0" xfId="0" applyFont="1" applyFill="1" applyBorder="1" applyAlignment="1">
      <alignment horizontal="center" vertical="top" wrapText="1"/>
    </xf>
    <xf numFmtId="2" fontId="5" fillId="0" borderId="10" xfId="0" applyNumberFormat="1" applyFont="1" applyBorder="1" applyAlignment="1">
      <alignment horizontal="center" vertical="center"/>
    </xf>
    <xf numFmtId="2" fontId="5" fillId="0" borderId="0" xfId="0" applyNumberFormat="1" applyFont="1" applyAlignment="1">
      <alignment vertical="center"/>
    </xf>
    <xf numFmtId="0" fontId="13" fillId="33" borderId="10" xfId="0" applyFont="1" applyFill="1" applyBorder="1" applyAlignment="1" quotePrefix="1">
      <alignment horizontal="center" vertical="center"/>
    </xf>
    <xf numFmtId="0" fontId="6" fillId="33" borderId="10" xfId="0" applyFont="1" applyFill="1" applyBorder="1" applyAlignment="1">
      <alignment horizontal="center" vertical="top" wrapText="1"/>
    </xf>
    <xf numFmtId="2" fontId="6" fillId="0" borderId="10" xfId="0" applyNumberFormat="1" applyFont="1" applyBorder="1" applyAlignment="1">
      <alignment horizontal="center" vertical="center"/>
    </xf>
    <xf numFmtId="0" fontId="6" fillId="0" borderId="0" xfId="0" applyFont="1" applyFill="1" applyAlignment="1">
      <alignment vertical="center"/>
    </xf>
    <xf numFmtId="2" fontId="0" fillId="0" borderId="10" xfId="0" applyNumberFormat="1" applyFont="1" applyBorder="1" applyAlignment="1">
      <alignment horizontal="center" vertical="center"/>
    </xf>
    <xf numFmtId="0" fontId="96" fillId="0" borderId="0" xfId="0" applyFont="1" applyFill="1" applyBorder="1" applyAlignment="1">
      <alignment horizontal="center"/>
    </xf>
    <xf numFmtId="2" fontId="97" fillId="0" borderId="0" xfId="70" applyNumberFormat="1" applyFont="1" applyFill="1" applyBorder="1">
      <alignment/>
      <protection/>
    </xf>
    <xf numFmtId="2" fontId="98" fillId="0" borderId="0" xfId="0" applyNumberFormat="1" applyFont="1" applyFill="1" applyBorder="1" applyAlignment="1">
      <alignment horizontal="center"/>
    </xf>
    <xf numFmtId="9" fontId="96" fillId="0" borderId="0" xfId="73" applyFont="1" applyFill="1" applyBorder="1" applyAlignment="1">
      <alignment/>
    </xf>
    <xf numFmtId="0" fontId="96" fillId="0" borderId="0" xfId="0" applyFont="1" applyFill="1" applyAlignment="1">
      <alignment/>
    </xf>
    <xf numFmtId="2" fontId="98" fillId="0" borderId="0" xfId="0" applyNumberFormat="1" applyFont="1" applyFill="1" applyAlignment="1">
      <alignment/>
    </xf>
    <xf numFmtId="0" fontId="98" fillId="0" borderId="0" xfId="0" applyFont="1" applyFill="1" applyAlignment="1">
      <alignment/>
    </xf>
    <xf numFmtId="0" fontId="29" fillId="33" borderId="10" xfId="0" applyFont="1" applyFill="1" applyBorder="1" applyAlignment="1">
      <alignment horizontal="center" vertical="top" wrapText="1"/>
    </xf>
    <xf numFmtId="9" fontId="29" fillId="33" borderId="10" xfId="73" applyFont="1" applyFill="1" applyBorder="1" applyAlignment="1">
      <alignment horizontal="center" vertical="top" wrapText="1"/>
    </xf>
    <xf numFmtId="9" fontId="6" fillId="0" borderId="10" xfId="73" applyFont="1" applyBorder="1" applyAlignment="1">
      <alignment/>
    </xf>
    <xf numFmtId="2" fontId="5" fillId="33" borderId="10" xfId="0" applyNumberFormat="1"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xf>
    <xf numFmtId="2" fontId="13" fillId="33" borderId="10" xfId="0" applyNumberFormat="1" applyFont="1" applyFill="1" applyBorder="1" applyAlignment="1">
      <alignment horizontal="center"/>
    </xf>
    <xf numFmtId="9" fontId="5" fillId="32" borderId="10" xfId="73" applyFont="1" applyFill="1" applyBorder="1" applyAlignment="1">
      <alignment horizontal="center" vertical="center"/>
    </xf>
    <xf numFmtId="2" fontId="6" fillId="33" borderId="10" xfId="0" applyNumberFormat="1" applyFont="1" applyFill="1" applyBorder="1" applyAlignment="1">
      <alignment horizontal="center"/>
    </xf>
    <xf numFmtId="2" fontId="5" fillId="33" borderId="10" xfId="0" applyNumberFormat="1" applyFont="1" applyFill="1" applyBorder="1" applyAlignment="1">
      <alignment horizontal="center"/>
    </xf>
    <xf numFmtId="9" fontId="6" fillId="0" borderId="10" xfId="73" applyFont="1" applyFill="1" applyBorder="1" applyAlignment="1">
      <alignment horizontal="center"/>
    </xf>
    <xf numFmtId="0" fontId="5" fillId="0" borderId="0" xfId="0" applyFont="1" applyBorder="1" applyAlignment="1">
      <alignment vertical="center"/>
    </xf>
    <xf numFmtId="1" fontId="26" fillId="32" borderId="10" xfId="0" applyNumberFormat="1" applyFont="1" applyFill="1" applyBorder="1" applyAlignment="1">
      <alignment horizontal="center" vertical="center"/>
    </xf>
    <xf numFmtId="1" fontId="25" fillId="32" borderId="10" xfId="0" applyNumberFormat="1" applyFont="1" applyFill="1" applyBorder="1" applyAlignment="1">
      <alignment horizontal="center" vertical="center"/>
    </xf>
    <xf numFmtId="1" fontId="4" fillId="0" borderId="0" xfId="0" applyNumberFormat="1" applyFont="1" applyFill="1" applyBorder="1" applyAlignment="1">
      <alignment/>
    </xf>
    <xf numFmtId="9" fontId="5" fillId="0" borderId="10" xfId="73" applyFont="1" applyBorder="1" applyAlignment="1">
      <alignment horizontal="center" vertical="center" wrapText="1"/>
    </xf>
    <xf numFmtId="2" fontId="6" fillId="0" borderId="0" xfId="0" applyNumberFormat="1" applyFont="1" applyAlignment="1">
      <alignment vertical="center" wrapText="1"/>
    </xf>
    <xf numFmtId="9" fontId="15" fillId="0" borderId="0" xfId="73" applyFont="1" applyBorder="1" applyAlignment="1">
      <alignment horizontal="right" vertical="center"/>
    </xf>
    <xf numFmtId="0" fontId="15" fillId="0" borderId="0" xfId="0" applyFont="1" applyBorder="1" applyAlignment="1">
      <alignment horizontal="right" vertical="center"/>
    </xf>
    <xf numFmtId="2" fontId="15" fillId="0" borderId="0" xfId="0" applyNumberFormat="1" applyFont="1" applyAlignment="1">
      <alignment vertical="center"/>
    </xf>
    <xf numFmtId="2" fontId="24" fillId="33" borderId="10" xfId="0" applyNumberFormat="1" applyFont="1" applyFill="1" applyBorder="1" applyAlignment="1">
      <alignment horizontal="center" vertical="center" wrapText="1"/>
    </xf>
    <xf numFmtId="2" fontId="8" fillId="0" borderId="10" xfId="0" applyNumberFormat="1" applyFont="1" applyBorder="1" applyAlignment="1">
      <alignment vertical="center"/>
    </xf>
    <xf numFmtId="9" fontId="25" fillId="0" borderId="10" xfId="73" applyFont="1" applyBorder="1" applyAlignment="1">
      <alignment horizontal="right"/>
    </xf>
    <xf numFmtId="0" fontId="28" fillId="0" borderId="0" xfId="0" applyFont="1" applyFill="1" applyAlignment="1">
      <alignment/>
    </xf>
    <xf numFmtId="0" fontId="21" fillId="0" borderId="10" xfId="0" applyFont="1" applyBorder="1" applyAlignment="1">
      <alignment horizontal="left" wrapText="1"/>
    </xf>
    <xf numFmtId="0" fontId="25" fillId="0" borderId="0" xfId="0" applyFont="1" applyBorder="1" applyAlignment="1">
      <alignment horizontal="center"/>
    </xf>
    <xf numFmtId="9" fontId="39" fillId="0" borderId="10" xfId="73" applyFont="1" applyBorder="1" applyAlignment="1">
      <alignment/>
    </xf>
    <xf numFmtId="2" fontId="5" fillId="32" borderId="10" xfId="0" applyNumberFormat="1" applyFont="1" applyFill="1" applyBorder="1" applyAlignment="1">
      <alignment horizontal="center" vertical="center"/>
    </xf>
    <xf numFmtId="2" fontId="5" fillId="33"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0" xfId="60" applyFont="1" applyBorder="1" applyAlignment="1">
      <alignment horizontal="center" vertical="center"/>
      <protection/>
    </xf>
    <xf numFmtId="0" fontId="0" fillId="0" borderId="10" xfId="60" applyFont="1" applyBorder="1" applyAlignment="1">
      <alignment horizontal="center" vertical="center" wrapText="1"/>
      <protection/>
    </xf>
    <xf numFmtId="0" fontId="21" fillId="0" borderId="10" xfId="60" applyFont="1" applyBorder="1" applyAlignment="1">
      <alignment horizontal="center" vertical="center"/>
      <protection/>
    </xf>
    <xf numFmtId="0" fontId="21" fillId="0" borderId="10" xfId="60" applyFont="1" applyBorder="1" applyAlignment="1">
      <alignment horizontal="right" vertical="center"/>
      <protection/>
    </xf>
    <xf numFmtId="2" fontId="13" fillId="0" borderId="20" xfId="0" applyNumberFormat="1"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alignment vertical="center"/>
    </xf>
    <xf numFmtId="9" fontId="6" fillId="0" borderId="10" xfId="73" applyFont="1" applyFill="1" applyBorder="1" applyAlignment="1">
      <alignment horizontal="center" vertical="center"/>
    </xf>
    <xf numFmtId="2" fontId="79" fillId="0" borderId="10" xfId="59" applyNumberFormat="1" applyFill="1" applyBorder="1">
      <alignment/>
      <protection/>
    </xf>
    <xf numFmtId="0" fontId="0" fillId="0" borderId="21" xfId="60" applyFont="1" applyBorder="1" applyAlignment="1">
      <alignment horizontal="center" vertical="center" wrapText="1"/>
      <protection/>
    </xf>
    <xf numFmtId="0" fontId="0" fillId="0" borderId="22" xfId="60" applyFont="1" applyBorder="1" applyAlignment="1">
      <alignment horizontal="center" vertical="center"/>
      <protection/>
    </xf>
    <xf numFmtId="9" fontId="6" fillId="0" borderId="10" xfId="73" applyFont="1" applyFill="1" applyBorder="1" applyAlignment="1">
      <alignment horizontal="right" wrapText="1"/>
    </xf>
    <xf numFmtId="2" fontId="18" fillId="0" borderId="10" xfId="70" applyNumberFormat="1" applyFont="1" applyFill="1" applyBorder="1" applyAlignment="1">
      <alignment horizontal="right"/>
      <protection/>
    </xf>
    <xf numFmtId="9" fontId="5" fillId="0" borderId="10" xfId="73" applyFont="1" applyFill="1" applyBorder="1" applyAlignment="1">
      <alignment horizontal="right" wrapText="1"/>
    </xf>
    <xf numFmtId="9" fontId="5" fillId="0" borderId="10" xfId="73" applyFont="1" applyFill="1" applyBorder="1" applyAlignment="1">
      <alignment horizontal="center" vertical="center"/>
    </xf>
    <xf numFmtId="2" fontId="6" fillId="0" borderId="10" xfId="0" applyNumberFormat="1" applyFont="1" applyFill="1" applyBorder="1" applyAlignment="1">
      <alignment/>
    </xf>
    <xf numFmtId="2" fontId="5" fillId="0" borderId="10" xfId="0" applyNumberFormat="1" applyFont="1" applyFill="1" applyBorder="1" applyAlignment="1">
      <alignment/>
    </xf>
    <xf numFmtId="9" fontId="6" fillId="0" borderId="16" xfId="73" applyFont="1" applyFill="1" applyBorder="1" applyAlignment="1">
      <alignment/>
    </xf>
    <xf numFmtId="9" fontId="5" fillId="0" borderId="20" xfId="73" applyFont="1" applyFill="1" applyBorder="1" applyAlignment="1">
      <alignment/>
    </xf>
    <xf numFmtId="9" fontId="6" fillId="0" borderId="10" xfId="0" applyNumberFormat="1" applyFont="1" applyFill="1" applyBorder="1" applyAlignment="1">
      <alignment/>
    </xf>
    <xf numFmtId="1" fontId="6" fillId="0" borderId="10" xfId="0" applyNumberFormat="1" applyFont="1" applyFill="1" applyBorder="1" applyAlignment="1">
      <alignment/>
    </xf>
    <xf numFmtId="2" fontId="38" fillId="0" borderId="10" xfId="59" applyNumberFormat="1" applyFont="1" applyFill="1" applyBorder="1" applyAlignment="1">
      <alignment horizontal="right"/>
      <protection/>
    </xf>
    <xf numFmtId="9" fontId="0" fillId="0" borderId="10" xfId="73" applyFont="1" applyFill="1" applyBorder="1" applyAlignment="1">
      <alignment/>
    </xf>
    <xf numFmtId="1" fontId="5" fillId="0" borderId="10" xfId="0" applyNumberFormat="1" applyFont="1" applyFill="1" applyBorder="1" applyAlignment="1">
      <alignment/>
    </xf>
    <xf numFmtId="9" fontId="5" fillId="0" borderId="10" xfId="73" applyFont="1" applyFill="1" applyBorder="1" applyAlignment="1">
      <alignment/>
    </xf>
    <xf numFmtId="0" fontId="6" fillId="0" borderId="10" xfId="0" applyFont="1" applyFill="1" applyBorder="1" applyAlignment="1">
      <alignment horizontal="right"/>
    </xf>
    <xf numFmtId="0" fontId="6" fillId="0" borderId="10" xfId="0" applyFont="1" applyFill="1" applyBorder="1" applyAlignment="1" quotePrefix="1">
      <alignment horizontal="right"/>
    </xf>
    <xf numFmtId="0" fontId="6" fillId="0" borderId="10" xfId="0" applyFont="1" applyFill="1" applyBorder="1" applyAlignment="1">
      <alignment horizontal="center" vertical="center" wrapText="1"/>
    </xf>
    <xf numFmtId="2" fontId="24" fillId="33" borderId="0" xfId="0" applyNumberFormat="1" applyFont="1" applyFill="1" applyBorder="1" applyAlignment="1">
      <alignment horizontal="center" vertical="center" wrapText="1"/>
    </xf>
    <xf numFmtId="0" fontId="0" fillId="0" borderId="10" xfId="60" applyFont="1" applyBorder="1">
      <alignment/>
      <protection/>
    </xf>
    <xf numFmtId="0" fontId="21" fillId="0" borderId="10" xfId="60" applyFont="1" applyBorder="1">
      <alignment/>
      <protection/>
    </xf>
    <xf numFmtId="1" fontId="21" fillId="0" borderId="10" xfId="60" applyNumberFormat="1" applyFont="1" applyBorder="1">
      <alignment/>
      <protection/>
    </xf>
    <xf numFmtId="1" fontId="0" fillId="0" borderId="23" xfId="60" applyNumberFormat="1" applyFont="1" applyBorder="1">
      <alignment/>
      <protection/>
    </xf>
    <xf numFmtId="2" fontId="21" fillId="0" borderId="10" xfId="60" applyNumberFormat="1" applyFont="1" applyBorder="1" applyAlignment="1">
      <alignment horizontal="center" vertical="center"/>
      <protection/>
    </xf>
    <xf numFmtId="2" fontId="0" fillId="0" borderId="10" xfId="60" applyNumberFormat="1" applyFont="1" applyBorder="1" applyAlignment="1">
      <alignment horizontal="center" vertical="center"/>
      <protection/>
    </xf>
    <xf numFmtId="2" fontId="0" fillId="0" borderId="10" xfId="59" applyNumberFormat="1" applyFont="1" applyBorder="1" applyAlignment="1">
      <alignment horizontal="center" vertical="center"/>
      <protection/>
    </xf>
    <xf numFmtId="2" fontId="0" fillId="0" borderId="10" xfId="59" applyNumberFormat="1" applyFont="1" applyFill="1" applyBorder="1" applyAlignment="1">
      <alignment horizontal="center" vertical="center"/>
      <protection/>
    </xf>
    <xf numFmtId="2" fontId="21" fillId="0" borderId="10" xfId="59" applyNumberFormat="1" applyFont="1" applyBorder="1" applyAlignment="1">
      <alignment horizontal="center" vertical="center"/>
      <protection/>
    </xf>
    <xf numFmtId="2" fontId="6" fillId="0" borderId="0" xfId="0" applyNumberFormat="1" applyFont="1" applyAlignment="1">
      <alignment horizontal="center"/>
    </xf>
    <xf numFmtId="9" fontId="6" fillId="0" borderId="0" xfId="73" applyFont="1" applyBorder="1" applyAlignment="1">
      <alignment/>
    </xf>
    <xf numFmtId="0" fontId="0" fillId="0" borderId="0" xfId="0" applyFont="1" applyFill="1" applyBorder="1" applyAlignment="1">
      <alignment horizontal="left" vertical="top" wrapText="1"/>
    </xf>
    <xf numFmtId="1" fontId="6" fillId="0" borderId="0" xfId="0" applyNumberFormat="1" applyFont="1" applyAlignment="1">
      <alignment/>
    </xf>
    <xf numFmtId="1" fontId="0" fillId="0" borderId="10" xfId="60" applyNumberFormat="1" applyFont="1" applyBorder="1" applyAlignment="1">
      <alignment horizontal="right" vertical="center"/>
      <protection/>
    </xf>
    <xf numFmtId="2" fontId="5" fillId="0" borderId="0" xfId="0" applyNumberFormat="1" applyFont="1" applyBorder="1" applyAlignment="1">
      <alignment horizontal="center" vertical="top" wrapText="1"/>
    </xf>
    <xf numFmtId="9" fontId="5" fillId="32" borderId="0" xfId="73" applyNumberFormat="1" applyFont="1" applyFill="1" applyBorder="1" applyAlignment="1">
      <alignment horizontal="center" vertical="top" wrapText="1"/>
    </xf>
    <xf numFmtId="2" fontId="3" fillId="0" borderId="0" xfId="70" applyNumberFormat="1" applyFont="1" applyBorder="1" applyAlignment="1">
      <alignment horizontal="left"/>
      <protection/>
    </xf>
    <xf numFmtId="0" fontId="6" fillId="0" borderId="0" xfId="0" applyFont="1" applyFill="1" applyAlignment="1">
      <alignment horizontal="center" vertical="center"/>
    </xf>
    <xf numFmtId="0" fontId="6" fillId="0" borderId="24" xfId="0" applyFont="1" applyFill="1" applyBorder="1" applyAlignment="1">
      <alignment/>
    </xf>
    <xf numFmtId="0" fontId="99" fillId="0" borderId="0" xfId="0" applyFont="1" applyAlignment="1">
      <alignment/>
    </xf>
    <xf numFmtId="0" fontId="0" fillId="0" borderId="10" xfId="60" applyFont="1" applyBorder="1" applyAlignment="1">
      <alignment horizontal="right" vertical="center"/>
      <protection/>
    </xf>
    <xf numFmtId="1" fontId="0" fillId="0" borderId="10" xfId="60" applyNumberFormat="1" applyFont="1" applyBorder="1">
      <alignment/>
      <protection/>
    </xf>
    <xf numFmtId="1" fontId="0" fillId="34" borderId="10" xfId="73" applyNumberFormat="1" applyFont="1" applyFill="1" applyBorder="1" applyAlignment="1">
      <alignment horizontal="right"/>
    </xf>
    <xf numFmtId="2" fontId="31" fillId="32" borderId="10" xfId="70" applyNumberFormat="1" applyFont="1" applyFill="1" applyBorder="1" applyAlignment="1">
      <alignment horizontal="center"/>
      <protection/>
    </xf>
    <xf numFmtId="0" fontId="0" fillId="0" borderId="10" xfId="59" applyFont="1" applyBorder="1" applyAlignment="1">
      <alignment horizontal="center" vertical="center"/>
      <protection/>
    </xf>
    <xf numFmtId="0" fontId="0" fillId="0" borderId="10" xfId="59" applyFont="1" applyFill="1" applyBorder="1" applyAlignment="1">
      <alignment horizontal="center" vertical="center"/>
      <protection/>
    </xf>
    <xf numFmtId="0" fontId="0" fillId="0" borderId="10" xfId="59" applyFont="1" applyBorder="1" applyAlignment="1">
      <alignment horizontal="center" vertical="center" wrapText="1"/>
      <protection/>
    </xf>
    <xf numFmtId="2" fontId="95" fillId="0" borderId="0" xfId="70" applyNumberFormat="1" applyFont="1" applyBorder="1" applyAlignment="1">
      <alignment horizontal="left"/>
      <protection/>
    </xf>
    <xf numFmtId="0" fontId="98" fillId="0" borderId="0" xfId="0" applyFont="1" applyFill="1" applyAlignment="1">
      <alignment horizontal="center"/>
    </xf>
    <xf numFmtId="9" fontId="98" fillId="0" borderId="0" xfId="73" applyFont="1" applyFill="1" applyAlignment="1">
      <alignment/>
    </xf>
    <xf numFmtId="0" fontId="98" fillId="0" borderId="0" xfId="0" applyFont="1" applyAlignment="1">
      <alignment/>
    </xf>
    <xf numFmtId="9" fontId="21" fillId="0" borderId="10" xfId="73" applyFont="1" applyBorder="1" applyAlignment="1">
      <alignment/>
    </xf>
    <xf numFmtId="2" fontId="100" fillId="0" borderId="0" xfId="62" applyNumberFormat="1" applyFont="1" applyBorder="1" applyAlignment="1">
      <alignment horizontal="center"/>
      <protection/>
    </xf>
    <xf numFmtId="2" fontId="96" fillId="0" borderId="0" xfId="0" applyNumberFormat="1" applyFont="1" applyBorder="1" applyAlignment="1">
      <alignment/>
    </xf>
    <xf numFmtId="0" fontId="5" fillId="33" borderId="10" xfId="0" applyFont="1" applyFill="1" applyBorder="1" applyAlignment="1">
      <alignment horizontal="center" vertical="center"/>
    </xf>
    <xf numFmtId="0" fontId="21" fillId="0" borderId="10" xfId="0" applyFont="1" applyBorder="1" applyAlignment="1">
      <alignment horizontal="center" vertical="center"/>
    </xf>
    <xf numFmtId="2" fontId="38" fillId="0" borderId="10" xfId="59" applyNumberFormat="1" applyFont="1" applyBorder="1">
      <alignment/>
      <protection/>
    </xf>
    <xf numFmtId="2" fontId="31" fillId="0" borderId="10" xfId="70" applyNumberFormat="1" applyFont="1" applyBorder="1">
      <alignment/>
      <protection/>
    </xf>
    <xf numFmtId="2" fontId="31" fillId="0" borderId="0" xfId="70" applyNumberFormat="1" applyFont="1" applyBorder="1">
      <alignment/>
      <protection/>
    </xf>
    <xf numFmtId="2" fontId="38" fillId="0" borderId="0" xfId="70" applyNumberFormat="1" applyFont="1" applyBorder="1" applyAlignment="1">
      <alignment horizontal="left"/>
      <protection/>
    </xf>
    <xf numFmtId="2" fontId="6" fillId="0" borderId="0" xfId="0" applyNumberFormat="1" applyFont="1" applyAlignment="1">
      <alignment horizontal="center" vertical="center"/>
    </xf>
    <xf numFmtId="0" fontId="6" fillId="0" borderId="24" xfId="0" applyFont="1" applyFill="1" applyBorder="1" applyAlignment="1">
      <alignment horizontal="center"/>
    </xf>
    <xf numFmtId="0" fontId="6" fillId="0" borderId="24" xfId="0" applyFont="1" applyFill="1" applyBorder="1" applyAlignment="1">
      <alignment horizontal="right"/>
    </xf>
    <xf numFmtId="0" fontId="0" fillId="0" borderId="0" xfId="0" applyFont="1" applyFill="1" applyBorder="1" applyAlignment="1">
      <alignment horizontal="left" vertical="top" wrapText="1"/>
    </xf>
    <xf numFmtId="2" fontId="95" fillId="0" borderId="0" xfId="70" applyNumberFormat="1" applyFont="1" applyBorder="1" applyAlignment="1">
      <alignment horizontal="left" vertical="center"/>
      <protection/>
    </xf>
    <xf numFmtId="2" fontId="20" fillId="0" borderId="10" xfId="0" applyNumberFormat="1" applyFont="1" applyBorder="1" applyAlignment="1">
      <alignment horizontal="center" vertical="center"/>
    </xf>
    <xf numFmtId="2" fontId="96" fillId="0" borderId="0" xfId="73" applyNumberFormat="1" applyFont="1" applyFill="1" applyBorder="1" applyAlignment="1">
      <alignment vertical="center"/>
    </xf>
    <xf numFmtId="2" fontId="98" fillId="0" borderId="0" xfId="0" applyNumberFormat="1" applyFont="1" applyAlignment="1">
      <alignment/>
    </xf>
    <xf numFmtId="0" fontId="98" fillId="0" borderId="0" xfId="0" applyFont="1" applyAlignment="1">
      <alignment horizontal="center"/>
    </xf>
    <xf numFmtId="9" fontId="98" fillId="0" borderId="0" xfId="73" applyFont="1" applyAlignment="1">
      <alignment/>
    </xf>
    <xf numFmtId="0" fontId="98" fillId="0" borderId="0" xfId="0" applyFont="1" applyFill="1" applyBorder="1" applyAlignment="1">
      <alignment horizontal="center"/>
    </xf>
    <xf numFmtId="0" fontId="98" fillId="0" borderId="0" xfId="0" applyFont="1" applyFill="1" applyBorder="1" applyAlignment="1">
      <alignment/>
    </xf>
    <xf numFmtId="0" fontId="6" fillId="0" borderId="0" xfId="0" applyFont="1" applyAlignment="1">
      <alignment horizontal="right" vertical="center"/>
    </xf>
    <xf numFmtId="0" fontId="21" fillId="0" borderId="0" xfId="60" applyFont="1" applyBorder="1" applyAlignment="1">
      <alignment horizontal="center" vertical="center"/>
      <protection/>
    </xf>
    <xf numFmtId="2" fontId="6" fillId="0" borderId="10" xfId="0" applyNumberFormat="1" applyFont="1" applyFill="1" applyBorder="1" applyAlignment="1">
      <alignment vertical="center"/>
    </xf>
    <xf numFmtId="2" fontId="0" fillId="0" borderId="10" xfId="0" applyNumberFormat="1" applyFont="1" applyFill="1" applyBorder="1" applyAlignment="1">
      <alignment vertical="center"/>
    </xf>
    <xf numFmtId="1" fontId="6" fillId="0" borderId="10" xfId="73" applyNumberFormat="1" applyFont="1" applyFill="1" applyBorder="1" applyAlignment="1">
      <alignment horizontal="center" vertical="center"/>
    </xf>
    <xf numFmtId="0" fontId="5" fillId="0" borderId="0" xfId="0" applyFont="1" applyFill="1" applyBorder="1" applyAlignment="1">
      <alignment horizontal="center"/>
    </xf>
    <xf numFmtId="0" fontId="99" fillId="0" borderId="0" xfId="0" applyFont="1" applyAlignment="1">
      <alignment horizontal="center"/>
    </xf>
    <xf numFmtId="0" fontId="27" fillId="0" borderId="0" xfId="0" applyFont="1" applyAlignment="1">
      <alignment horizontal="center"/>
    </xf>
    <xf numFmtId="0" fontId="8" fillId="0" borderId="0" xfId="0" applyFont="1" applyAlignment="1">
      <alignment horizontal="center"/>
    </xf>
    <xf numFmtId="0" fontId="14" fillId="0" borderId="0" xfId="0" applyFont="1" applyAlignment="1">
      <alignment horizontal="center"/>
    </xf>
    <xf numFmtId="9" fontId="6" fillId="0" borderId="10" xfId="73" applyFont="1" applyBorder="1" applyAlignment="1">
      <alignment horizontal="center"/>
    </xf>
    <xf numFmtId="0" fontId="15" fillId="0" borderId="0" xfId="0" applyFont="1" applyAlignment="1">
      <alignment horizontal="center"/>
    </xf>
    <xf numFmtId="2" fontId="5" fillId="0" borderId="15" xfId="0" applyNumberFormat="1" applyFont="1" applyBorder="1" applyAlignment="1">
      <alignment/>
    </xf>
    <xf numFmtId="0" fontId="5" fillId="0" borderId="10" xfId="0" applyFont="1" applyBorder="1" applyAlignment="1">
      <alignment/>
    </xf>
    <xf numFmtId="0" fontId="101" fillId="0" borderId="0" xfId="0" applyFont="1" applyAlignment="1">
      <alignment horizontal="left"/>
    </xf>
    <xf numFmtId="0" fontId="101" fillId="0" borderId="0" xfId="0" applyFont="1" applyAlignment="1">
      <alignment/>
    </xf>
    <xf numFmtId="2" fontId="5" fillId="0" borderId="10" xfId="73" applyNumberFormat="1" applyFont="1" applyBorder="1" applyAlignment="1">
      <alignment horizontal="center" vertical="center"/>
    </xf>
    <xf numFmtId="9" fontId="5" fillId="0" borderId="10" xfId="73" applyFont="1" applyBorder="1" applyAlignment="1">
      <alignment horizontal="center" vertical="center"/>
    </xf>
    <xf numFmtId="0" fontId="5" fillId="0" borderId="10" xfId="73" applyNumberFormat="1" applyFont="1" applyBorder="1" applyAlignment="1">
      <alignment horizontal="center" vertical="center"/>
    </xf>
    <xf numFmtId="0" fontId="14" fillId="0" borderId="10" xfId="0" applyFont="1" applyBorder="1" applyAlignment="1">
      <alignment horizontal="center" vertical="top"/>
    </xf>
    <xf numFmtId="2" fontId="14" fillId="0" borderId="10" xfId="0" applyNumberFormat="1" applyFont="1" applyBorder="1" applyAlignment="1">
      <alignment horizontal="center" vertical="center"/>
    </xf>
    <xf numFmtId="2" fontId="20" fillId="0" borderId="10" xfId="73" applyNumberFormat="1" applyFont="1" applyBorder="1" applyAlignment="1">
      <alignment horizontal="center" vertical="center"/>
    </xf>
    <xf numFmtId="9" fontId="14" fillId="0" borderId="10" xfId="73" applyFont="1" applyBorder="1" applyAlignment="1">
      <alignment horizontal="center" vertical="center"/>
    </xf>
    <xf numFmtId="2" fontId="6" fillId="0" borderId="10" xfId="0" applyNumberFormat="1" applyFont="1" applyFill="1" applyBorder="1" applyAlignment="1">
      <alignment horizontal="center"/>
    </xf>
    <xf numFmtId="2" fontId="8" fillId="0" borderId="10" xfId="0" applyNumberFormat="1" applyFont="1" applyBorder="1" applyAlignment="1">
      <alignment horizontal="center" vertical="center"/>
    </xf>
    <xf numFmtId="2" fontId="8" fillId="0" borderId="10" xfId="73" applyNumberFormat="1" applyFont="1" applyBorder="1" applyAlignment="1">
      <alignment horizontal="center" vertical="center"/>
    </xf>
    <xf numFmtId="9" fontId="8" fillId="32" borderId="10" xfId="73" applyFont="1" applyFill="1" applyBorder="1" applyAlignment="1">
      <alignment horizontal="center" vertical="center"/>
    </xf>
    <xf numFmtId="2" fontId="8" fillId="0" borderId="10" xfId="0" applyNumberFormat="1" applyFont="1" applyFill="1" applyBorder="1" applyAlignment="1">
      <alignment horizontal="center" vertical="center"/>
    </xf>
    <xf numFmtId="2" fontId="13" fillId="33" borderId="10" xfId="0" applyNumberFormat="1" applyFont="1" applyFill="1" applyBorder="1" applyAlignment="1">
      <alignment horizontal="right"/>
    </xf>
    <xf numFmtId="9" fontId="5" fillId="33" borderId="10" xfId="73" applyFont="1" applyFill="1" applyBorder="1" applyAlignment="1">
      <alignment horizontal="center" vertical="center"/>
    </xf>
    <xf numFmtId="2" fontId="6" fillId="0" borderId="10" xfId="0" applyNumberFormat="1" applyFont="1" applyFill="1" applyBorder="1" applyAlignment="1">
      <alignment horizontal="center" vertical="center"/>
    </xf>
    <xf numFmtId="0" fontId="6" fillId="0" borderId="10" xfId="73" applyNumberFormat="1" applyFont="1" applyFill="1" applyBorder="1" applyAlignment="1">
      <alignment horizontal="center" vertical="center"/>
    </xf>
    <xf numFmtId="9" fontId="5" fillId="0" borderId="10" xfId="73" applyFont="1" applyFill="1" applyBorder="1" applyAlignment="1">
      <alignment horizontal="center" wrapText="1"/>
    </xf>
    <xf numFmtId="0" fontId="5" fillId="0" borderId="10" xfId="0" applyFont="1" applyFill="1" applyBorder="1" applyAlignment="1" quotePrefix="1">
      <alignment horizontal="center"/>
    </xf>
    <xf numFmtId="0" fontId="6" fillId="0" borderId="0" xfId="0" applyFont="1" applyFill="1" applyBorder="1" applyAlignment="1">
      <alignment horizontal="center" vertical="center" wrapText="1"/>
    </xf>
    <xf numFmtId="0" fontId="41" fillId="0" borderId="0" xfId="59" applyFont="1" applyFill="1" applyBorder="1" applyAlignment="1">
      <alignment horizontal="center" vertical="center"/>
      <protection/>
    </xf>
    <xf numFmtId="9" fontId="6" fillId="0" borderId="0" xfId="73" applyFont="1" applyFill="1" applyBorder="1" applyAlignment="1">
      <alignment horizontal="center" vertical="center"/>
    </xf>
    <xf numFmtId="0" fontId="6" fillId="0" borderId="10" xfId="73" applyNumberFormat="1" applyFont="1" applyBorder="1" applyAlignment="1">
      <alignment horizontal="center" vertical="center"/>
    </xf>
    <xf numFmtId="9" fontId="6" fillId="0" borderId="10" xfId="73" applyFont="1" applyBorder="1" applyAlignment="1" quotePrefix="1">
      <alignment horizontal="center" vertical="center"/>
    </xf>
    <xf numFmtId="2" fontId="6" fillId="0" borderId="10" xfId="73" applyNumberFormat="1" applyFont="1" applyBorder="1" applyAlignment="1">
      <alignment horizontal="center" vertical="center"/>
    </xf>
    <xf numFmtId="2" fontId="31" fillId="0" borderId="10" xfId="70" applyNumberFormat="1" applyFont="1" applyBorder="1" applyAlignment="1">
      <alignment horizontal="center"/>
      <protection/>
    </xf>
    <xf numFmtId="9" fontId="5" fillId="0" borderId="10" xfId="73" applyNumberFormat="1" applyFont="1" applyBorder="1" applyAlignment="1">
      <alignment/>
    </xf>
    <xf numFmtId="0" fontId="5" fillId="0" borderId="10" xfId="0" applyFont="1" applyBorder="1" applyAlignment="1">
      <alignment horizontal="center" wrapText="1"/>
    </xf>
    <xf numFmtId="9" fontId="5" fillId="0" borderId="10" xfId="73" applyFont="1" applyBorder="1" applyAlignment="1">
      <alignment horizontal="center" wrapText="1"/>
    </xf>
    <xf numFmtId="2" fontId="21" fillId="0" borderId="10" xfId="62" applyNumberFormat="1" applyFont="1" applyBorder="1" applyAlignment="1">
      <alignment horizontal="center"/>
      <protection/>
    </xf>
    <xf numFmtId="9" fontId="5" fillId="32" borderId="10" xfId="73" applyNumberFormat="1" applyFont="1" applyFill="1" applyBorder="1" applyAlignment="1">
      <alignment horizontal="center" vertical="top" wrapText="1"/>
    </xf>
    <xf numFmtId="1" fontId="41" fillId="0" borderId="0" xfId="59" applyNumberFormat="1" applyFont="1" applyFill="1" applyBorder="1" applyAlignment="1">
      <alignment horizontal="center" vertical="top"/>
      <protection/>
    </xf>
    <xf numFmtId="2" fontId="41" fillId="0" borderId="0" xfId="59" applyNumberFormat="1" applyFont="1" applyFill="1" applyBorder="1" applyAlignment="1">
      <alignment horizontal="center" vertical="top"/>
      <protection/>
    </xf>
    <xf numFmtId="0" fontId="41" fillId="0" borderId="25" xfId="59" applyFont="1" applyFill="1" applyBorder="1" applyAlignment="1">
      <alignment horizontal="center" vertical="top"/>
      <protection/>
    </xf>
    <xf numFmtId="9" fontId="5" fillId="32" borderId="0" xfId="73" applyNumberFormat="1" applyFont="1" applyFill="1" applyBorder="1" applyAlignment="1">
      <alignment/>
    </xf>
    <xf numFmtId="9" fontId="8" fillId="0" borderId="0" xfId="73" applyFont="1" applyAlignment="1">
      <alignment horizontal="left"/>
    </xf>
    <xf numFmtId="9" fontId="0" fillId="0" borderId="10" xfId="73" applyFont="1" applyBorder="1" applyAlignment="1" quotePrefix="1">
      <alignment horizontal="center"/>
    </xf>
    <xf numFmtId="9" fontId="0" fillId="0" borderId="10" xfId="73" applyFont="1" applyFill="1" applyBorder="1" applyAlignment="1">
      <alignment horizontal="right"/>
    </xf>
    <xf numFmtId="2" fontId="0" fillId="0" borderId="26" xfId="60" applyNumberFormat="1" applyFont="1" applyBorder="1" applyAlignment="1">
      <alignment horizontal="center" vertical="center"/>
      <protection/>
    </xf>
    <xf numFmtId="0" fontId="38" fillId="0" borderId="26" xfId="60" applyFont="1" applyBorder="1" applyAlignment="1">
      <alignment horizontal="center" vertical="center"/>
      <protection/>
    </xf>
    <xf numFmtId="0" fontId="38" fillId="0" borderId="10" xfId="60" applyFont="1" applyBorder="1" applyAlignment="1">
      <alignment horizontal="center" vertical="center"/>
      <protection/>
    </xf>
    <xf numFmtId="0" fontId="38" fillId="34" borderId="10" xfId="60" applyFont="1" applyFill="1" applyBorder="1" applyAlignment="1">
      <alignment horizontal="center" vertical="center"/>
      <protection/>
    </xf>
    <xf numFmtId="2" fontId="102" fillId="0" borderId="26" xfId="60" applyNumberFormat="1" applyFont="1" applyBorder="1" applyAlignment="1">
      <alignment horizontal="center" vertical="center"/>
      <protection/>
    </xf>
    <xf numFmtId="0" fontId="103" fillId="0" borderId="10" xfId="60" applyFont="1" applyBorder="1" applyAlignment="1">
      <alignment horizontal="center" vertical="center"/>
      <protection/>
    </xf>
    <xf numFmtId="2" fontId="103" fillId="0" borderId="10" xfId="60" applyNumberFormat="1" applyFont="1" applyBorder="1" applyAlignment="1">
      <alignment horizontal="center" vertical="center"/>
      <protection/>
    </xf>
    <xf numFmtId="2" fontId="104" fillId="0" borderId="10" xfId="0" applyNumberFormat="1" applyFont="1" applyBorder="1" applyAlignment="1">
      <alignment horizontal="center"/>
    </xf>
    <xf numFmtId="2" fontId="6" fillId="0" borderId="26" xfId="0" applyNumberFormat="1" applyFont="1" applyBorder="1" applyAlignment="1">
      <alignment horizontal="center"/>
    </xf>
    <xf numFmtId="2" fontId="104" fillId="0" borderId="26" xfId="0" applyNumberFormat="1" applyFont="1" applyBorder="1" applyAlignment="1">
      <alignment horizontal="center"/>
    </xf>
    <xf numFmtId="2" fontId="105" fillId="0" borderId="10" xfId="60" applyNumberFormat="1" applyFont="1" applyBorder="1" applyAlignment="1">
      <alignment horizontal="center" vertical="center"/>
      <protection/>
    </xf>
    <xf numFmtId="2" fontId="106" fillId="0" borderId="10" xfId="0" applyNumberFormat="1" applyFont="1" applyBorder="1" applyAlignment="1">
      <alignment horizontal="center"/>
    </xf>
    <xf numFmtId="2" fontId="107" fillId="0" borderId="10" xfId="0" applyNumberFormat="1" applyFont="1" applyBorder="1" applyAlignment="1">
      <alignment horizontal="center"/>
    </xf>
    <xf numFmtId="0" fontId="6" fillId="0" borderId="26" xfId="0" applyFont="1" applyBorder="1" applyAlignment="1">
      <alignment horizontal="center"/>
    </xf>
    <xf numFmtId="0" fontId="38" fillId="0" borderId="10" xfId="0" applyFont="1" applyBorder="1" applyAlignment="1">
      <alignment horizontal="center" vertical="center"/>
    </xf>
    <xf numFmtId="0" fontId="38" fillId="34" borderId="10" xfId="0" applyFont="1" applyFill="1" applyBorder="1" applyAlignment="1">
      <alignment horizontal="center" vertical="center"/>
    </xf>
    <xf numFmtId="0" fontId="5" fillId="33" borderId="0" xfId="0" applyFont="1" applyFill="1" applyBorder="1" applyAlignment="1">
      <alignment horizontal="center" vertical="center" wrapText="1"/>
    </xf>
    <xf numFmtId="0" fontId="6" fillId="0" borderId="0" xfId="0" applyFont="1" applyBorder="1" applyAlignment="1">
      <alignment horizontal="left"/>
    </xf>
    <xf numFmtId="0" fontId="31" fillId="0" borderId="0" xfId="60" applyFont="1" applyBorder="1" applyAlignment="1">
      <alignment horizontal="center" vertical="center"/>
      <protection/>
    </xf>
    <xf numFmtId="0" fontId="0" fillId="0" borderId="0" xfId="0" applyFont="1" applyBorder="1" applyAlignment="1">
      <alignment horizontal="center" vertical="center"/>
    </xf>
    <xf numFmtId="0" fontId="31" fillId="34" borderId="0" xfId="60" applyFont="1" applyFill="1" applyBorder="1" applyAlignment="1">
      <alignment horizontal="center" vertical="center"/>
      <protection/>
    </xf>
    <xf numFmtId="0" fontId="0" fillId="0" borderId="0" xfId="60" applyBorder="1" applyAlignment="1">
      <alignment horizontal="center" vertical="center"/>
      <protection/>
    </xf>
    <xf numFmtId="2" fontId="21" fillId="0" borderId="0" xfId="0" applyNumberFormat="1" applyFont="1" applyBorder="1" applyAlignment="1">
      <alignment horizontal="center" vertical="center"/>
    </xf>
    <xf numFmtId="9" fontId="5" fillId="33" borderId="0" xfId="73" applyFont="1" applyFill="1" applyBorder="1" applyAlignment="1">
      <alignment horizontal="center" vertical="center" wrapText="1"/>
    </xf>
    <xf numFmtId="2" fontId="0" fillId="0" borderId="0" xfId="59" applyNumberFormat="1" applyFont="1" applyBorder="1" applyAlignment="1">
      <alignment horizontal="center" vertical="center"/>
      <protection/>
    </xf>
    <xf numFmtId="0" fontId="0" fillId="0" borderId="0" xfId="59" applyFont="1" applyBorder="1" applyAlignment="1">
      <alignment horizontal="center" vertical="center"/>
      <protection/>
    </xf>
    <xf numFmtId="2" fontId="0" fillId="0" borderId="0" xfId="59" applyNumberFormat="1" applyFont="1" applyFill="1" applyBorder="1" applyAlignment="1">
      <alignment horizontal="center" vertical="center"/>
      <protection/>
    </xf>
    <xf numFmtId="0" fontId="0" fillId="0" borderId="0" xfId="59" applyFont="1" applyFill="1" applyBorder="1" applyAlignment="1">
      <alignment horizontal="center" vertical="center"/>
      <protection/>
    </xf>
    <xf numFmtId="2" fontId="0" fillId="0" borderId="0" xfId="59" applyNumberFormat="1" applyFont="1" applyBorder="1" applyAlignment="1">
      <alignment horizontal="center" vertical="center" wrapText="1"/>
      <protection/>
    </xf>
    <xf numFmtId="2" fontId="21" fillId="0" borderId="0" xfId="59" applyNumberFormat="1" applyFont="1" applyBorder="1" applyAlignment="1">
      <alignment horizontal="center" vertical="center"/>
      <protection/>
    </xf>
    <xf numFmtId="2" fontId="21" fillId="0" borderId="0" xfId="60" applyNumberFormat="1" applyFont="1" applyBorder="1" applyAlignment="1">
      <alignment horizontal="center" vertical="center"/>
      <protection/>
    </xf>
    <xf numFmtId="0" fontId="6" fillId="0" borderId="0" xfId="0" applyFont="1" applyBorder="1" applyAlignment="1">
      <alignment horizontal="center" vertical="center"/>
    </xf>
    <xf numFmtId="2" fontId="108" fillId="0" borderId="0" xfId="0" applyNumberFormat="1" applyFont="1" applyFill="1" applyAlignment="1">
      <alignment/>
    </xf>
    <xf numFmtId="9" fontId="108" fillId="0" borderId="0" xfId="73" applyFont="1" applyFill="1" applyAlignment="1">
      <alignment/>
    </xf>
    <xf numFmtId="2" fontId="0" fillId="0" borderId="0" xfId="0" applyNumberFormat="1" applyFont="1" applyBorder="1" applyAlignment="1">
      <alignment horizontal="center" vertical="center"/>
    </xf>
    <xf numFmtId="2" fontId="0" fillId="0" borderId="0" xfId="60" applyNumberFormat="1" applyFont="1" applyBorder="1" applyAlignment="1">
      <alignment horizontal="center" vertical="center"/>
      <protection/>
    </xf>
    <xf numFmtId="0" fontId="98" fillId="0" borderId="0" xfId="0" applyFont="1" applyBorder="1" applyAlignment="1">
      <alignment/>
    </xf>
    <xf numFmtId="0" fontId="14" fillId="0" borderId="0" xfId="0" applyFont="1" applyBorder="1" applyAlignment="1">
      <alignment/>
    </xf>
    <xf numFmtId="0" fontId="5" fillId="0" borderId="0" xfId="0" applyFont="1" applyBorder="1" applyAlignment="1">
      <alignment/>
    </xf>
    <xf numFmtId="0" fontId="101" fillId="35" borderId="0" xfId="0" applyFont="1" applyFill="1" applyBorder="1" applyAlignment="1">
      <alignment/>
    </xf>
    <xf numFmtId="0" fontId="101" fillId="35" borderId="0" xfId="0" applyFont="1" applyFill="1" applyBorder="1" applyAlignment="1">
      <alignment horizontal="right"/>
    </xf>
    <xf numFmtId="0" fontId="101" fillId="35" borderId="0" xfId="0" applyFont="1" applyFill="1" applyBorder="1" applyAlignment="1">
      <alignment wrapText="1"/>
    </xf>
    <xf numFmtId="9" fontId="21" fillId="0" borderId="10" xfId="73" applyNumberFormat="1" applyFont="1" applyBorder="1" applyAlignment="1">
      <alignment/>
    </xf>
    <xf numFmtId="0" fontId="29" fillId="33" borderId="0" xfId="0" applyFont="1" applyFill="1" applyBorder="1" applyAlignment="1">
      <alignment horizontal="center" vertical="center" wrapText="1"/>
    </xf>
    <xf numFmtId="2" fontId="102" fillId="0" borderId="10" xfId="60" applyNumberFormat="1" applyFont="1" applyBorder="1" applyAlignment="1">
      <alignment horizontal="center" vertical="center"/>
      <protection/>
    </xf>
    <xf numFmtId="2" fontId="109" fillId="0" borderId="10" xfId="0" applyNumberFormat="1" applyFont="1" applyBorder="1" applyAlignment="1">
      <alignment horizontal="center"/>
    </xf>
    <xf numFmtId="2" fontId="101" fillId="0" borderId="0" xfId="0" applyNumberFormat="1" applyFont="1" applyBorder="1" applyAlignment="1">
      <alignment/>
    </xf>
    <xf numFmtId="2" fontId="0" fillId="34" borderId="0" xfId="0" applyNumberFormat="1" applyFont="1" applyFill="1" applyBorder="1" applyAlignment="1">
      <alignment horizontal="center" vertical="center"/>
    </xf>
    <xf numFmtId="0" fontId="5" fillId="0" borderId="23" xfId="0" applyFont="1" applyFill="1" applyBorder="1" applyAlignment="1">
      <alignment horizontal="center" wrapText="1"/>
    </xf>
    <xf numFmtId="2" fontId="5" fillId="0" borderId="0" xfId="0" applyNumberFormat="1" applyFont="1" applyBorder="1" applyAlignment="1">
      <alignment horizontal="center" vertical="center"/>
    </xf>
    <xf numFmtId="1" fontId="5" fillId="0" borderId="0" xfId="73" applyNumberFormat="1" applyFont="1" applyBorder="1" applyAlignment="1">
      <alignment horizontal="center" vertical="center"/>
    </xf>
    <xf numFmtId="9" fontId="5" fillId="32" borderId="0" xfId="73" applyFont="1" applyFill="1" applyBorder="1" applyAlignment="1">
      <alignment horizontal="center" vertical="center"/>
    </xf>
    <xf numFmtId="2" fontId="5" fillId="32" borderId="0" xfId="0" applyNumberFormat="1" applyFont="1" applyFill="1" applyBorder="1" applyAlignment="1">
      <alignment horizontal="center" vertical="center"/>
    </xf>
    <xf numFmtId="0" fontId="6" fillId="0" borderId="0" xfId="0" applyFont="1" applyFill="1" applyBorder="1" applyAlignment="1">
      <alignment horizontal="left"/>
    </xf>
    <xf numFmtId="0" fontId="5" fillId="33" borderId="0" xfId="0" applyFont="1" applyFill="1" applyBorder="1" applyAlignment="1">
      <alignment horizontal="center" wrapText="1"/>
    </xf>
    <xf numFmtId="9" fontId="5" fillId="33" borderId="0" xfId="73" applyFont="1" applyFill="1" applyBorder="1" applyAlignment="1">
      <alignment horizontal="center" wrapText="1"/>
    </xf>
    <xf numFmtId="0" fontId="6" fillId="0" borderId="0" xfId="0" applyFont="1" applyFill="1" applyBorder="1" applyAlignment="1" quotePrefix="1">
      <alignment horizontal="right"/>
    </xf>
    <xf numFmtId="0" fontId="5" fillId="0" borderId="0" xfId="0" applyFont="1" applyFill="1" applyBorder="1" applyAlignment="1">
      <alignment horizontal="right"/>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9" fontId="4" fillId="0" borderId="0" xfId="73" applyFont="1" applyBorder="1" applyAlignment="1">
      <alignment/>
    </xf>
    <xf numFmtId="0" fontId="38" fillId="0" borderId="0" xfId="59" applyFont="1" applyFill="1" applyBorder="1" applyAlignment="1">
      <alignment horizontal="center"/>
      <protection/>
    </xf>
    <xf numFmtId="1" fontId="6" fillId="0" borderId="0" xfId="73" applyNumberFormat="1" applyFont="1" applyFill="1" applyBorder="1" applyAlignment="1">
      <alignment horizontal="center"/>
    </xf>
    <xf numFmtId="0" fontId="38" fillId="0" borderId="0" xfId="59" applyFont="1" applyFill="1" applyBorder="1" applyAlignment="1">
      <alignment horizontal="center"/>
      <protection/>
    </xf>
    <xf numFmtId="1" fontId="5"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8" fillId="33" borderId="0" xfId="0" applyFont="1" applyFill="1" applyBorder="1" applyAlignment="1">
      <alignment horizontal="center" vertical="center" wrapText="1"/>
    </xf>
    <xf numFmtId="0" fontId="0" fillId="0" borderId="0" xfId="60" applyFont="1" applyBorder="1" applyAlignment="1">
      <alignment horizontal="center" vertical="center"/>
      <protection/>
    </xf>
    <xf numFmtId="1" fontId="0" fillId="0" borderId="0" xfId="60" applyNumberFormat="1" applyFont="1" applyBorder="1" applyAlignment="1">
      <alignment horizontal="center" vertical="center"/>
      <protection/>
    </xf>
    <xf numFmtId="1" fontId="21" fillId="0" borderId="0" xfId="60" applyNumberFormat="1" applyFont="1" applyBorder="1" applyAlignment="1">
      <alignment horizontal="center" vertical="center"/>
      <protection/>
    </xf>
    <xf numFmtId="0" fontId="0" fillId="0" borderId="0" xfId="60" applyFont="1" applyBorder="1">
      <alignment/>
      <protection/>
    </xf>
    <xf numFmtId="1" fontId="0" fillId="0" borderId="0" xfId="60" applyNumberFormat="1" applyFont="1" applyBorder="1">
      <alignment/>
      <protection/>
    </xf>
    <xf numFmtId="0" fontId="21" fillId="0" borderId="0" xfId="60" applyFont="1" applyBorder="1">
      <alignment/>
      <protection/>
    </xf>
    <xf numFmtId="1" fontId="21" fillId="0" borderId="0" xfId="60" applyNumberFormat="1" applyFont="1" applyBorder="1">
      <alignment/>
      <protection/>
    </xf>
    <xf numFmtId="0" fontId="0" fillId="0" borderId="0" xfId="60" applyFont="1" applyBorder="1" applyAlignment="1">
      <alignment horizontal="center" vertical="center" wrapText="1"/>
      <protection/>
    </xf>
    <xf numFmtId="0" fontId="14" fillId="0" borderId="0" xfId="0" applyFont="1" applyBorder="1" applyAlignment="1">
      <alignment horizontal="left"/>
    </xf>
    <xf numFmtId="0" fontId="14" fillId="0" borderId="0" xfId="0" applyFont="1" applyBorder="1" applyAlignment="1">
      <alignment horizontal="left" wrapText="1"/>
    </xf>
    <xf numFmtId="0" fontId="6" fillId="34" borderId="10" xfId="0" applyFont="1" applyFill="1" applyBorder="1" applyAlignment="1">
      <alignment vertical="center" wrapText="1"/>
    </xf>
    <xf numFmtId="0" fontId="109" fillId="0" borderId="0" xfId="0" applyFont="1" applyFill="1" applyAlignment="1">
      <alignment/>
    </xf>
    <xf numFmtId="0" fontId="109" fillId="0" borderId="0" xfId="0" applyFont="1" applyFill="1" applyAlignment="1">
      <alignment horizontal="center"/>
    </xf>
    <xf numFmtId="9" fontId="8" fillId="0" borderId="10" xfId="73" applyFont="1" applyBorder="1" applyAlignment="1">
      <alignment horizontal="right" vertical="center"/>
    </xf>
    <xf numFmtId="1" fontId="8" fillId="0" borderId="10" xfId="73" applyNumberFormat="1" applyFont="1" applyBorder="1" applyAlignment="1">
      <alignment vertical="center"/>
    </xf>
    <xf numFmtId="2" fontId="21" fillId="0" borderId="10" xfId="0" applyNumberFormat="1" applyFont="1" applyBorder="1" applyAlignment="1">
      <alignment horizontal="center" vertical="center" wrapText="1"/>
    </xf>
    <xf numFmtId="2" fontId="5" fillId="0" borderId="0" xfId="0" applyNumberFormat="1" applyFont="1" applyFill="1" applyAlignment="1">
      <alignment horizontal="center" vertical="center"/>
    </xf>
    <xf numFmtId="2" fontId="38" fillId="34" borderId="10" xfId="59" applyNumberFormat="1" applyFont="1" applyFill="1" applyBorder="1">
      <alignment/>
      <protection/>
    </xf>
    <xf numFmtId="2" fontId="0" fillId="34" borderId="10" xfId="0" applyNumberFormat="1" applyFont="1" applyFill="1" applyBorder="1" applyAlignment="1">
      <alignment/>
    </xf>
    <xf numFmtId="2" fontId="31" fillId="34" borderId="10" xfId="70" applyNumberFormat="1" applyFont="1" applyFill="1" applyBorder="1">
      <alignment/>
      <protection/>
    </xf>
    <xf numFmtId="2" fontId="5" fillId="34" borderId="10" xfId="0" applyNumberFormat="1" applyFont="1" applyFill="1" applyBorder="1" applyAlignment="1">
      <alignment/>
    </xf>
    <xf numFmtId="2" fontId="0" fillId="0" borderId="10" xfId="0" applyNumberFormat="1" applyFont="1" applyBorder="1" applyAlignment="1">
      <alignment horizontal="center" vertical="top" wrapText="1"/>
    </xf>
    <xf numFmtId="2" fontId="38" fillId="34" borderId="10" xfId="59" applyNumberFormat="1" applyFont="1" applyFill="1" applyBorder="1" applyAlignment="1">
      <alignment horizontal="center"/>
      <protection/>
    </xf>
    <xf numFmtId="2" fontId="5" fillId="34" borderId="10" xfId="0" applyNumberFormat="1" applyFont="1" applyFill="1" applyBorder="1" applyAlignment="1">
      <alignment horizontal="center"/>
    </xf>
    <xf numFmtId="0" fontId="0" fillId="0" borderId="10" xfId="0" applyBorder="1" applyAlignment="1">
      <alignment horizontal="center"/>
    </xf>
    <xf numFmtId="9" fontId="0" fillId="0" borderId="10" xfId="73" applyFont="1" applyBorder="1" applyAlignment="1">
      <alignment horizontal="center"/>
    </xf>
    <xf numFmtId="0" fontId="21" fillId="0" borderId="10" xfId="0" applyFont="1" applyBorder="1" applyAlignment="1">
      <alignment horizontal="center"/>
    </xf>
    <xf numFmtId="9" fontId="21" fillId="0" borderId="10" xfId="73" applyFont="1" applyBorder="1" applyAlignment="1">
      <alignment horizontal="center"/>
    </xf>
    <xf numFmtId="0" fontId="21" fillId="0" borderId="0" xfId="0" applyFont="1" applyAlignment="1">
      <alignment/>
    </xf>
    <xf numFmtId="1" fontId="6" fillId="0" borderId="0" xfId="0" applyNumberFormat="1" applyFont="1" applyAlignment="1">
      <alignment horizontal="center"/>
    </xf>
    <xf numFmtId="0" fontId="6" fillId="0" borderId="27" xfId="0" applyFont="1" applyBorder="1" applyAlignment="1">
      <alignment horizontal="center" wrapText="1"/>
    </xf>
    <xf numFmtId="0" fontId="8" fillId="0" borderId="28" xfId="0" applyFont="1" applyBorder="1" applyAlignment="1">
      <alignment horizontal="center"/>
    </xf>
    <xf numFmtId="0" fontId="21" fillId="0" borderId="28" xfId="60" applyFont="1" applyBorder="1" applyAlignment="1">
      <alignment horizontal="center" vertical="center"/>
      <protection/>
    </xf>
    <xf numFmtId="0" fontId="0" fillId="0" borderId="13" xfId="0" applyFont="1" applyBorder="1" applyAlignment="1">
      <alignment horizontal="center" wrapText="1"/>
    </xf>
    <xf numFmtId="9" fontId="0" fillId="0" borderId="16" xfId="73" applyFont="1" applyBorder="1" applyAlignment="1">
      <alignment horizontal="center"/>
    </xf>
    <xf numFmtId="0" fontId="0" fillId="0" borderId="14" xfId="0" applyFont="1" applyBorder="1" applyAlignment="1">
      <alignment horizontal="center" wrapText="1"/>
    </xf>
    <xf numFmtId="0" fontId="0" fillId="0" borderId="29" xfId="60" applyFont="1" applyBorder="1" applyAlignment="1">
      <alignment horizontal="center" vertical="center" wrapText="1"/>
      <protection/>
    </xf>
    <xf numFmtId="0" fontId="0" fillId="0" borderId="15" xfId="60" applyFont="1" applyBorder="1" applyAlignment="1">
      <alignment horizontal="center" vertical="center" wrapText="1"/>
      <protection/>
    </xf>
    <xf numFmtId="0" fontId="0" fillId="0" borderId="15" xfId="0" applyFont="1" applyBorder="1" applyAlignment="1">
      <alignment horizontal="center"/>
    </xf>
    <xf numFmtId="9" fontId="0" fillId="0" borderId="20" xfId="73" applyFont="1" applyBorder="1" applyAlignment="1">
      <alignment horizontal="center"/>
    </xf>
    <xf numFmtId="0" fontId="0" fillId="0" borderId="30" xfId="0" applyFont="1" applyBorder="1" applyAlignment="1">
      <alignment horizontal="center" wrapText="1"/>
    </xf>
    <xf numFmtId="0" fontId="38" fillId="0" borderId="26" xfId="0" applyFont="1" applyBorder="1" applyAlignment="1">
      <alignment horizontal="center" vertical="center"/>
    </xf>
    <xf numFmtId="0" fontId="0" fillId="0" borderId="31" xfId="60" applyFont="1" applyBorder="1" applyAlignment="1">
      <alignment horizontal="center" vertical="center" wrapText="1"/>
      <protection/>
    </xf>
    <xf numFmtId="0" fontId="0" fillId="0" borderId="26" xfId="60" applyFont="1" applyBorder="1" applyAlignment="1">
      <alignment horizontal="center" vertical="center" wrapText="1"/>
      <protection/>
    </xf>
    <xf numFmtId="0" fontId="0" fillId="0" borderId="26" xfId="0" applyFont="1" applyBorder="1" applyAlignment="1">
      <alignment horizontal="center"/>
    </xf>
    <xf numFmtId="201" fontId="0" fillId="0" borderId="32" xfId="73" applyNumberFormat="1" applyFont="1" applyBorder="1" applyAlignment="1">
      <alignment horizontal="center"/>
    </xf>
    <xf numFmtId="0" fontId="5" fillId="33" borderId="28" xfId="0" applyFont="1" applyFill="1" applyBorder="1" applyAlignment="1">
      <alignment horizontal="center" vertical="center" wrapText="1"/>
    </xf>
    <xf numFmtId="2" fontId="79" fillId="0" borderId="10" xfId="59" applyNumberFormat="1" applyFill="1" applyBorder="1" applyAlignment="1">
      <alignment horizontal="right"/>
      <protection/>
    </xf>
    <xf numFmtId="0" fontId="5" fillId="0" borderId="15" xfId="0" applyFont="1" applyBorder="1" applyAlignment="1">
      <alignment horizontal="center" vertical="center"/>
    </xf>
    <xf numFmtId="2" fontId="38" fillId="0" borderId="10" xfId="60" applyNumberFormat="1" applyFont="1" applyBorder="1" applyAlignment="1">
      <alignment horizontal="center" vertical="center"/>
      <protection/>
    </xf>
    <xf numFmtId="2" fontId="38" fillId="34" borderId="10" xfId="60" applyNumberFormat="1" applyFont="1" applyFill="1" applyBorder="1" applyAlignment="1">
      <alignment horizontal="center" vertical="center"/>
      <protection/>
    </xf>
    <xf numFmtId="2" fontId="110" fillId="0" borderId="10" xfId="60" applyNumberFormat="1" applyFont="1" applyBorder="1" applyAlignment="1">
      <alignment horizontal="center" vertical="center"/>
      <protection/>
    </xf>
    <xf numFmtId="0" fontId="8" fillId="0" borderId="10" xfId="0" applyFont="1" applyFill="1" applyBorder="1" applyAlignment="1">
      <alignment horizontal="center" vertical="top" wrapText="1"/>
    </xf>
    <xf numFmtId="0" fontId="5" fillId="0" borderId="0" xfId="0" applyFont="1" applyBorder="1" applyAlignment="1">
      <alignment horizontal="center" vertical="center"/>
    </xf>
    <xf numFmtId="9" fontId="8" fillId="0" borderId="0" xfId="73" applyFont="1" applyAlignment="1">
      <alignment horizontal="center"/>
    </xf>
    <xf numFmtId="0" fontId="5" fillId="0" borderId="0" xfId="0" applyFont="1" applyAlignment="1">
      <alignment horizontal="center" vertical="center"/>
    </xf>
    <xf numFmtId="14" fontId="6" fillId="34" borderId="10" xfId="0" applyNumberFormat="1" applyFont="1" applyFill="1" applyBorder="1" applyAlignment="1" quotePrefix="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quotePrefix="1">
      <alignment horizontal="right" vertical="center" wrapText="1"/>
    </xf>
    <xf numFmtId="0" fontId="6" fillId="34" borderId="10" xfId="0" applyFont="1" applyFill="1" applyBorder="1" applyAlignment="1">
      <alignment horizontal="right" vertical="center"/>
    </xf>
    <xf numFmtId="0" fontId="6" fillId="34" borderId="10" xfId="0" applyFont="1" applyFill="1" applyBorder="1" applyAlignment="1" quotePrefix="1">
      <alignment horizontal="center" vertical="center" wrapText="1"/>
    </xf>
    <xf numFmtId="1" fontId="0" fillId="0" borderId="22" xfId="0" applyNumberFormat="1" applyFont="1" applyBorder="1" applyAlignment="1">
      <alignment horizontal="center" vertical="center"/>
    </xf>
    <xf numFmtId="1" fontId="45" fillId="0" borderId="22" xfId="0" applyNumberFormat="1" applyFont="1" applyBorder="1" applyAlignment="1">
      <alignment horizontal="center" vertical="center"/>
    </xf>
    <xf numFmtId="14" fontId="6" fillId="34" borderId="10" xfId="0" applyNumberFormat="1" applyFont="1" applyFill="1" applyBorder="1" applyAlignment="1">
      <alignment horizontal="center" vertical="center" wrapText="1"/>
    </xf>
    <xf numFmtId="2" fontId="6" fillId="34" borderId="10" xfId="0" applyNumberFormat="1" applyFont="1" applyFill="1" applyBorder="1" applyAlignment="1">
      <alignment horizontal="right" vertical="top" wrapText="1"/>
    </xf>
    <xf numFmtId="2" fontId="6" fillId="34" borderId="10" xfId="0" applyNumberFormat="1" applyFont="1" applyFill="1" applyBorder="1" applyAlignment="1">
      <alignment vertical="center" wrapText="1"/>
    </xf>
    <xf numFmtId="0" fontId="96" fillId="0" borderId="0" xfId="0" applyFont="1" applyFill="1" applyAlignment="1">
      <alignment horizontal="center"/>
    </xf>
    <xf numFmtId="0" fontId="6" fillId="34" borderId="10" xfId="0" applyFont="1" applyFill="1" applyBorder="1" applyAlignment="1">
      <alignment horizontal="center" vertical="center"/>
    </xf>
    <xf numFmtId="0" fontId="25" fillId="0" borderId="10" xfId="0" applyFont="1" applyBorder="1" applyAlignment="1">
      <alignment horizontal="center" wrapText="1"/>
    </xf>
    <xf numFmtId="1" fontId="25" fillId="0" borderId="10" xfId="0" applyNumberFormat="1" applyFont="1" applyBorder="1" applyAlignment="1">
      <alignment horizontal="center"/>
    </xf>
    <xf numFmtId="0" fontId="21" fillId="32" borderId="10" xfId="0" applyFont="1" applyFill="1" applyBorder="1" applyAlignment="1">
      <alignment horizontal="left" vertical="center" wrapText="1"/>
    </xf>
    <xf numFmtId="9" fontId="25" fillId="32" borderId="10" xfId="73" applyFont="1" applyFill="1" applyBorder="1" applyAlignment="1">
      <alignment vertical="center"/>
    </xf>
    <xf numFmtId="0" fontId="44" fillId="32" borderId="10" xfId="0" applyFont="1" applyFill="1" applyBorder="1" applyAlignment="1">
      <alignment horizontal="center" vertical="center" wrapText="1"/>
    </xf>
    <xf numFmtId="0" fontId="20" fillId="0" borderId="10" xfId="60" applyFont="1" applyBorder="1" applyAlignment="1">
      <alignment horizontal="center" vertical="center"/>
      <protection/>
    </xf>
    <xf numFmtId="0" fontId="20" fillId="0" borderId="10" xfId="0" applyFont="1" applyBorder="1" applyAlignment="1">
      <alignment horizontal="center" wrapText="1"/>
    </xf>
    <xf numFmtId="0" fontId="20" fillId="0" borderId="10" xfId="0" applyFont="1" applyBorder="1" applyAlignment="1">
      <alignment horizontal="center" vertical="center" wrapText="1"/>
    </xf>
    <xf numFmtId="1" fontId="20" fillId="0" borderId="10" xfId="0" applyNumberFormat="1" applyFont="1" applyBorder="1" applyAlignment="1">
      <alignment horizontal="center" vertical="center" wrapText="1"/>
    </xf>
    <xf numFmtId="9" fontId="20" fillId="0" borderId="10" xfId="73" applyFont="1" applyBorder="1" applyAlignment="1">
      <alignment horizontal="center" vertical="center"/>
    </xf>
    <xf numFmtId="1" fontId="44" fillId="0" borderId="10" xfId="0" applyNumberFormat="1" applyFont="1" applyFill="1" applyBorder="1" applyAlignment="1">
      <alignment horizontal="center"/>
    </xf>
    <xf numFmtId="1" fontId="44" fillId="0" borderId="10" xfId="0" applyNumberFormat="1" applyFont="1" applyBorder="1" applyAlignment="1">
      <alignment horizontal="center" vertical="center" wrapText="1"/>
    </xf>
    <xf numFmtId="9" fontId="44" fillId="0" borderId="10" xfId="73" applyFont="1" applyBorder="1" applyAlignment="1">
      <alignment horizontal="center" vertical="center"/>
    </xf>
    <xf numFmtId="0" fontId="21" fillId="0" borderId="13" xfId="0" applyFont="1" applyBorder="1" applyAlignment="1">
      <alignment horizontal="center" vertical="center" wrapText="1"/>
    </xf>
    <xf numFmtId="9" fontId="26" fillId="0" borderId="16" xfId="73" applyFont="1" applyBorder="1" applyAlignment="1">
      <alignment horizontal="center"/>
    </xf>
    <xf numFmtId="0" fontId="21" fillId="0" borderId="14" xfId="0" applyFont="1" applyBorder="1" applyAlignment="1">
      <alignment horizontal="center" wrapText="1"/>
    </xf>
    <xf numFmtId="9" fontId="25" fillId="0" borderId="20" xfId="73" applyFont="1" applyBorder="1" applyAlignment="1">
      <alignment horizontal="center"/>
    </xf>
    <xf numFmtId="0" fontId="23" fillId="0" borderId="0" xfId="0" applyFont="1" applyAlignment="1">
      <alignment horizontal="center"/>
    </xf>
    <xf numFmtId="0" fontId="4" fillId="0" borderId="0" xfId="0" applyFont="1" applyAlignment="1">
      <alignment horizontal="center"/>
    </xf>
    <xf numFmtId="1" fontId="25" fillId="0" borderId="10" xfId="0" applyNumberFormat="1" applyFont="1" applyFill="1" applyBorder="1" applyAlignment="1">
      <alignment horizontal="center"/>
    </xf>
    <xf numFmtId="1" fontId="25" fillId="0" borderId="15" xfId="0" applyNumberFormat="1" applyFont="1" applyBorder="1" applyAlignment="1">
      <alignment horizontal="center"/>
    </xf>
    <xf numFmtId="0" fontId="22" fillId="0" borderId="0"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vertical="top" wrapText="1"/>
    </xf>
    <xf numFmtId="0" fontId="11" fillId="0" borderId="26" xfId="0" applyFont="1" applyBorder="1" applyAlignment="1">
      <alignment horizontal="center" vertical="top" wrapText="1"/>
    </xf>
    <xf numFmtId="0" fontId="6" fillId="0" borderId="26" xfId="0" applyFont="1" applyBorder="1" applyAlignment="1">
      <alignment horizontal="center" vertical="top" wrapText="1"/>
    </xf>
    <xf numFmtId="0" fontId="6" fillId="0" borderId="26" xfId="0" applyFont="1" applyBorder="1" applyAlignment="1">
      <alignment horizontal="center" vertical="center" wrapText="1"/>
    </xf>
    <xf numFmtId="2" fontId="5" fillId="0" borderId="0" xfId="0" applyNumberFormat="1" applyFont="1" applyBorder="1" applyAlignment="1">
      <alignment horizontal="center" vertical="top"/>
    </xf>
    <xf numFmtId="0" fontId="5" fillId="0" borderId="19" xfId="0" applyFont="1" applyFill="1" applyBorder="1" applyAlignment="1">
      <alignment horizontal="center"/>
    </xf>
    <xf numFmtId="0" fontId="16" fillId="0" borderId="0" xfId="0" applyFont="1" applyFill="1" applyBorder="1" applyAlignment="1">
      <alignment horizontal="center"/>
    </xf>
    <xf numFmtId="2" fontId="6" fillId="0" borderId="0" xfId="0" applyNumberFormat="1" applyFont="1" applyFill="1" applyBorder="1" applyAlignment="1">
      <alignment horizontal="center"/>
    </xf>
    <xf numFmtId="0" fontId="5" fillId="0" borderId="18" xfId="0" applyFont="1" applyFill="1" applyBorder="1" applyAlignment="1">
      <alignment horizontal="center"/>
    </xf>
    <xf numFmtId="0" fontId="29" fillId="0" borderId="0" xfId="0" applyFont="1" applyFill="1" applyAlignment="1">
      <alignment horizontal="center"/>
    </xf>
    <xf numFmtId="0" fontId="111" fillId="0" borderId="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14" fillId="0" borderId="10" xfId="0" applyFont="1" applyBorder="1" applyAlignment="1">
      <alignment horizontal="center" vertical="top" wrapText="1"/>
    </xf>
    <xf numFmtId="0" fontId="6" fillId="34" borderId="10" xfId="0" applyFont="1" applyFill="1" applyBorder="1" applyAlignment="1">
      <alignment horizontal="center" vertical="top" wrapText="1"/>
    </xf>
    <xf numFmtId="0" fontId="6" fillId="34" borderId="10" xfId="0" applyFont="1" applyFill="1" applyBorder="1" applyAlignment="1">
      <alignment horizontal="center"/>
    </xf>
    <xf numFmtId="0" fontId="5" fillId="0" borderId="24" xfId="0" applyFont="1" applyFill="1" applyBorder="1" applyAlignment="1">
      <alignment horizontal="center"/>
    </xf>
    <xf numFmtId="0" fontId="0" fillId="0" borderId="0" xfId="0" applyFont="1" applyFill="1" applyBorder="1" applyAlignment="1">
      <alignment horizontal="center" vertical="top" wrapText="1"/>
    </xf>
    <xf numFmtId="0" fontId="10" fillId="0" borderId="0" xfId="0" applyFont="1" applyFill="1" applyAlignment="1">
      <alignment horizontal="center"/>
    </xf>
    <xf numFmtId="0" fontId="38" fillId="34" borderId="10" xfId="59" applyFont="1" applyFill="1" applyBorder="1" applyAlignment="1">
      <alignment horizontal="center"/>
      <protection/>
    </xf>
    <xf numFmtId="1" fontId="6" fillId="34" borderId="10" xfId="73" applyNumberFormat="1" applyFont="1" applyFill="1" applyBorder="1" applyAlignment="1">
      <alignment horizontal="center"/>
    </xf>
    <xf numFmtId="0" fontId="38" fillId="34" borderId="10" xfId="59" applyFont="1" applyFill="1" applyBorder="1" applyAlignment="1">
      <alignment horizontal="center"/>
      <protection/>
    </xf>
    <xf numFmtId="0" fontId="6" fillId="34" borderId="10" xfId="0" applyFont="1" applyFill="1" applyBorder="1" applyAlignment="1">
      <alignment/>
    </xf>
    <xf numFmtId="1" fontId="6" fillId="34" borderId="0" xfId="73" applyNumberFormat="1" applyFont="1" applyFill="1" applyBorder="1" applyAlignment="1">
      <alignment horizontal="center"/>
    </xf>
    <xf numFmtId="2" fontId="6" fillId="34" borderId="10" xfId="0" applyNumberFormat="1" applyFont="1" applyFill="1" applyBorder="1" applyAlignment="1">
      <alignment horizontal="center"/>
    </xf>
    <xf numFmtId="0" fontId="5" fillId="34" borderId="10" xfId="0" applyFont="1" applyFill="1" applyBorder="1" applyAlignment="1">
      <alignment horizontal="center"/>
    </xf>
    <xf numFmtId="1" fontId="5" fillId="34" borderId="10" xfId="0" applyNumberFormat="1" applyFont="1" applyFill="1" applyBorder="1" applyAlignment="1">
      <alignment horizontal="center"/>
    </xf>
    <xf numFmtId="1" fontId="45" fillId="34" borderId="10" xfId="59" applyNumberFormat="1" applyFont="1" applyFill="1" applyBorder="1" applyAlignment="1">
      <alignment horizontal="center" vertical="center"/>
      <protection/>
    </xf>
    <xf numFmtId="2" fontId="45" fillId="34" borderId="10" xfId="59" applyNumberFormat="1" applyFont="1" applyFill="1" applyBorder="1" applyAlignment="1">
      <alignment horizontal="center" vertical="center"/>
      <protection/>
    </xf>
    <xf numFmtId="1" fontId="45" fillId="0" borderId="10" xfId="59" applyNumberFormat="1" applyFont="1" applyFill="1" applyBorder="1" applyAlignment="1">
      <alignment horizontal="center" vertical="center"/>
      <protection/>
    </xf>
    <xf numFmtId="2" fontId="45" fillId="0" borderId="10" xfId="59" applyNumberFormat="1" applyFont="1" applyFill="1" applyBorder="1" applyAlignment="1">
      <alignment horizontal="center" vertical="center"/>
      <protection/>
    </xf>
    <xf numFmtId="0" fontId="45" fillId="0" borderId="10" xfId="59" applyFont="1" applyFill="1" applyBorder="1" applyAlignment="1">
      <alignment horizontal="center" vertical="top"/>
      <protection/>
    </xf>
    <xf numFmtId="2" fontId="45" fillId="0" borderId="10" xfId="59" applyNumberFormat="1" applyFont="1" applyFill="1" applyBorder="1" applyAlignment="1">
      <alignment horizontal="center" vertical="top"/>
      <protection/>
    </xf>
    <xf numFmtId="201" fontId="6" fillId="32" borderId="10" xfId="73" applyNumberFormat="1" applyFont="1" applyFill="1" applyBorder="1" applyAlignment="1">
      <alignment/>
    </xf>
    <xf numFmtId="1" fontId="45" fillId="0" borderId="10" xfId="59" applyNumberFormat="1" applyFont="1" applyFill="1" applyBorder="1" applyAlignment="1">
      <alignment horizontal="center" vertical="top"/>
      <protection/>
    </xf>
    <xf numFmtId="9" fontId="6" fillId="32" borderId="10" xfId="73" applyNumberFormat="1" applyFont="1" applyFill="1" applyBorder="1" applyAlignment="1">
      <alignment/>
    </xf>
    <xf numFmtId="9" fontId="6" fillId="0" borderId="0" xfId="73" applyFont="1" applyBorder="1" applyAlignment="1">
      <alignment vertical="center"/>
    </xf>
    <xf numFmtId="0" fontId="26" fillId="32" borderId="10" xfId="0" applyFont="1" applyFill="1" applyBorder="1" applyAlignment="1">
      <alignment horizontal="center" vertical="center"/>
    </xf>
    <xf numFmtId="1" fontId="26" fillId="0" borderId="10" xfId="0" applyNumberFormat="1" applyFont="1" applyFill="1" applyBorder="1" applyAlignment="1">
      <alignment horizontal="center"/>
    </xf>
    <xf numFmtId="0" fontId="20" fillId="0" borderId="10" xfId="59" applyFont="1" applyFill="1" applyBorder="1" applyAlignment="1">
      <alignment horizontal="center" vertical="top"/>
      <protection/>
    </xf>
    <xf numFmtId="0" fontId="21" fillId="0" borderId="28" xfId="0" applyFont="1" applyBorder="1" applyAlignment="1">
      <alignment horizontal="center"/>
    </xf>
    <xf numFmtId="9" fontId="21" fillId="0" borderId="33" xfId="73" applyFont="1" applyBorder="1" applyAlignment="1">
      <alignment horizontal="center"/>
    </xf>
    <xf numFmtId="1" fontId="21" fillId="0" borderId="10" xfId="0" applyNumberFormat="1" applyFont="1" applyBorder="1" applyAlignment="1">
      <alignment horizontal="right"/>
    </xf>
    <xf numFmtId="1" fontId="21" fillId="0" borderId="10" xfId="73" applyNumberFormat="1" applyFont="1" applyBorder="1" applyAlignment="1">
      <alignment horizontal="right"/>
    </xf>
    <xf numFmtId="9" fontId="21" fillId="0" borderId="10" xfId="73" applyFont="1" applyFill="1" applyBorder="1" applyAlignment="1">
      <alignment/>
    </xf>
    <xf numFmtId="0" fontId="38" fillId="0" borderId="10" xfId="0" applyFont="1" applyBorder="1" applyAlignment="1">
      <alignment/>
    </xf>
    <xf numFmtId="0" fontId="38" fillId="34" borderId="10" xfId="0" applyFont="1" applyFill="1" applyBorder="1" applyAlignment="1">
      <alignment/>
    </xf>
    <xf numFmtId="1" fontId="21" fillId="0" borderId="10" xfId="0" applyNumberFormat="1" applyFont="1" applyFill="1" applyBorder="1" applyAlignment="1">
      <alignment horizontal="right"/>
    </xf>
    <xf numFmtId="1" fontId="21" fillId="0" borderId="10" xfId="73" applyNumberFormat="1" applyFont="1" applyFill="1" applyBorder="1" applyAlignment="1">
      <alignment horizontal="right"/>
    </xf>
    <xf numFmtId="9" fontId="21" fillId="0" borderId="10" xfId="73" applyFont="1" applyBorder="1" applyAlignment="1">
      <alignment horizontal="right"/>
    </xf>
    <xf numFmtId="0" fontId="0" fillId="0" borderId="10" xfId="59" applyFont="1" applyBorder="1" applyAlignment="1">
      <alignment horizontal="right"/>
      <protection/>
    </xf>
    <xf numFmtId="2" fontId="0" fillId="35" borderId="10" xfId="0" applyNumberFormat="1" applyFont="1" applyFill="1" applyBorder="1" applyAlignment="1">
      <alignment vertical="center"/>
    </xf>
    <xf numFmtId="2" fontId="6" fillId="35" borderId="10" xfId="0" applyNumberFormat="1" applyFont="1" applyFill="1" applyBorder="1" applyAlignment="1">
      <alignment vertical="center"/>
    </xf>
    <xf numFmtId="0" fontId="112" fillId="33" borderId="0" xfId="0" applyFont="1" applyFill="1" applyBorder="1" applyAlignment="1">
      <alignment horizontal="center" vertical="center" wrapText="1"/>
    </xf>
    <xf numFmtId="0" fontId="101" fillId="33" borderId="0" xfId="0" applyFont="1" applyFill="1" applyBorder="1" applyAlignment="1">
      <alignment horizontal="center" vertical="center" wrapText="1"/>
    </xf>
    <xf numFmtId="2" fontId="113" fillId="0" borderId="0" xfId="60" applyNumberFormat="1" applyFont="1" applyBorder="1" applyAlignment="1">
      <alignment horizontal="center" vertical="center"/>
      <protection/>
    </xf>
    <xf numFmtId="0" fontId="0" fillId="0" borderId="10" xfId="0" applyFont="1" applyFill="1" applyBorder="1" applyAlignment="1" quotePrefix="1">
      <alignment horizontal="center"/>
    </xf>
    <xf numFmtId="2" fontId="0" fillId="0" borderId="10" xfId="0" applyNumberFormat="1" applyFont="1" applyFill="1" applyBorder="1" applyAlignment="1">
      <alignment/>
    </xf>
    <xf numFmtId="9" fontId="21" fillId="0" borderId="10" xfId="0" applyNumberFormat="1" applyFont="1" applyFill="1" applyBorder="1" applyAlignment="1">
      <alignment/>
    </xf>
    <xf numFmtId="0" fontId="0" fillId="0" borderId="0" xfId="0" applyFont="1" applyAlignment="1">
      <alignment/>
    </xf>
    <xf numFmtId="9" fontId="0" fillId="0" borderId="0" xfId="73" applyFont="1" applyBorder="1" applyAlignment="1">
      <alignment/>
    </xf>
    <xf numFmtId="0" fontId="6" fillId="35" borderId="10" xfId="0" applyFont="1" applyFill="1" applyBorder="1" applyAlignment="1">
      <alignment vertical="center" wrapText="1"/>
    </xf>
    <xf numFmtId="0" fontId="6" fillId="35" borderId="10" xfId="0" applyFont="1" applyFill="1" applyBorder="1" applyAlignment="1" quotePrefix="1">
      <alignment horizontal="right" vertical="center" wrapText="1"/>
    </xf>
    <xf numFmtId="0" fontId="6" fillId="35" borderId="10" xfId="0" applyFont="1" applyFill="1" applyBorder="1" applyAlignment="1">
      <alignment horizontal="right" vertical="center"/>
    </xf>
    <xf numFmtId="2" fontId="79" fillId="0" borderId="10" xfId="59" applyNumberFormat="1" applyBorder="1" applyAlignment="1">
      <alignment horizontal="center"/>
      <protection/>
    </xf>
    <xf numFmtId="2" fontId="79" fillId="0" borderId="10" xfId="59" applyNumberFormat="1" applyFill="1" applyBorder="1" applyAlignment="1">
      <alignment horizontal="center"/>
      <protection/>
    </xf>
    <xf numFmtId="2" fontId="38" fillId="0" borderId="10" xfId="59" applyNumberFormat="1" applyFont="1" applyFill="1" applyBorder="1" applyAlignment="1">
      <alignment horizontal="center" vertical="top"/>
      <protection/>
    </xf>
    <xf numFmtId="9" fontId="5" fillId="0" borderId="10" xfId="73" applyNumberFormat="1" applyFont="1" applyBorder="1" applyAlignment="1">
      <alignment horizontal="center"/>
    </xf>
    <xf numFmtId="9" fontId="5" fillId="32" borderId="10" xfId="73" applyFont="1" applyFill="1" applyBorder="1" applyAlignment="1" quotePrefix="1">
      <alignment horizontal="center"/>
    </xf>
    <xf numFmtId="0" fontId="6" fillId="35" borderId="10" xfId="0" applyFont="1" applyFill="1" applyBorder="1" applyAlignment="1">
      <alignment horizontal="center" vertical="center" wrapText="1"/>
    </xf>
    <xf numFmtId="2" fontId="6" fillId="35" borderId="10" xfId="0" applyNumberFormat="1" applyFont="1" applyFill="1" applyBorder="1" applyAlignment="1">
      <alignment horizontal="center" vertical="center" wrapText="1"/>
    </xf>
    <xf numFmtId="2" fontId="0" fillId="35" borderId="10" xfId="0" applyNumberFormat="1" applyFont="1" applyFill="1" applyBorder="1" applyAlignment="1">
      <alignment horizontal="center" vertical="top" wrapText="1"/>
    </xf>
    <xf numFmtId="2" fontId="6" fillId="0" borderId="10" xfId="0" applyNumberFormat="1" applyFont="1" applyFill="1" applyBorder="1" applyAlignment="1">
      <alignment horizontal="center" vertical="center" wrapText="1"/>
    </xf>
    <xf numFmtId="2" fontId="5" fillId="0" borderId="0" xfId="0" applyNumberFormat="1" applyFont="1" applyBorder="1" applyAlignment="1">
      <alignment vertical="center"/>
    </xf>
    <xf numFmtId="2" fontId="5" fillId="0" borderId="0" xfId="0" applyNumberFormat="1" applyFont="1" applyBorder="1" applyAlignment="1">
      <alignment horizontal="center"/>
    </xf>
    <xf numFmtId="2" fontId="6" fillId="34" borderId="0" xfId="0" applyNumberFormat="1" applyFont="1" applyFill="1" applyBorder="1" applyAlignment="1">
      <alignment vertical="center" wrapText="1"/>
    </xf>
    <xf numFmtId="2" fontId="13" fillId="33" borderId="0" xfId="0" applyNumberFormat="1" applyFont="1" applyFill="1" applyBorder="1" applyAlignment="1">
      <alignment horizontal="right"/>
    </xf>
    <xf numFmtId="0" fontId="6" fillId="35" borderId="10" xfId="0" applyFont="1" applyFill="1" applyBorder="1" applyAlignment="1">
      <alignment horizontal="center" vertical="center"/>
    </xf>
    <xf numFmtId="2" fontId="6" fillId="35" borderId="10" xfId="0" applyNumberFormat="1" applyFont="1" applyFill="1" applyBorder="1" applyAlignment="1">
      <alignment/>
    </xf>
    <xf numFmtId="0" fontId="6" fillId="35" borderId="24" xfId="0" applyFont="1" applyFill="1" applyBorder="1" applyAlignment="1">
      <alignment horizontal="center" vertical="center"/>
    </xf>
    <xf numFmtId="2" fontId="6" fillId="35" borderId="24" xfId="0" applyNumberFormat="1" applyFont="1" applyFill="1" applyBorder="1" applyAlignment="1">
      <alignment/>
    </xf>
    <xf numFmtId="0" fontId="20" fillId="0" borderId="10" xfId="0" applyFont="1" applyBorder="1" applyAlignment="1">
      <alignment horizontal="center" vertical="center"/>
    </xf>
    <xf numFmtId="0" fontId="5" fillId="35" borderId="24" xfId="0" applyFont="1" applyFill="1" applyBorder="1" applyAlignment="1">
      <alignment horizontal="center" vertical="center"/>
    </xf>
    <xf numFmtId="2" fontId="5" fillId="35" borderId="24" xfId="0" applyNumberFormat="1" applyFont="1" applyFill="1" applyBorder="1" applyAlignment="1">
      <alignment horizontal="right" vertical="center"/>
    </xf>
    <xf numFmtId="0" fontId="5" fillId="33" borderId="34" xfId="0" applyFont="1" applyFill="1" applyBorder="1" applyAlignment="1">
      <alignment horizontal="center"/>
    </xf>
    <xf numFmtId="0" fontId="5" fillId="33" borderId="35" xfId="0" applyFont="1" applyFill="1" applyBorder="1" applyAlignment="1">
      <alignment horizontal="center"/>
    </xf>
    <xf numFmtId="0" fontId="5" fillId="33" borderId="36" xfId="0" applyFont="1" applyFill="1" applyBorder="1" applyAlignment="1">
      <alignment horizont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13" fillId="0" borderId="40" xfId="0" applyFont="1" applyFill="1" applyBorder="1" applyAlignment="1">
      <alignment horizontal="center"/>
    </xf>
    <xf numFmtId="0" fontId="13" fillId="0" borderId="41" xfId="0" applyFont="1" applyFill="1" applyBorder="1" applyAlignment="1">
      <alignment horizontal="center"/>
    </xf>
    <xf numFmtId="0" fontId="5" fillId="0" borderId="10" xfId="0" applyFont="1" applyBorder="1" applyAlignment="1">
      <alignment horizontal="center"/>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13" fillId="33" borderId="10" xfId="0" applyFont="1" applyFill="1" applyBorder="1" applyAlignment="1">
      <alignment horizontal="center"/>
    </xf>
    <xf numFmtId="0" fontId="5" fillId="0" borderId="0" xfId="0" applyFont="1" applyBorder="1" applyAlignment="1">
      <alignment horizontal="left" wrapText="1"/>
    </xf>
    <xf numFmtId="1" fontId="25" fillId="0" borderId="40" xfId="0" applyNumberFormat="1" applyFont="1" applyBorder="1" applyAlignment="1">
      <alignment horizontal="center"/>
    </xf>
    <xf numFmtId="1" fontId="25" fillId="0" borderId="41" xfId="0" applyNumberFormat="1" applyFont="1" applyBorder="1" applyAlignment="1">
      <alignment horizontal="center"/>
    </xf>
    <xf numFmtId="1" fontId="6" fillId="0" borderId="25" xfId="0" applyNumberFormat="1" applyFont="1" applyBorder="1" applyAlignment="1">
      <alignment horizontal="left" vertical="top" wrapText="1"/>
    </xf>
    <xf numFmtId="0" fontId="43" fillId="0" borderId="10" xfId="0" applyFont="1" applyBorder="1" applyAlignment="1">
      <alignment horizont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xf>
    <xf numFmtId="0" fontId="5" fillId="33" borderId="10" xfId="0" applyFont="1" applyFill="1" applyBorder="1" applyAlignment="1">
      <alignment horizontal="center" vertical="top" wrapText="1"/>
    </xf>
    <xf numFmtId="0" fontId="32"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left"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10" fillId="0" borderId="0" xfId="0" applyFont="1" applyBorder="1" applyAlignment="1">
      <alignment horizontal="center" wrapText="1"/>
    </xf>
    <xf numFmtId="0" fontId="28" fillId="34" borderId="0" xfId="0" applyFont="1" applyFill="1" applyBorder="1" applyAlignment="1">
      <alignment horizontal="left" wrapText="1"/>
    </xf>
    <xf numFmtId="0" fontId="5" fillId="0" borderId="0" xfId="0" applyFont="1" applyAlignment="1">
      <alignment horizontal="center"/>
    </xf>
    <xf numFmtId="0" fontId="33" fillId="36" borderId="0" xfId="0" applyFont="1" applyFill="1" applyAlignment="1">
      <alignment horizontal="center"/>
    </xf>
    <xf numFmtId="0" fontId="8" fillId="0" borderId="0" xfId="0" applyFont="1" applyBorder="1" applyAlignment="1">
      <alignment horizontal="left" wrapText="1"/>
    </xf>
    <xf numFmtId="1" fontId="20" fillId="0" borderId="22" xfId="0" applyNumberFormat="1" applyFont="1" applyBorder="1" applyAlignment="1">
      <alignment horizontal="center" vertical="center" wrapText="1"/>
    </xf>
    <xf numFmtId="1" fontId="20" fillId="0" borderId="23" xfId="0" applyNumberFormat="1" applyFont="1" applyBorder="1" applyAlignment="1">
      <alignment horizontal="center" vertical="center" wrapText="1"/>
    </xf>
    <xf numFmtId="0" fontId="0" fillId="0" borderId="22" xfId="59" applyFont="1" applyFill="1" applyBorder="1" applyAlignment="1">
      <alignment horizontal="center" vertical="top"/>
      <protection/>
    </xf>
    <xf numFmtId="0" fontId="0" fillId="0" borderId="23" xfId="59" applyFont="1" applyFill="1" applyBorder="1" applyAlignment="1">
      <alignment horizontal="center" vertical="top"/>
      <protection/>
    </xf>
    <xf numFmtId="0" fontId="6" fillId="0" borderId="0" xfId="0" applyFont="1" applyFill="1" applyBorder="1" applyAlignment="1">
      <alignment horizontal="right"/>
    </xf>
    <xf numFmtId="0" fontId="8" fillId="0" borderId="0" xfId="0" applyFont="1" applyFill="1" applyBorder="1" applyAlignment="1">
      <alignment horizontal="left"/>
    </xf>
    <xf numFmtId="0" fontId="5" fillId="0" borderId="0" xfId="0" applyFont="1" applyBorder="1" applyAlignment="1">
      <alignment wrapText="1"/>
    </xf>
    <xf numFmtId="0" fontId="8" fillId="0" borderId="10" xfId="0" applyFont="1" applyFill="1" applyBorder="1" applyAlignment="1">
      <alignment horizontal="center" vertical="top" wrapText="1"/>
    </xf>
    <xf numFmtId="0" fontId="8" fillId="0" borderId="0" xfId="0" applyFont="1" applyAlignment="1">
      <alignment horizontal="left"/>
    </xf>
    <xf numFmtId="0" fontId="5" fillId="0" borderId="0" xfId="0" applyFont="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Border="1" applyAlignment="1">
      <alignment horizontal="left"/>
    </xf>
    <xf numFmtId="0" fontId="5" fillId="0" borderId="0" xfId="0" applyFont="1" applyFill="1" applyAlignment="1">
      <alignment horizontal="left"/>
    </xf>
    <xf numFmtId="0" fontId="13" fillId="33"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Border="1" applyAlignment="1">
      <alignment horizontal="center" vertical="center" wrapText="1"/>
    </xf>
    <xf numFmtId="9" fontId="5" fillId="0" borderId="0" xfId="73" applyFont="1" applyBorder="1" applyAlignment="1">
      <alignment horizontal="right"/>
    </xf>
    <xf numFmtId="0" fontId="12" fillId="0" borderId="0" xfId="0" applyFont="1" applyBorder="1" applyAlignment="1">
      <alignment horizontal="right"/>
    </xf>
    <xf numFmtId="0" fontId="6" fillId="0" borderId="10" xfId="0" applyFont="1" applyFill="1" applyBorder="1" applyAlignment="1">
      <alignment horizontal="center" vertical="center"/>
    </xf>
    <xf numFmtId="0" fontId="6" fillId="0" borderId="10" xfId="0" applyFont="1" applyBorder="1" applyAlignment="1">
      <alignment horizont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24" fillId="33" borderId="47" xfId="0" applyFont="1" applyFill="1" applyBorder="1" applyAlignment="1">
      <alignment horizontal="center" vertical="center" wrapText="1"/>
    </xf>
    <xf numFmtId="0" fontId="24" fillId="33" borderId="46" xfId="0" applyFont="1" applyFill="1" applyBorder="1" applyAlignment="1">
      <alignment horizontal="center" vertical="center" wrapText="1"/>
    </xf>
    <xf numFmtId="0" fontId="24" fillId="33" borderId="48" xfId="0" applyFont="1" applyFill="1" applyBorder="1" applyAlignment="1">
      <alignment horizontal="center" vertical="center" wrapText="1"/>
    </xf>
    <xf numFmtId="0" fontId="6" fillId="0" borderId="0" xfId="0" applyFont="1" applyFill="1" applyBorder="1" applyAlignment="1">
      <alignment horizontal="center" vertical="center"/>
    </xf>
    <xf numFmtId="0" fontId="29" fillId="33" borderId="22" xfId="0" applyFont="1" applyFill="1" applyBorder="1" applyAlignment="1">
      <alignment horizontal="center" vertical="center" wrapText="1"/>
    </xf>
    <xf numFmtId="0" fontId="29" fillId="33" borderId="49" xfId="0" applyFont="1" applyFill="1" applyBorder="1" applyAlignment="1">
      <alignment horizontal="center" vertical="center" wrapText="1"/>
    </xf>
    <xf numFmtId="0" fontId="29" fillId="33" borderId="23" xfId="0" applyFont="1" applyFill="1" applyBorder="1" applyAlignment="1">
      <alignment horizontal="center" vertical="center" wrapText="1"/>
    </xf>
    <xf numFmtId="0" fontId="0" fillId="0" borderId="0" xfId="0" applyFont="1" applyFill="1" applyBorder="1" applyAlignment="1">
      <alignment horizontal="left" vertical="top" wrapText="1"/>
    </xf>
    <xf numFmtId="0" fontId="5" fillId="0" borderId="10" xfId="0" applyFont="1" applyBorder="1" applyAlignment="1">
      <alignment horizontal="left" vertical="center" wrapText="1"/>
    </xf>
    <xf numFmtId="0" fontId="5" fillId="0" borderId="22" xfId="0" applyFont="1" applyBorder="1" applyAlignment="1">
      <alignment horizontal="center" vertical="center"/>
    </xf>
    <xf numFmtId="0" fontId="5" fillId="0" borderId="49" xfId="0" applyFont="1" applyBorder="1" applyAlignment="1">
      <alignment horizontal="center" vertical="center"/>
    </xf>
    <xf numFmtId="0" fontId="5" fillId="0" borderId="23" xfId="0" applyFont="1" applyBorder="1" applyAlignment="1">
      <alignment horizontal="center" vertical="center"/>
    </xf>
    <xf numFmtId="0" fontId="114" fillId="33" borderId="10" xfId="0" applyFont="1" applyFill="1" applyBorder="1" applyAlignment="1">
      <alignment horizontal="center" vertical="center" wrapText="1"/>
    </xf>
    <xf numFmtId="9" fontId="0" fillId="35" borderId="10" xfId="73" applyFont="1" applyFill="1" applyBorder="1" applyAlignment="1">
      <alignment horizontal="right"/>
    </xf>
    <xf numFmtId="0" fontId="38" fillId="0" borderId="23" xfId="0" applyFont="1" applyBorder="1" applyAlignment="1">
      <alignment horizontal="center" vertical="center"/>
    </xf>
    <xf numFmtId="0" fontId="38" fillId="34" borderId="23" xfId="0" applyFont="1" applyFill="1" applyBorder="1" applyAlignment="1">
      <alignment horizontal="center" vertical="center"/>
    </xf>
    <xf numFmtId="9" fontId="10" fillId="0" borderId="10" xfId="73" applyFont="1" applyBorder="1" applyAlignment="1">
      <alignment horizontal="center"/>
    </xf>
    <xf numFmtId="9" fontId="10" fillId="0" borderId="10" xfId="0" applyNumberFormat="1" applyFont="1" applyBorder="1" applyAlignment="1">
      <alignment horizontal="center" vertical="center"/>
    </xf>
    <xf numFmtId="9" fontId="6" fillId="0" borderId="10" xfId="0" applyNumberFormat="1"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7" xfId="61"/>
    <cellStyle name="Normal 3" xfId="62"/>
    <cellStyle name="Normal 3 2" xfId="63"/>
    <cellStyle name="Normal 3 3" xfId="64"/>
    <cellStyle name="Normal 4" xfId="65"/>
    <cellStyle name="Normal 4 2" xfId="66"/>
    <cellStyle name="Normal 5" xfId="67"/>
    <cellStyle name="Normal 5 2" xfId="68"/>
    <cellStyle name="Normal 6" xfId="69"/>
    <cellStyle name="Normal_calculation -utt" xfId="70"/>
    <cellStyle name="Note" xfId="71"/>
    <cellStyle name="Output" xfId="72"/>
    <cellStyle name="Percent" xfId="73"/>
    <cellStyle name="Percent 2" xfId="74"/>
    <cellStyle name="Percent 2 2"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25"/>
          <c:y val="0.06875"/>
          <c:w val="0.92125"/>
          <c:h val="0.9265"/>
        </c:manualLayout>
      </c:layout>
      <c:barChart>
        <c:barDir val="col"/>
        <c:grouping val="clustered"/>
        <c:varyColors val="0"/>
        <c:ser>
          <c:idx val="0"/>
          <c:order val="0"/>
          <c:tx>
            <c:strRef>
              <c:f>'FS (2)'!$E$314</c:f>
              <c:strCache>
                <c:ptCount val="1"/>
                <c:pt idx="0">
                  <c:v>35.7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'FS (2)'!$E$315:$E$326</c:f>
              <c:numCache>
                <c:ptCount val="12"/>
                <c:pt idx="0">
                  <c:v>16.67</c:v>
                </c:pt>
                <c:pt idx="1">
                  <c:v>27.16</c:v>
                </c:pt>
                <c:pt idx="2">
                  <c:v>16.59</c:v>
                </c:pt>
                <c:pt idx="3">
                  <c:v>46.93</c:v>
                </c:pt>
                <c:pt idx="4">
                  <c:v>72.32</c:v>
                </c:pt>
                <c:pt idx="5">
                  <c:v>44.19</c:v>
                </c:pt>
                <c:pt idx="6">
                  <c:v>34.8</c:v>
                </c:pt>
                <c:pt idx="7">
                  <c:v>26.26</c:v>
                </c:pt>
                <c:pt idx="8">
                  <c:v>18.12</c:v>
                </c:pt>
                <c:pt idx="9">
                  <c:v>40.74</c:v>
                </c:pt>
                <c:pt idx="10">
                  <c:v>67.39</c:v>
                </c:pt>
                <c:pt idx="11">
                  <c:v>22.55</c:v>
                </c:pt>
              </c:numCache>
            </c:numRef>
          </c:val>
        </c:ser>
        <c:axId val="30255718"/>
        <c:axId val="3866007"/>
      </c:barChart>
      <c:catAx>
        <c:axId val="30255718"/>
        <c:scaling>
          <c:orientation val="minMax"/>
        </c:scaling>
        <c:axPos val="b"/>
        <c:delete val="0"/>
        <c:numFmt formatCode="General" sourceLinked="1"/>
        <c:majorTickMark val="out"/>
        <c:minorTickMark val="none"/>
        <c:tickLblPos val="nextTo"/>
        <c:spPr>
          <a:ln w="3175">
            <a:solidFill>
              <a:srgbClr val="808080"/>
            </a:solidFill>
          </a:ln>
        </c:spPr>
        <c:crossAx val="3866007"/>
        <c:crosses val="autoZero"/>
        <c:auto val="1"/>
        <c:lblOffset val="100"/>
        <c:tickLblSkip val="1"/>
        <c:noMultiLvlLbl val="0"/>
      </c:catAx>
      <c:valAx>
        <c:axId val="38660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255718"/>
        <c:crossesAt val="1"/>
        <c:crossBetween val="between"/>
        <c:dispUnits/>
      </c:valAx>
      <c:spPr>
        <a:solidFill>
          <a:srgbClr val="FFFFFF"/>
        </a:solidFill>
        <a:ln w="3175">
          <a:noFill/>
        </a:ln>
      </c:spPr>
    </c:plotArea>
    <c:legend>
      <c:legendPos val="r"/>
      <c:layout>
        <c:manualLayout>
          <c:xMode val="edge"/>
          <c:yMode val="edge"/>
          <c:x val="0.92425"/>
          <c:y val="0.503"/>
          <c:w val="0.065"/>
          <c:h val="0.036"/>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5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255</xdr:row>
      <xdr:rowOff>0</xdr:rowOff>
    </xdr:from>
    <xdr:to>
      <xdr:col>6</xdr:col>
      <xdr:colOff>523875</xdr:colOff>
      <xdr:row>255</xdr:row>
      <xdr:rowOff>0</xdr:rowOff>
    </xdr:to>
    <xdr:sp>
      <xdr:nvSpPr>
        <xdr:cNvPr id="1" name="Text Box 13"/>
        <xdr:cNvSpPr txBox="1">
          <a:spLocks noChangeArrowheads="1"/>
        </xdr:cNvSpPr>
      </xdr:nvSpPr>
      <xdr:spPr>
        <a:xfrm>
          <a:off x="6048375" y="63055500"/>
          <a:ext cx="158115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Benchmark (85%)</a:t>
          </a:r>
        </a:p>
      </xdr:txBody>
    </xdr:sp>
    <xdr:clientData/>
  </xdr:twoCellAnchor>
  <xdr:twoCellAnchor>
    <xdr:from>
      <xdr:col>3</xdr:col>
      <xdr:colOff>0</xdr:colOff>
      <xdr:row>257</xdr:row>
      <xdr:rowOff>0</xdr:rowOff>
    </xdr:from>
    <xdr:to>
      <xdr:col>3</xdr:col>
      <xdr:colOff>333375</xdr:colOff>
      <xdr:row>257</xdr:row>
      <xdr:rowOff>0</xdr:rowOff>
    </xdr:to>
    <xdr:sp>
      <xdr:nvSpPr>
        <xdr:cNvPr id="2" name="Text Box 14"/>
        <xdr:cNvSpPr txBox="1">
          <a:spLocks noChangeArrowheads="1"/>
        </xdr:cNvSpPr>
      </xdr:nvSpPr>
      <xdr:spPr>
        <a:xfrm>
          <a:off x="3895725" y="63446025"/>
          <a:ext cx="3333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100%</a:t>
          </a:r>
        </a:p>
      </xdr:txBody>
    </xdr:sp>
    <xdr:clientData/>
  </xdr:twoCellAnchor>
  <xdr:twoCellAnchor>
    <xdr:from>
      <xdr:col>5</xdr:col>
      <xdr:colOff>0</xdr:colOff>
      <xdr:row>257</xdr:row>
      <xdr:rowOff>0</xdr:rowOff>
    </xdr:from>
    <xdr:to>
      <xdr:col>5</xdr:col>
      <xdr:colOff>276225</xdr:colOff>
      <xdr:row>257</xdr:row>
      <xdr:rowOff>0</xdr:rowOff>
    </xdr:to>
    <xdr:sp>
      <xdr:nvSpPr>
        <xdr:cNvPr id="3" name="Text Box 15"/>
        <xdr:cNvSpPr txBox="1">
          <a:spLocks noChangeArrowheads="1"/>
        </xdr:cNvSpPr>
      </xdr:nvSpPr>
      <xdr:spPr>
        <a:xfrm>
          <a:off x="5991225" y="63446025"/>
          <a:ext cx="276225"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43650"/>
    <xdr:graphicFrame>
      <xdr:nvGraphicFramePr>
        <xdr:cNvPr id="1" name="Shape 1025"/>
        <xdr:cNvGraphicFramePr/>
      </xdr:nvGraphicFramePr>
      <xdr:xfrm>
        <a:off x="0" y="0"/>
        <a:ext cx="8734425" cy="6343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678"/>
  <sheetViews>
    <sheetView tabSelected="1" view="pageBreakPreview" zoomScaleNormal="120" zoomScaleSheetLayoutView="100" workbookViewId="0" topLeftCell="B96">
      <selection activeCell="M107" sqref="M107"/>
    </sheetView>
  </sheetViews>
  <sheetFormatPr defaultColWidth="9.140625" defaultRowHeight="12.75"/>
  <cols>
    <col min="1" max="1" width="15.140625" style="127" customWidth="1"/>
    <col min="2" max="2" width="26.7109375" style="127" customWidth="1"/>
    <col min="3" max="3" width="16.57421875" style="1" customWidth="1"/>
    <col min="4" max="4" width="16.7109375" style="127" customWidth="1"/>
    <col min="5" max="5" width="14.7109375" style="9" customWidth="1"/>
    <col min="6" max="6" width="16.7109375" style="1" customWidth="1"/>
    <col min="7" max="7" width="15.00390625" style="39" customWidth="1"/>
    <col min="8" max="8" width="9.421875" style="127" customWidth="1"/>
    <col min="9" max="9" width="13.140625" style="1" customWidth="1"/>
    <col min="10" max="10" width="12.421875" style="1" customWidth="1"/>
    <col min="11" max="11" width="13.8515625" style="1" customWidth="1"/>
    <col min="12" max="12" width="13.28125" style="1" customWidth="1"/>
    <col min="13" max="13" width="15.00390625" style="1" bestFit="1" customWidth="1"/>
    <col min="14" max="14" width="15.421875" style="1" customWidth="1"/>
    <col min="15" max="15" width="13.28125" style="1" customWidth="1"/>
    <col min="16" max="16" width="13.140625" style="1" bestFit="1" customWidth="1"/>
    <col min="17" max="17" width="14.00390625" style="1" customWidth="1"/>
    <col min="18" max="18" width="11.57421875" style="1" bestFit="1" customWidth="1"/>
    <col min="19" max="19" width="12.140625" style="1" customWidth="1"/>
    <col min="20" max="20" width="13.00390625" style="1" customWidth="1"/>
    <col min="21" max="21" width="14.57421875" style="1" customWidth="1"/>
    <col min="22" max="22" width="11.8515625" style="1" customWidth="1"/>
    <col min="23" max="23" width="12.57421875" style="1" customWidth="1"/>
    <col min="24" max="24" width="10.8515625" style="1" customWidth="1"/>
    <col min="25" max="25" width="12.00390625" style="1" customWidth="1"/>
    <col min="26" max="26" width="12.140625" style="1" customWidth="1"/>
    <col min="27" max="27" width="11.00390625" style="1" customWidth="1"/>
    <col min="28" max="29" width="9.140625" style="1" customWidth="1"/>
    <col min="30" max="30" width="10.57421875" style="1" customWidth="1"/>
    <col min="31" max="32" width="9.140625" style="1" customWidth="1"/>
    <col min="33" max="33" width="11.140625" style="1" customWidth="1"/>
    <col min="34" max="16384" width="9.140625" style="1" customWidth="1"/>
  </cols>
  <sheetData>
    <row r="1" spans="1:7" ht="20.25">
      <c r="A1" s="730" t="s">
        <v>0</v>
      </c>
      <c r="B1" s="730"/>
      <c r="C1" s="730"/>
      <c r="D1" s="730"/>
      <c r="E1" s="730"/>
      <c r="F1" s="730"/>
      <c r="G1" s="114"/>
    </row>
    <row r="2" spans="1:7" ht="20.25">
      <c r="A2" s="730" t="s">
        <v>1</v>
      </c>
      <c r="B2" s="730"/>
      <c r="C2" s="730"/>
      <c r="D2" s="730"/>
      <c r="E2" s="730"/>
      <c r="F2" s="730"/>
      <c r="G2" s="263"/>
    </row>
    <row r="3" spans="1:7" ht="20.25">
      <c r="A3" s="730" t="s">
        <v>243</v>
      </c>
      <c r="B3" s="730"/>
      <c r="C3" s="730"/>
      <c r="D3" s="730"/>
      <c r="E3" s="730"/>
      <c r="F3" s="730"/>
      <c r="G3" s="263"/>
    </row>
    <row r="4" spans="1:6" ht="15">
      <c r="A4" s="740"/>
      <c r="B4" s="740"/>
      <c r="C4" s="740"/>
      <c r="D4" s="740"/>
      <c r="E4" s="740"/>
      <c r="F4" s="740"/>
    </row>
    <row r="5" spans="1:7" ht="26.25">
      <c r="A5" s="741" t="s">
        <v>159</v>
      </c>
      <c r="B5" s="741"/>
      <c r="C5" s="741"/>
      <c r="D5" s="741"/>
      <c r="E5" s="741"/>
      <c r="F5" s="741"/>
      <c r="G5" s="193"/>
    </row>
    <row r="6" spans="1:6" ht="9.75" customHeight="1">
      <c r="A6" s="122" t="s">
        <v>47</v>
      </c>
      <c r="B6" s="122"/>
      <c r="C6" s="2"/>
      <c r="E6" s="154"/>
      <c r="F6" s="2"/>
    </row>
    <row r="7" spans="1:7" ht="16.5">
      <c r="A7" s="731" t="s">
        <v>193</v>
      </c>
      <c r="B7" s="731"/>
      <c r="C7" s="731"/>
      <c r="D7" s="731"/>
      <c r="E7" s="731"/>
      <c r="F7" s="731"/>
      <c r="G7" s="122"/>
    </row>
    <row r="8" ht="23.25" customHeight="1"/>
    <row r="9" spans="1:13" s="216" customFormat="1" ht="14.25" customHeight="1">
      <c r="A9" s="212" t="s">
        <v>312</v>
      </c>
      <c r="B9" s="619"/>
      <c r="C9" s="212"/>
      <c r="D9" s="213"/>
      <c r="E9" s="214"/>
      <c r="F9" s="212"/>
      <c r="G9" s="215"/>
      <c r="H9" s="129"/>
      <c r="M9" s="1"/>
    </row>
    <row r="10" spans="1:8" s="7" customFormat="1" ht="14.25" customHeight="1">
      <c r="A10" s="128"/>
      <c r="B10" s="128"/>
      <c r="C10" s="4"/>
      <c r="D10" s="143"/>
      <c r="E10" s="155"/>
      <c r="F10" s="4"/>
      <c r="G10" s="74"/>
      <c r="H10" s="129"/>
    </row>
    <row r="11" spans="1:7" ht="16.5" customHeight="1">
      <c r="A11" s="742" t="s">
        <v>186</v>
      </c>
      <c r="B11" s="742"/>
      <c r="C11" s="742"/>
      <c r="D11" s="742"/>
      <c r="E11" s="156"/>
      <c r="F11" s="3"/>
      <c r="G11" s="75"/>
    </row>
    <row r="12" spans="1:11" s="221" customFormat="1" ht="17.25" thickBot="1">
      <c r="A12" s="217" t="s">
        <v>64</v>
      </c>
      <c r="B12" s="620"/>
      <c r="C12" s="217"/>
      <c r="D12" s="216"/>
      <c r="E12" s="218"/>
      <c r="F12" s="219"/>
      <c r="G12" s="220"/>
      <c r="H12" s="127"/>
      <c r="K12" s="31"/>
    </row>
    <row r="13" spans="1:7" ht="18.75" customHeight="1" thickBot="1">
      <c r="A13" s="733" t="s">
        <v>90</v>
      </c>
      <c r="B13" s="735" t="s">
        <v>59</v>
      </c>
      <c r="C13" s="736"/>
      <c r="D13" s="736"/>
      <c r="E13" s="737"/>
      <c r="F13" s="3"/>
      <c r="G13" s="75"/>
    </row>
    <row r="14" spans="1:11" s="6" customFormat="1" ht="105.75" customHeight="1" thickBot="1">
      <c r="A14" s="734"/>
      <c r="B14" s="580" t="s">
        <v>270</v>
      </c>
      <c r="C14" s="580" t="s">
        <v>308</v>
      </c>
      <c r="D14" s="580" t="s">
        <v>5</v>
      </c>
      <c r="E14" s="580" t="s">
        <v>60</v>
      </c>
      <c r="F14" s="5"/>
      <c r="G14" s="76"/>
      <c r="K14" s="414"/>
    </row>
    <row r="15" spans="1:7" ht="16.5">
      <c r="A15" s="327" t="s">
        <v>27</v>
      </c>
      <c r="B15" s="664">
        <v>365687</v>
      </c>
      <c r="C15" s="664">
        <v>334750</v>
      </c>
      <c r="D15" s="195">
        <f>C15-B15</f>
        <v>-30937</v>
      </c>
      <c r="E15" s="264">
        <f>D15/B15</f>
        <v>-0.08459967130360117</v>
      </c>
      <c r="F15" s="3"/>
      <c r="G15" s="75"/>
    </row>
    <row r="16" spans="1:7" ht="16.5">
      <c r="A16" s="327" t="s">
        <v>187</v>
      </c>
      <c r="B16" s="664">
        <v>259866</v>
      </c>
      <c r="C16" s="664">
        <v>233156</v>
      </c>
      <c r="D16" s="195">
        <f>C16-B16</f>
        <v>-26710</v>
      </c>
      <c r="E16" s="264">
        <f>D16/B16</f>
        <v>-0.10278374239030885</v>
      </c>
      <c r="F16" s="3"/>
      <c r="G16" s="75"/>
    </row>
    <row r="17" spans="1:5" ht="16.5">
      <c r="A17" s="602" t="s">
        <v>19</v>
      </c>
      <c r="B17" s="621">
        <f>SUM(B15:B16)</f>
        <v>625553</v>
      </c>
      <c r="C17" s="621">
        <f>SUM(C15:C16)</f>
        <v>567906</v>
      </c>
      <c r="D17" s="603">
        <f>C17-B17</f>
        <v>-57647</v>
      </c>
      <c r="E17" s="264">
        <f>D17/B17</f>
        <v>-0.09215366243947355</v>
      </c>
    </row>
    <row r="18" spans="1:5" ht="16.5">
      <c r="A18" s="129"/>
      <c r="B18" s="129"/>
      <c r="C18" s="7"/>
      <c r="D18" s="129"/>
      <c r="E18" s="157"/>
    </row>
    <row r="19" spans="1:8" s="221" customFormat="1" ht="20.25" customHeight="1" thickBot="1">
      <c r="A19" s="217" t="s">
        <v>271</v>
      </c>
      <c r="B19" s="620"/>
      <c r="C19" s="217"/>
      <c r="E19" s="317"/>
      <c r="H19" s="127"/>
    </row>
    <row r="20" spans="1:7" ht="49.5" customHeight="1" thickBot="1">
      <c r="A20" s="580" t="s">
        <v>145</v>
      </c>
      <c r="B20" s="580" t="s">
        <v>90</v>
      </c>
      <c r="C20" s="580" t="s">
        <v>272</v>
      </c>
      <c r="D20" s="151"/>
      <c r="G20" s="1"/>
    </row>
    <row r="21" spans="1:7" ht="20.25" customHeight="1">
      <c r="A21" s="196">
        <v>1</v>
      </c>
      <c r="B21" s="196" t="s">
        <v>146</v>
      </c>
      <c r="C21" s="560">
        <v>235</v>
      </c>
      <c r="D21" s="151"/>
      <c r="G21" s="1"/>
    </row>
    <row r="22" spans="1:7" ht="20.25" customHeight="1">
      <c r="A22" s="196">
        <v>2</v>
      </c>
      <c r="B22" s="196" t="s">
        <v>147</v>
      </c>
      <c r="C22" s="560">
        <v>235</v>
      </c>
      <c r="D22" s="151"/>
      <c r="G22" s="1"/>
    </row>
    <row r="23" spans="1:5" ht="16.5">
      <c r="A23" s="129"/>
      <c r="B23" s="129"/>
      <c r="C23" s="7"/>
      <c r="D23" s="129"/>
      <c r="E23" s="157"/>
    </row>
    <row r="24" spans="1:6" ht="19.5" customHeight="1" thickBot="1">
      <c r="A24" s="732" t="s">
        <v>65</v>
      </c>
      <c r="B24" s="732"/>
      <c r="C24" s="732"/>
      <c r="D24" s="738"/>
      <c r="E24" s="738"/>
      <c r="F24" s="8"/>
    </row>
    <row r="25" spans="1:6" ht="54.75" customHeight="1" thickBot="1">
      <c r="A25" s="580" t="s">
        <v>68</v>
      </c>
      <c r="B25" s="580" t="s">
        <v>273</v>
      </c>
      <c r="C25" s="580" t="s">
        <v>274</v>
      </c>
      <c r="D25" s="580" t="s">
        <v>5</v>
      </c>
      <c r="E25" s="580" t="s">
        <v>60</v>
      </c>
      <c r="F25" s="8"/>
    </row>
    <row r="26" spans="1:5" ht="18" customHeight="1">
      <c r="A26" s="604" t="s">
        <v>27</v>
      </c>
      <c r="B26" s="315">
        <v>235</v>
      </c>
      <c r="C26" s="663">
        <v>227</v>
      </c>
      <c r="D26" s="315">
        <f>C26-B26</f>
        <v>-8</v>
      </c>
      <c r="E26" s="605">
        <f>D26/B26</f>
        <v>-0.03404255319148936</v>
      </c>
    </row>
    <row r="27" spans="1:5" ht="18" customHeight="1">
      <c r="A27" s="604" t="s">
        <v>91</v>
      </c>
      <c r="B27" s="315">
        <v>235</v>
      </c>
      <c r="C27" s="663">
        <v>225</v>
      </c>
      <c r="D27" s="315">
        <f>C27-B27</f>
        <v>-10</v>
      </c>
      <c r="E27" s="605">
        <f>D27/B27</f>
        <v>-0.0425531914893617</v>
      </c>
    </row>
    <row r="28" spans="1:11" ht="18" customHeight="1">
      <c r="A28" s="606" t="s">
        <v>88</v>
      </c>
      <c r="B28" s="316">
        <f>AVERAGE(B26:B27)</f>
        <v>235</v>
      </c>
      <c r="C28" s="316">
        <f>AVERAGE(C26:C27)</f>
        <v>226</v>
      </c>
      <c r="D28" s="316">
        <f>(D26+D27)/2</f>
        <v>-9</v>
      </c>
      <c r="E28" s="605">
        <f>D28/B28</f>
        <v>-0.03829787234042553</v>
      </c>
      <c r="K28" s="9"/>
    </row>
    <row r="29" spans="1:5" ht="16.5">
      <c r="A29" s="123"/>
      <c r="B29" s="90"/>
      <c r="C29" s="10"/>
      <c r="D29" s="90"/>
      <c r="E29" s="11"/>
    </row>
    <row r="30" spans="1:5" ht="16.5">
      <c r="A30" s="732" t="s">
        <v>92</v>
      </c>
      <c r="B30" s="732"/>
      <c r="C30" s="732"/>
      <c r="D30" s="732"/>
      <c r="E30" s="11"/>
    </row>
    <row r="31" spans="1:5" ht="17.25" thickBot="1">
      <c r="A31" s="732" t="s">
        <v>309</v>
      </c>
      <c r="B31" s="732"/>
      <c r="C31" s="732"/>
      <c r="D31" s="732"/>
      <c r="E31" s="11"/>
    </row>
    <row r="32" spans="1:7" s="6" customFormat="1" ht="39" thickBot="1">
      <c r="A32" s="580" t="s">
        <v>68</v>
      </c>
      <c r="B32" s="580" t="s">
        <v>62</v>
      </c>
      <c r="C32" s="580" t="s">
        <v>192</v>
      </c>
      <c r="D32" s="580" t="s">
        <v>63</v>
      </c>
      <c r="E32" s="580" t="s">
        <v>60</v>
      </c>
      <c r="F32" s="5"/>
      <c r="G32" s="76"/>
    </row>
    <row r="33" spans="1:7" s="6" customFormat="1" ht="15">
      <c r="A33" s="608" t="s">
        <v>27</v>
      </c>
      <c r="B33" s="609">
        <v>85936445</v>
      </c>
      <c r="C33" s="707">
        <v>76039550</v>
      </c>
      <c r="D33" s="610">
        <f>C33-B33</f>
        <v>-9896895</v>
      </c>
      <c r="E33" s="611">
        <f>D33/B33</f>
        <v>-0.11516528290180028</v>
      </c>
      <c r="F33" s="5"/>
      <c r="G33" s="76"/>
    </row>
    <row r="34" spans="1:7" s="6" customFormat="1" ht="15">
      <c r="A34" s="608" t="s">
        <v>91</v>
      </c>
      <c r="B34" s="609">
        <v>61068510</v>
      </c>
      <c r="C34" s="607">
        <v>52425456</v>
      </c>
      <c r="D34" s="610">
        <f>C34-B34</f>
        <v>-8643054</v>
      </c>
      <c r="E34" s="611">
        <f>D34/B34</f>
        <v>-0.14153045489401986</v>
      </c>
      <c r="F34" s="5"/>
      <c r="G34" s="76"/>
    </row>
    <row r="35" spans="1:5" ht="15.75">
      <c r="A35" s="608" t="s">
        <v>19</v>
      </c>
      <c r="B35" s="612">
        <f>SUM(B33:B34)</f>
        <v>147004955</v>
      </c>
      <c r="C35" s="612">
        <f>SUM(C33:C34)</f>
        <v>128465006</v>
      </c>
      <c r="D35" s="613">
        <f>C35-B35</f>
        <v>-18539949</v>
      </c>
      <c r="E35" s="614">
        <f>D35/B35</f>
        <v>-0.12611785092550112</v>
      </c>
    </row>
    <row r="36" spans="1:5" ht="16.5">
      <c r="A36" s="123"/>
      <c r="B36" s="90"/>
      <c r="C36" s="10"/>
      <c r="D36" s="90"/>
      <c r="E36" s="13"/>
    </row>
    <row r="37" spans="1:5" ht="14.25" customHeight="1">
      <c r="A37" s="89"/>
      <c r="B37" s="90"/>
      <c r="C37" s="90"/>
      <c r="D37" s="90"/>
      <c r="E37" s="13"/>
    </row>
    <row r="38" spans="1:8" s="381" customFormat="1" ht="12.75" customHeight="1" thickBot="1">
      <c r="A38" s="739" t="s">
        <v>310</v>
      </c>
      <c r="B38" s="739"/>
      <c r="C38" s="739"/>
      <c r="D38" s="739"/>
      <c r="E38" s="739"/>
      <c r="F38" s="739"/>
      <c r="G38" s="739"/>
      <c r="H38" s="420"/>
    </row>
    <row r="39" spans="1:8" s="91" customFormat="1" ht="81.75" customHeight="1" thickBot="1">
      <c r="A39" s="580" t="s">
        <v>68</v>
      </c>
      <c r="B39" s="580" t="s">
        <v>316</v>
      </c>
      <c r="C39" s="719" t="s">
        <v>311</v>
      </c>
      <c r="D39" s="720"/>
      <c r="E39" s="580" t="s">
        <v>102</v>
      </c>
      <c r="H39" s="421"/>
    </row>
    <row r="40" spans="1:8" s="91" customFormat="1" ht="21" customHeight="1">
      <c r="A40" s="615" t="s">
        <v>103</v>
      </c>
      <c r="B40" s="665">
        <f>B15*C21</f>
        <v>85936445</v>
      </c>
      <c r="C40" s="745">
        <f>C33</f>
        <v>76039550</v>
      </c>
      <c r="D40" s="746"/>
      <c r="E40" s="616">
        <f>C40/B40</f>
        <v>0.8848347170981997</v>
      </c>
      <c r="H40" s="421"/>
    </row>
    <row r="41" spans="1:8" s="91" customFormat="1" ht="21" customHeight="1">
      <c r="A41" s="615" t="s">
        <v>104</v>
      </c>
      <c r="B41" s="665">
        <f>B16*C22</f>
        <v>61068510</v>
      </c>
      <c r="C41" s="743">
        <f>C34</f>
        <v>52425456</v>
      </c>
      <c r="D41" s="744"/>
      <c r="E41" s="616">
        <f>C41/B41</f>
        <v>0.8584695451059802</v>
      </c>
      <c r="H41" s="421"/>
    </row>
    <row r="42" spans="1:8" s="91" customFormat="1" ht="18" customHeight="1" thickBot="1">
      <c r="A42" s="617" t="s">
        <v>61</v>
      </c>
      <c r="B42" s="622">
        <f>SUM(B40:B41)</f>
        <v>147004955</v>
      </c>
      <c r="C42" s="723">
        <f>SUM(C40:D41)</f>
        <v>128465006</v>
      </c>
      <c r="D42" s="724"/>
      <c r="E42" s="618">
        <f>C42/B42</f>
        <v>0.8738821490744989</v>
      </c>
      <c r="G42" s="92"/>
      <c r="H42" s="421"/>
    </row>
    <row r="43" spans="1:7" s="6" customFormat="1" ht="15" customHeight="1">
      <c r="A43" s="130"/>
      <c r="B43" s="130"/>
      <c r="C43" s="12"/>
      <c r="D43" s="123"/>
      <c r="E43" s="11"/>
      <c r="F43" s="1"/>
      <c r="G43" s="76"/>
    </row>
    <row r="44" spans="1:7" ht="18" customHeight="1">
      <c r="A44" s="742" t="s">
        <v>153</v>
      </c>
      <c r="B44" s="742"/>
      <c r="C44" s="742"/>
      <c r="D44" s="16"/>
      <c r="E44" s="17"/>
      <c r="G44" s="78"/>
    </row>
    <row r="45" spans="1:7" ht="18" customHeight="1">
      <c r="A45" s="722" t="s">
        <v>244</v>
      </c>
      <c r="B45" s="722"/>
      <c r="C45" s="722"/>
      <c r="D45" s="722"/>
      <c r="E45" s="722"/>
      <c r="F45" s="722"/>
      <c r="G45" s="722"/>
    </row>
    <row r="46" spans="1:14" s="265" customFormat="1" ht="54" customHeight="1">
      <c r="A46" s="267" t="s">
        <v>2</v>
      </c>
      <c r="B46" s="267" t="s">
        <v>69</v>
      </c>
      <c r="C46" s="267" t="s">
        <v>70</v>
      </c>
      <c r="D46" s="267" t="s">
        <v>106</v>
      </c>
      <c r="E46" s="268" t="s">
        <v>71</v>
      </c>
      <c r="F46" s="267" t="s">
        <v>173</v>
      </c>
      <c r="G46" s="266"/>
      <c r="H46" s="6"/>
      <c r="I46" s="95"/>
      <c r="J46" s="95"/>
      <c r="K46" s="95"/>
      <c r="L46" s="95"/>
      <c r="M46" s="483"/>
      <c r="N46" s="483"/>
    </row>
    <row r="47" spans="1:18" ht="16.5" customHeight="1">
      <c r="A47" s="574">
        <v>1</v>
      </c>
      <c r="B47" s="481" t="s">
        <v>160</v>
      </c>
      <c r="C47" s="576">
        <v>1418</v>
      </c>
      <c r="D47" s="577">
        <v>1312</v>
      </c>
      <c r="E47" s="578">
        <f>C47-D47</f>
        <v>106</v>
      </c>
      <c r="F47" s="579">
        <f>E47/C47</f>
        <v>0.07475317348377997</v>
      </c>
      <c r="G47" s="78"/>
      <c r="L47" s="15"/>
      <c r="M47" s="541"/>
      <c r="N47" s="541"/>
      <c r="O47" s="95"/>
      <c r="P47" s="95"/>
      <c r="Q47" s="265"/>
      <c r="R47" s="265"/>
    </row>
    <row r="48" spans="1:18" ht="18.75" customHeight="1">
      <c r="A48" s="567">
        <v>2</v>
      </c>
      <c r="B48" s="481" t="s">
        <v>161</v>
      </c>
      <c r="C48" s="342">
        <v>611</v>
      </c>
      <c r="D48" s="334">
        <v>573</v>
      </c>
      <c r="E48" s="196">
        <f aca="true" t="shared" si="0" ref="E48:E60">C48-D48</f>
        <v>38</v>
      </c>
      <c r="F48" s="568">
        <f aca="true" t="shared" si="1" ref="F48:F60">E48/C48</f>
        <v>0.062193126022913256</v>
      </c>
      <c r="G48" s="78"/>
      <c r="L48" s="15"/>
      <c r="M48" s="541"/>
      <c r="N48" s="541"/>
      <c r="O48" s="95"/>
      <c r="P48" s="95"/>
      <c r="Q48" s="265"/>
      <c r="R48" s="265"/>
    </row>
    <row r="49" spans="1:18" ht="15.75" customHeight="1">
      <c r="A49" s="567">
        <v>3</v>
      </c>
      <c r="B49" s="481" t="s">
        <v>162</v>
      </c>
      <c r="C49" s="342">
        <v>1039</v>
      </c>
      <c r="D49" s="334">
        <v>979</v>
      </c>
      <c r="E49" s="196">
        <f t="shared" si="0"/>
        <v>60</v>
      </c>
      <c r="F49" s="568">
        <f t="shared" si="1"/>
        <v>0.05774783445620789</v>
      </c>
      <c r="G49" s="78"/>
      <c r="L49" s="15"/>
      <c r="M49" s="541"/>
      <c r="N49" s="541"/>
      <c r="O49" s="95"/>
      <c r="P49" s="95"/>
      <c r="Q49" s="265"/>
      <c r="R49" s="265"/>
    </row>
    <row r="50" spans="1:18" ht="17.25" customHeight="1">
      <c r="A50" s="567">
        <v>4</v>
      </c>
      <c r="B50" s="481" t="s">
        <v>163</v>
      </c>
      <c r="C50" s="342">
        <v>516</v>
      </c>
      <c r="D50" s="334">
        <v>489</v>
      </c>
      <c r="E50" s="196">
        <f t="shared" si="0"/>
        <v>27</v>
      </c>
      <c r="F50" s="568">
        <f t="shared" si="1"/>
        <v>0.05232558139534884</v>
      </c>
      <c r="G50" s="78"/>
      <c r="L50" s="15"/>
      <c r="M50" s="541"/>
      <c r="N50" s="541"/>
      <c r="O50" s="95"/>
      <c r="P50" s="95"/>
      <c r="Q50" s="265"/>
      <c r="R50" s="265"/>
    </row>
    <row r="51" spans="1:18" ht="16.5" customHeight="1">
      <c r="A51" s="567">
        <v>5</v>
      </c>
      <c r="B51" s="482" t="s">
        <v>164</v>
      </c>
      <c r="C51" s="342">
        <v>999</v>
      </c>
      <c r="D51" s="334">
        <v>968</v>
      </c>
      <c r="E51" s="196">
        <f t="shared" si="0"/>
        <v>31</v>
      </c>
      <c r="F51" s="568">
        <f t="shared" si="1"/>
        <v>0.031031031031031032</v>
      </c>
      <c r="G51" s="78"/>
      <c r="L51" s="15"/>
      <c r="M51" s="541"/>
      <c r="N51" s="541"/>
      <c r="O51" s="95"/>
      <c r="P51" s="95"/>
      <c r="Q51" s="265"/>
      <c r="R51" s="265"/>
    </row>
    <row r="52" spans="1:18" ht="15">
      <c r="A52" s="567">
        <v>6</v>
      </c>
      <c r="B52" s="481" t="s">
        <v>165</v>
      </c>
      <c r="C52" s="342">
        <v>751</v>
      </c>
      <c r="D52" s="334">
        <v>747</v>
      </c>
      <c r="E52" s="196">
        <f t="shared" si="0"/>
        <v>4</v>
      </c>
      <c r="F52" s="568">
        <f t="shared" si="1"/>
        <v>0.005326231691078562</v>
      </c>
      <c r="G52" s="78"/>
      <c r="L52" s="15"/>
      <c r="M52" s="541"/>
      <c r="N52" s="541"/>
      <c r="O52" s="95"/>
      <c r="P52" s="95"/>
      <c r="Q52" s="265"/>
      <c r="R52" s="265"/>
    </row>
    <row r="53" spans="1:18" ht="15.75" customHeight="1">
      <c r="A53" s="567">
        <v>7</v>
      </c>
      <c r="B53" s="482" t="s">
        <v>166</v>
      </c>
      <c r="C53" s="342">
        <v>996</v>
      </c>
      <c r="D53" s="334">
        <v>957</v>
      </c>
      <c r="E53" s="196">
        <f t="shared" si="0"/>
        <v>39</v>
      </c>
      <c r="F53" s="568">
        <f t="shared" si="1"/>
        <v>0.0391566265060241</v>
      </c>
      <c r="G53" s="78"/>
      <c r="L53" s="15"/>
      <c r="M53" s="541"/>
      <c r="N53" s="541"/>
      <c r="O53" s="95"/>
      <c r="P53" s="95"/>
      <c r="Q53" s="265"/>
      <c r="R53" s="265"/>
    </row>
    <row r="54" spans="1:18" ht="17.25" customHeight="1">
      <c r="A54" s="567">
        <v>8</v>
      </c>
      <c r="B54" s="481" t="s">
        <v>167</v>
      </c>
      <c r="C54" s="342">
        <v>1700</v>
      </c>
      <c r="D54" s="334">
        <v>1484</v>
      </c>
      <c r="E54" s="196">
        <f t="shared" si="0"/>
        <v>216</v>
      </c>
      <c r="F54" s="568">
        <f t="shared" si="1"/>
        <v>0.12705882352941175</v>
      </c>
      <c r="G54" s="78"/>
      <c r="L54" s="15"/>
      <c r="M54" s="541"/>
      <c r="N54" s="541"/>
      <c r="O54" s="95"/>
      <c r="P54" s="95"/>
      <c r="Q54" s="265"/>
      <c r="R54" s="265"/>
    </row>
    <row r="55" spans="1:18" ht="16.5" customHeight="1">
      <c r="A55" s="567">
        <v>9</v>
      </c>
      <c r="B55" s="481" t="s">
        <v>168</v>
      </c>
      <c r="C55" s="342">
        <v>1189</v>
      </c>
      <c r="D55" s="334">
        <v>1088</v>
      </c>
      <c r="E55" s="196">
        <f t="shared" si="0"/>
        <v>101</v>
      </c>
      <c r="F55" s="568">
        <f t="shared" si="1"/>
        <v>0.08494533221194281</v>
      </c>
      <c r="G55" s="78"/>
      <c r="L55" s="15"/>
      <c r="M55" s="541"/>
      <c r="N55" s="541"/>
      <c r="O55" s="95"/>
      <c r="P55" s="95"/>
      <c r="Q55" s="265"/>
      <c r="R55" s="265"/>
    </row>
    <row r="56" spans="1:18" ht="15">
      <c r="A56" s="567">
        <v>10</v>
      </c>
      <c r="B56" s="481" t="s">
        <v>169</v>
      </c>
      <c r="C56" s="342">
        <v>569</v>
      </c>
      <c r="D56" s="334">
        <v>533</v>
      </c>
      <c r="E56" s="196">
        <f t="shared" si="0"/>
        <v>36</v>
      </c>
      <c r="F56" s="568">
        <f t="shared" si="1"/>
        <v>0.0632688927943761</v>
      </c>
      <c r="G56" s="78"/>
      <c r="L56" s="15"/>
      <c r="M56" s="541"/>
      <c r="N56" s="541"/>
      <c r="O56" s="95"/>
      <c r="P56" s="95"/>
      <c r="Q56" s="265"/>
      <c r="R56" s="265"/>
    </row>
    <row r="57" spans="1:18" ht="15.75" customHeight="1">
      <c r="A57" s="567">
        <v>11</v>
      </c>
      <c r="B57" s="481" t="s">
        <v>170</v>
      </c>
      <c r="C57" s="342">
        <v>1476</v>
      </c>
      <c r="D57" s="334">
        <v>1330</v>
      </c>
      <c r="E57" s="196">
        <f t="shared" si="0"/>
        <v>146</v>
      </c>
      <c r="F57" s="568">
        <f t="shared" si="1"/>
        <v>0.0989159891598916</v>
      </c>
      <c r="G57" s="78"/>
      <c r="L57" s="15"/>
      <c r="M57" s="541"/>
      <c r="N57" s="541"/>
      <c r="O57" s="95"/>
      <c r="P57" s="95"/>
      <c r="Q57" s="265"/>
      <c r="R57" s="265"/>
    </row>
    <row r="58" spans="1:18" ht="17.25" customHeight="1">
      <c r="A58" s="567">
        <v>12</v>
      </c>
      <c r="B58" s="481" t="s">
        <v>171</v>
      </c>
      <c r="C58" s="342">
        <v>860</v>
      </c>
      <c r="D58" s="334">
        <v>857</v>
      </c>
      <c r="E58" s="196">
        <f t="shared" si="0"/>
        <v>3</v>
      </c>
      <c r="F58" s="568">
        <f t="shared" si="1"/>
        <v>0.0034883720930232558</v>
      </c>
      <c r="G58" s="78"/>
      <c r="L58" s="15"/>
      <c r="M58" s="541"/>
      <c r="N58" s="541"/>
      <c r="O58" s="95"/>
      <c r="P58" s="95"/>
      <c r="Q58" s="265"/>
      <c r="R58" s="265"/>
    </row>
    <row r="59" spans="1:18" ht="16.5" customHeight="1" thickBot="1">
      <c r="A59" s="569">
        <v>13</v>
      </c>
      <c r="B59" s="481" t="s">
        <v>172</v>
      </c>
      <c r="C59" s="570">
        <v>769</v>
      </c>
      <c r="D59" s="571">
        <v>728</v>
      </c>
      <c r="E59" s="572">
        <f t="shared" si="0"/>
        <v>41</v>
      </c>
      <c r="F59" s="573">
        <f t="shared" si="1"/>
        <v>0.053315994798439535</v>
      </c>
      <c r="G59" s="78"/>
      <c r="L59" s="15"/>
      <c r="M59" s="541"/>
      <c r="N59" s="541"/>
      <c r="O59" s="95"/>
      <c r="P59" s="95"/>
      <c r="Q59" s="265"/>
      <c r="R59" s="265"/>
    </row>
    <row r="60" spans="1:18" ht="16.5" thickBot="1">
      <c r="A60" s="564"/>
      <c r="B60" s="565" t="s">
        <v>19</v>
      </c>
      <c r="C60" s="566">
        <f>SUM(C47:C59)</f>
        <v>12893</v>
      </c>
      <c r="D60" s="566">
        <f>SUM(D47:D59)</f>
        <v>12045</v>
      </c>
      <c r="E60" s="666">
        <f t="shared" si="0"/>
        <v>848</v>
      </c>
      <c r="F60" s="667">
        <f t="shared" si="1"/>
        <v>0.06577212440859381</v>
      </c>
      <c r="G60" s="78"/>
      <c r="L60" s="15"/>
      <c r="M60" s="415"/>
      <c r="N60" s="415"/>
      <c r="O60" s="95"/>
      <c r="P60" s="95"/>
      <c r="Q60" s="265"/>
      <c r="R60" s="265"/>
    </row>
    <row r="61" spans="1:7" ht="12.75" customHeight="1">
      <c r="A61" s="179"/>
      <c r="B61" s="623"/>
      <c r="C61" s="102"/>
      <c r="D61" s="144"/>
      <c r="E61" s="158"/>
      <c r="F61" s="21"/>
      <c r="G61" s="78"/>
    </row>
    <row r="62" spans="1:7" ht="21.75" customHeight="1">
      <c r="A62" s="722" t="s">
        <v>245</v>
      </c>
      <c r="B62" s="722"/>
      <c r="C62" s="722"/>
      <c r="D62" s="722"/>
      <c r="E62" s="722"/>
      <c r="F62" s="722"/>
      <c r="G62" s="722"/>
    </row>
    <row r="63" spans="1:14" s="265" customFormat="1" ht="54" customHeight="1">
      <c r="A63" s="267" t="s">
        <v>2</v>
      </c>
      <c r="B63" s="267" t="s">
        <v>69</v>
      </c>
      <c r="C63" s="267" t="s">
        <v>70</v>
      </c>
      <c r="D63" s="267" t="s">
        <v>106</v>
      </c>
      <c r="E63" s="268" t="s">
        <v>71</v>
      </c>
      <c r="F63" s="267" t="s">
        <v>173</v>
      </c>
      <c r="G63" s="266"/>
      <c r="H63" s="6"/>
      <c r="I63" s="95"/>
      <c r="J63" s="95"/>
      <c r="K63" s="95"/>
      <c r="L63" s="95"/>
      <c r="M63" s="483"/>
      <c r="N63" s="483"/>
    </row>
    <row r="64" spans="1:17" ht="18" customHeight="1">
      <c r="A64" s="198">
        <v>1</v>
      </c>
      <c r="B64" s="481" t="s">
        <v>160</v>
      </c>
      <c r="C64" s="343">
        <v>3</v>
      </c>
      <c r="D64" s="333">
        <v>2</v>
      </c>
      <c r="E64" s="196">
        <f>C64-D64</f>
        <v>1</v>
      </c>
      <c r="F64" s="284">
        <f>E64/C64</f>
        <v>0.3333333333333333</v>
      </c>
      <c r="G64" s="79"/>
      <c r="I64" s="15"/>
      <c r="J64" s="15"/>
      <c r="K64" s="15"/>
      <c r="L64" s="95"/>
      <c r="M64" s="534"/>
      <c r="N64" s="534"/>
      <c r="O64" s="265"/>
      <c r="P64" s="265"/>
      <c r="Q64" s="265"/>
    </row>
    <row r="65" spans="1:17" ht="18" customHeight="1">
      <c r="A65" s="198">
        <v>2</v>
      </c>
      <c r="B65" s="481" t="s">
        <v>161</v>
      </c>
      <c r="C65" s="343">
        <v>0</v>
      </c>
      <c r="D65" s="333">
        <v>0</v>
      </c>
      <c r="E65" s="196">
        <f aca="true" t="shared" si="2" ref="E65:E75">C65-D65</f>
        <v>0</v>
      </c>
      <c r="F65" s="465" t="s">
        <v>203</v>
      </c>
      <c r="G65" s="79"/>
      <c r="I65" s="15"/>
      <c r="J65" s="15"/>
      <c r="K65" s="15"/>
      <c r="L65" s="95"/>
      <c r="M65" s="534"/>
      <c r="N65" s="534"/>
      <c r="O65" s="265"/>
      <c r="P65" s="265"/>
      <c r="Q65" s="265"/>
    </row>
    <row r="66" spans="1:17" ht="18" customHeight="1">
      <c r="A66" s="198">
        <v>3</v>
      </c>
      <c r="B66" s="481" t="s">
        <v>162</v>
      </c>
      <c r="C66" s="343">
        <v>0</v>
      </c>
      <c r="D66" s="333">
        <v>0</v>
      </c>
      <c r="E66" s="196">
        <f t="shared" si="2"/>
        <v>0</v>
      </c>
      <c r="F66" s="465" t="s">
        <v>203</v>
      </c>
      <c r="G66" s="79"/>
      <c r="I66" s="15"/>
      <c r="J66" s="15"/>
      <c r="K66" s="15"/>
      <c r="L66" s="95"/>
      <c r="M66" s="534"/>
      <c r="N66" s="534"/>
      <c r="O66" s="265"/>
      <c r="P66" s="265"/>
      <c r="Q66" s="265"/>
    </row>
    <row r="67" spans="1:17" ht="17.25" customHeight="1">
      <c r="A67" s="198">
        <v>4</v>
      </c>
      <c r="B67" s="481" t="s">
        <v>163</v>
      </c>
      <c r="C67" s="343">
        <v>0</v>
      </c>
      <c r="D67" s="333">
        <v>0</v>
      </c>
      <c r="E67" s="196">
        <f t="shared" si="2"/>
        <v>0</v>
      </c>
      <c r="F67" s="465" t="s">
        <v>203</v>
      </c>
      <c r="G67" s="79"/>
      <c r="I67" s="15"/>
      <c r="J67" s="15"/>
      <c r="K67" s="15"/>
      <c r="L67" s="95"/>
      <c r="M67" s="534"/>
      <c r="N67" s="534"/>
      <c r="O67" s="265"/>
      <c r="P67" s="265"/>
      <c r="Q67" s="265"/>
    </row>
    <row r="68" spans="1:17" ht="17.25" customHeight="1">
      <c r="A68" s="198">
        <v>5</v>
      </c>
      <c r="B68" s="482" t="s">
        <v>164</v>
      </c>
      <c r="C68" s="343">
        <v>23</v>
      </c>
      <c r="D68" s="333">
        <v>22</v>
      </c>
      <c r="E68" s="196">
        <f t="shared" si="2"/>
        <v>1</v>
      </c>
      <c r="F68" s="284">
        <f aca="true" t="shared" si="3" ref="F68:F75">E68/C68</f>
        <v>0.043478260869565216</v>
      </c>
      <c r="G68" s="79"/>
      <c r="I68" s="15"/>
      <c r="J68" s="15"/>
      <c r="K68" s="15"/>
      <c r="L68" s="95"/>
      <c r="M68" s="534"/>
      <c r="N68" s="534"/>
      <c r="O68" s="265"/>
      <c r="P68" s="265"/>
      <c r="Q68" s="265"/>
    </row>
    <row r="69" spans="1:17" ht="17.25" customHeight="1">
      <c r="A69" s="198">
        <v>6</v>
      </c>
      <c r="B69" s="481" t="s">
        <v>165</v>
      </c>
      <c r="C69" s="343">
        <v>29</v>
      </c>
      <c r="D69" s="333">
        <v>35</v>
      </c>
      <c r="E69" s="196">
        <f t="shared" si="2"/>
        <v>-6</v>
      </c>
      <c r="F69" s="284">
        <f t="shared" si="3"/>
        <v>-0.20689655172413793</v>
      </c>
      <c r="G69" s="79"/>
      <c r="I69" s="15"/>
      <c r="J69" s="15"/>
      <c r="K69" s="15"/>
      <c r="L69" s="95"/>
      <c r="M69" s="534"/>
      <c r="N69" s="534"/>
      <c r="O69" s="265"/>
      <c r="P69" s="265"/>
      <c r="Q69" s="265"/>
    </row>
    <row r="70" spans="1:17" ht="17.25" customHeight="1">
      <c r="A70" s="198">
        <v>7</v>
      </c>
      <c r="B70" s="482" t="s">
        <v>166</v>
      </c>
      <c r="C70" s="343">
        <v>6</v>
      </c>
      <c r="D70" s="333">
        <v>6</v>
      </c>
      <c r="E70" s="196">
        <f t="shared" si="2"/>
        <v>0</v>
      </c>
      <c r="F70" s="284">
        <f t="shared" si="3"/>
        <v>0</v>
      </c>
      <c r="G70" s="79"/>
      <c r="I70" s="15"/>
      <c r="J70" s="15"/>
      <c r="K70" s="15"/>
      <c r="L70" s="95"/>
      <c r="M70" s="534"/>
      <c r="N70" s="534"/>
      <c r="O70" s="265"/>
      <c r="P70" s="265"/>
      <c r="Q70" s="265"/>
    </row>
    <row r="71" spans="1:17" ht="17.25" customHeight="1">
      <c r="A71" s="198">
        <v>8</v>
      </c>
      <c r="B71" s="481" t="s">
        <v>167</v>
      </c>
      <c r="C71" s="343">
        <v>7</v>
      </c>
      <c r="D71" s="333">
        <v>4</v>
      </c>
      <c r="E71" s="196">
        <f t="shared" si="2"/>
        <v>3</v>
      </c>
      <c r="F71" s="284">
        <f t="shared" si="3"/>
        <v>0.42857142857142855</v>
      </c>
      <c r="G71" s="79"/>
      <c r="I71" s="15"/>
      <c r="J71" s="15"/>
      <c r="K71" s="15"/>
      <c r="L71" s="95"/>
      <c r="M71" s="534"/>
      <c r="N71" s="534"/>
      <c r="O71" s="265"/>
      <c r="P71" s="265"/>
      <c r="Q71" s="265"/>
    </row>
    <row r="72" spans="1:17" ht="17.25" customHeight="1">
      <c r="A72" s="198">
        <v>9</v>
      </c>
      <c r="B72" s="481" t="s">
        <v>168</v>
      </c>
      <c r="C72" s="343">
        <v>8</v>
      </c>
      <c r="D72" s="333">
        <v>7</v>
      </c>
      <c r="E72" s="196">
        <f t="shared" si="2"/>
        <v>1</v>
      </c>
      <c r="F72" s="284">
        <f t="shared" si="3"/>
        <v>0.125</v>
      </c>
      <c r="G72" s="79"/>
      <c r="I72" s="15"/>
      <c r="J72" s="15"/>
      <c r="K72" s="15"/>
      <c r="L72" s="95"/>
      <c r="M72" s="534"/>
      <c r="N72" s="534"/>
      <c r="O72" s="265"/>
      <c r="P72" s="265"/>
      <c r="Q72" s="265"/>
    </row>
    <row r="73" spans="1:17" ht="17.25" customHeight="1">
      <c r="A73" s="198">
        <v>10</v>
      </c>
      <c r="B73" s="481" t="s">
        <v>169</v>
      </c>
      <c r="C73" s="343">
        <v>0</v>
      </c>
      <c r="D73" s="333">
        <v>0</v>
      </c>
      <c r="E73" s="196">
        <f t="shared" si="2"/>
        <v>0</v>
      </c>
      <c r="F73" s="465" t="s">
        <v>203</v>
      </c>
      <c r="G73" s="79"/>
      <c r="I73" s="15"/>
      <c r="J73" s="15"/>
      <c r="K73" s="15"/>
      <c r="L73" s="95"/>
      <c r="M73" s="534"/>
      <c r="N73" s="534"/>
      <c r="O73" s="265"/>
      <c r="P73" s="265"/>
      <c r="Q73" s="265"/>
    </row>
    <row r="74" spans="1:17" ht="17.25" customHeight="1">
      <c r="A74" s="198">
        <v>11</v>
      </c>
      <c r="B74" s="481" t="s">
        <v>170</v>
      </c>
      <c r="C74" s="343">
        <v>1</v>
      </c>
      <c r="D74" s="333">
        <v>1</v>
      </c>
      <c r="E74" s="196">
        <f t="shared" si="2"/>
        <v>0</v>
      </c>
      <c r="F74" s="284">
        <f t="shared" si="3"/>
        <v>0</v>
      </c>
      <c r="G74" s="79"/>
      <c r="I74" s="15"/>
      <c r="J74" s="15"/>
      <c r="K74" s="15"/>
      <c r="L74" s="95"/>
      <c r="M74" s="534"/>
      <c r="N74" s="534"/>
      <c r="O74" s="265"/>
      <c r="P74" s="265"/>
      <c r="Q74" s="265"/>
    </row>
    <row r="75" spans="1:17" ht="17.25" customHeight="1">
      <c r="A75" s="198">
        <v>12</v>
      </c>
      <c r="B75" s="481" t="s">
        <v>171</v>
      </c>
      <c r="C75" s="343">
        <v>4</v>
      </c>
      <c r="D75" s="333">
        <v>4</v>
      </c>
      <c r="E75" s="196">
        <f t="shared" si="2"/>
        <v>0</v>
      </c>
      <c r="F75" s="284">
        <f t="shared" si="3"/>
        <v>0</v>
      </c>
      <c r="G75" s="79"/>
      <c r="I75" s="15"/>
      <c r="J75" s="15"/>
      <c r="K75" s="15"/>
      <c r="L75" s="95"/>
      <c r="M75" s="534"/>
      <c r="N75" s="534"/>
      <c r="O75" s="265"/>
      <c r="P75" s="265"/>
      <c r="Q75" s="265"/>
    </row>
    <row r="76" spans="1:17" ht="18" customHeight="1">
      <c r="A76" s="198">
        <v>13</v>
      </c>
      <c r="B76" s="481" t="s">
        <v>172</v>
      </c>
      <c r="C76" s="343">
        <v>1</v>
      </c>
      <c r="D76" s="333">
        <v>0</v>
      </c>
      <c r="E76" s="196">
        <f>C76-D76</f>
        <v>1</v>
      </c>
      <c r="F76" s="284">
        <f>E76/C76</f>
        <v>1</v>
      </c>
      <c r="G76" s="79"/>
      <c r="I76" s="15"/>
      <c r="J76" s="15"/>
      <c r="K76" s="15"/>
      <c r="L76" s="95"/>
      <c r="M76" s="534"/>
      <c r="N76" s="534"/>
      <c r="O76" s="265"/>
      <c r="P76" s="265"/>
      <c r="Q76" s="265"/>
    </row>
    <row r="77" spans="1:17" ht="18" customHeight="1">
      <c r="A77" s="125"/>
      <c r="B77" s="624" t="s">
        <v>225</v>
      </c>
      <c r="C77" s="335">
        <f>SUM(C64:C76)</f>
        <v>82</v>
      </c>
      <c r="D77" s="335">
        <f>SUM(D64:D76)</f>
        <v>81</v>
      </c>
      <c r="E77" s="560">
        <f>C77-D77</f>
        <v>1</v>
      </c>
      <c r="F77" s="93">
        <f>E77/C77</f>
        <v>0.012195121951219513</v>
      </c>
      <c r="G77" s="79"/>
      <c r="I77" s="15"/>
      <c r="J77" s="15"/>
      <c r="K77" s="15"/>
      <c r="L77" s="95"/>
      <c r="M77" s="415"/>
      <c r="N77" s="415"/>
      <c r="O77" s="265"/>
      <c r="P77" s="265"/>
      <c r="Q77" s="265"/>
    </row>
    <row r="78" spans="1:17" ht="30.75" customHeight="1">
      <c r="A78" s="776" t="s">
        <v>275</v>
      </c>
      <c r="B78" s="776"/>
      <c r="C78" s="776"/>
      <c r="D78" s="776"/>
      <c r="E78" s="776"/>
      <c r="F78" s="776"/>
      <c r="G78" s="79"/>
      <c r="L78" s="265"/>
      <c r="M78" s="415"/>
      <c r="N78" s="415"/>
      <c r="O78" s="265"/>
      <c r="P78" s="265"/>
      <c r="Q78" s="265"/>
    </row>
    <row r="79" spans="1:17" ht="18" customHeight="1">
      <c r="A79" s="543"/>
      <c r="B79" s="146"/>
      <c r="C79" s="543"/>
      <c r="D79" s="543"/>
      <c r="E79" s="543"/>
      <c r="F79" s="67"/>
      <c r="G79" s="79"/>
      <c r="L79" s="265"/>
      <c r="M79" s="415"/>
      <c r="N79" s="415"/>
      <c r="O79" s="265"/>
      <c r="P79" s="265"/>
      <c r="Q79" s="265"/>
    </row>
    <row r="80" spans="1:17" ht="18" customHeight="1">
      <c r="A80" s="722" t="s">
        <v>246</v>
      </c>
      <c r="B80" s="722"/>
      <c r="C80" s="722"/>
      <c r="D80" s="722"/>
      <c r="E80" s="722"/>
      <c r="F80" s="722"/>
      <c r="G80" s="722"/>
      <c r="L80" s="265"/>
      <c r="M80" s="415"/>
      <c r="N80" s="415"/>
      <c r="O80" s="265"/>
      <c r="P80" s="265"/>
      <c r="Q80" s="265"/>
    </row>
    <row r="81" spans="1:17" ht="26.25" customHeight="1">
      <c r="A81" s="267" t="s">
        <v>2</v>
      </c>
      <c r="B81" s="267" t="s">
        <v>69</v>
      </c>
      <c r="C81" s="267" t="s">
        <v>70</v>
      </c>
      <c r="D81" s="267" t="s">
        <v>106</v>
      </c>
      <c r="E81" s="268" t="s">
        <v>71</v>
      </c>
      <c r="F81" s="267" t="s">
        <v>173</v>
      </c>
      <c r="G81" s="266"/>
      <c r="L81" s="265"/>
      <c r="M81" s="415"/>
      <c r="N81" s="415"/>
      <c r="O81" s="265"/>
      <c r="P81" s="265"/>
      <c r="Q81" s="265"/>
    </row>
    <row r="82" spans="1:17" ht="18" customHeight="1">
      <c r="A82" s="198">
        <v>1</v>
      </c>
      <c r="B82" s="575" t="s">
        <v>160</v>
      </c>
      <c r="C82" s="343">
        <v>500</v>
      </c>
      <c r="D82" s="333">
        <v>483</v>
      </c>
      <c r="E82" s="196">
        <f>C82-D82</f>
        <v>17</v>
      </c>
      <c r="F82" s="200">
        <f>E82/C82</f>
        <v>0.034</v>
      </c>
      <c r="G82" s="79"/>
      <c r="L82" s="265"/>
      <c r="M82" s="415"/>
      <c r="N82" s="415"/>
      <c r="O82" s="265"/>
      <c r="P82" s="265"/>
      <c r="Q82" s="265"/>
    </row>
    <row r="83" spans="1:17" ht="18" customHeight="1">
      <c r="A83" s="198">
        <v>2</v>
      </c>
      <c r="B83" s="481" t="s">
        <v>161</v>
      </c>
      <c r="C83" s="343">
        <v>226</v>
      </c>
      <c r="D83" s="333">
        <v>223</v>
      </c>
      <c r="E83" s="196">
        <f aca="true" t="shared" si="4" ref="E83:E93">C83-D83</f>
        <v>3</v>
      </c>
      <c r="F83" s="200">
        <f aca="true" t="shared" si="5" ref="F83:F93">E83/C83</f>
        <v>0.01327433628318584</v>
      </c>
      <c r="G83" s="79"/>
      <c r="L83" s="265"/>
      <c r="M83" s="415"/>
      <c r="N83" s="415"/>
      <c r="O83" s="265"/>
      <c r="P83" s="265"/>
      <c r="Q83" s="265"/>
    </row>
    <row r="84" spans="1:17" ht="18" customHeight="1">
      <c r="A84" s="198">
        <v>3</v>
      </c>
      <c r="B84" s="481" t="s">
        <v>162</v>
      </c>
      <c r="C84" s="343">
        <v>429</v>
      </c>
      <c r="D84" s="333">
        <v>427</v>
      </c>
      <c r="E84" s="196">
        <f t="shared" si="4"/>
        <v>2</v>
      </c>
      <c r="F84" s="200">
        <f t="shared" si="5"/>
        <v>0.004662004662004662</v>
      </c>
      <c r="G84" s="79"/>
      <c r="L84" s="265"/>
      <c r="M84" s="415"/>
      <c r="N84" s="415"/>
      <c r="O84" s="265"/>
      <c r="P84" s="265"/>
      <c r="Q84" s="265"/>
    </row>
    <row r="85" spans="1:17" ht="18" customHeight="1">
      <c r="A85" s="198">
        <v>4</v>
      </c>
      <c r="B85" s="481" t="s">
        <v>163</v>
      </c>
      <c r="C85" s="343">
        <v>202</v>
      </c>
      <c r="D85" s="333">
        <v>199</v>
      </c>
      <c r="E85" s="196">
        <f t="shared" si="4"/>
        <v>3</v>
      </c>
      <c r="F85" s="200">
        <f t="shared" si="5"/>
        <v>0.01485148514851485</v>
      </c>
      <c r="G85" s="79"/>
      <c r="L85" s="265"/>
      <c r="M85" s="415"/>
      <c r="N85" s="415"/>
      <c r="O85" s="265"/>
      <c r="P85" s="265"/>
      <c r="Q85" s="265"/>
    </row>
    <row r="86" spans="1:17" ht="18" customHeight="1">
      <c r="A86" s="198">
        <v>5</v>
      </c>
      <c r="B86" s="482" t="s">
        <v>164</v>
      </c>
      <c r="C86" s="343">
        <v>477</v>
      </c>
      <c r="D86" s="333">
        <v>453</v>
      </c>
      <c r="E86" s="196">
        <f t="shared" si="4"/>
        <v>24</v>
      </c>
      <c r="F86" s="200">
        <f t="shared" si="5"/>
        <v>0.050314465408805034</v>
      </c>
      <c r="G86" s="79"/>
      <c r="L86" s="265"/>
      <c r="M86" s="415"/>
      <c r="N86" s="415"/>
      <c r="O86" s="265"/>
      <c r="P86" s="265"/>
      <c r="Q86" s="265"/>
    </row>
    <row r="87" spans="1:17" ht="18" customHeight="1">
      <c r="A87" s="198">
        <v>6</v>
      </c>
      <c r="B87" s="481" t="s">
        <v>165</v>
      </c>
      <c r="C87" s="343">
        <v>306</v>
      </c>
      <c r="D87" s="333">
        <v>300</v>
      </c>
      <c r="E87" s="196">
        <f t="shared" si="4"/>
        <v>6</v>
      </c>
      <c r="F87" s="200">
        <f t="shared" si="5"/>
        <v>0.0196078431372549</v>
      </c>
      <c r="G87" s="79"/>
      <c r="L87" s="265"/>
      <c r="M87" s="415"/>
      <c r="N87" s="415"/>
      <c r="O87" s="265"/>
      <c r="P87" s="265"/>
      <c r="Q87" s="265"/>
    </row>
    <row r="88" spans="1:17" ht="18" customHeight="1">
      <c r="A88" s="198">
        <v>7</v>
      </c>
      <c r="B88" s="482" t="s">
        <v>166</v>
      </c>
      <c r="C88" s="343">
        <v>459</v>
      </c>
      <c r="D88" s="333">
        <v>443</v>
      </c>
      <c r="E88" s="196">
        <f t="shared" si="4"/>
        <v>16</v>
      </c>
      <c r="F88" s="200">
        <f t="shared" si="5"/>
        <v>0.034858387799564274</v>
      </c>
      <c r="G88" s="79"/>
      <c r="L88" s="265"/>
      <c r="M88" s="415"/>
      <c r="N88" s="415"/>
      <c r="O88" s="265"/>
      <c r="P88" s="265"/>
      <c r="Q88" s="265"/>
    </row>
    <row r="89" spans="1:17" ht="18" customHeight="1">
      <c r="A89" s="198">
        <v>8</v>
      </c>
      <c r="B89" s="481" t="s">
        <v>167</v>
      </c>
      <c r="C89" s="343">
        <v>676</v>
      </c>
      <c r="D89" s="333">
        <v>658</v>
      </c>
      <c r="E89" s="196">
        <f t="shared" si="4"/>
        <v>18</v>
      </c>
      <c r="F89" s="200">
        <f t="shared" si="5"/>
        <v>0.026627218934911243</v>
      </c>
      <c r="G89" s="79"/>
      <c r="L89" s="265"/>
      <c r="M89" s="415"/>
      <c r="N89" s="415"/>
      <c r="O89" s="265"/>
      <c r="P89" s="265"/>
      <c r="Q89" s="265"/>
    </row>
    <row r="90" spans="1:17" ht="18" customHeight="1">
      <c r="A90" s="198">
        <v>9</v>
      </c>
      <c r="B90" s="481" t="s">
        <v>168</v>
      </c>
      <c r="C90" s="343">
        <v>452</v>
      </c>
      <c r="D90" s="333">
        <v>437</v>
      </c>
      <c r="E90" s="196">
        <f t="shared" si="4"/>
        <v>15</v>
      </c>
      <c r="F90" s="200">
        <f t="shared" si="5"/>
        <v>0.033185840707964605</v>
      </c>
      <c r="G90" s="79"/>
      <c r="L90" s="265"/>
      <c r="M90" s="415"/>
      <c r="N90" s="415"/>
      <c r="O90" s="265"/>
      <c r="P90" s="265"/>
      <c r="Q90" s="265"/>
    </row>
    <row r="91" spans="1:17" ht="18" customHeight="1">
      <c r="A91" s="198">
        <v>10</v>
      </c>
      <c r="B91" s="481" t="s">
        <v>169</v>
      </c>
      <c r="C91" s="343">
        <v>269</v>
      </c>
      <c r="D91" s="333">
        <v>264</v>
      </c>
      <c r="E91" s="196">
        <f t="shared" si="4"/>
        <v>5</v>
      </c>
      <c r="F91" s="200">
        <f t="shared" si="5"/>
        <v>0.01858736059479554</v>
      </c>
      <c r="G91" s="79"/>
      <c r="L91" s="265"/>
      <c r="M91" s="415"/>
      <c r="N91" s="415"/>
      <c r="O91" s="265"/>
      <c r="P91" s="265"/>
      <c r="Q91" s="265"/>
    </row>
    <row r="92" spans="1:17" ht="18" customHeight="1">
      <c r="A92" s="198">
        <v>11</v>
      </c>
      <c r="B92" s="481" t="s">
        <v>170</v>
      </c>
      <c r="C92" s="343">
        <v>609</v>
      </c>
      <c r="D92" s="333">
        <v>590</v>
      </c>
      <c r="E92" s="196">
        <f t="shared" si="4"/>
        <v>19</v>
      </c>
      <c r="F92" s="200">
        <f t="shared" si="5"/>
        <v>0.031198686371100164</v>
      </c>
      <c r="G92" s="79"/>
      <c r="L92" s="265"/>
      <c r="M92" s="415"/>
      <c r="N92" s="415"/>
      <c r="O92" s="265"/>
      <c r="P92" s="265"/>
      <c r="Q92" s="265"/>
    </row>
    <row r="93" spans="1:17" ht="18" customHeight="1">
      <c r="A93" s="198">
        <v>12</v>
      </c>
      <c r="B93" s="481" t="s">
        <v>171</v>
      </c>
      <c r="C93" s="343">
        <v>402</v>
      </c>
      <c r="D93" s="333">
        <v>415</v>
      </c>
      <c r="E93" s="196">
        <f t="shared" si="4"/>
        <v>-13</v>
      </c>
      <c r="F93" s="200">
        <f t="shared" si="5"/>
        <v>-0.03233830845771144</v>
      </c>
      <c r="G93" s="79"/>
      <c r="L93" s="95"/>
      <c r="M93" s="415"/>
      <c r="N93" s="415"/>
      <c r="O93" s="95"/>
      <c r="P93" s="95"/>
      <c r="Q93" s="95"/>
    </row>
    <row r="94" spans="1:17" ht="18" customHeight="1">
      <c r="A94" s="198">
        <v>13</v>
      </c>
      <c r="B94" s="481" t="s">
        <v>172</v>
      </c>
      <c r="C94" s="343">
        <v>342</v>
      </c>
      <c r="D94" s="333">
        <v>326</v>
      </c>
      <c r="E94" s="196">
        <f>C94-D94</f>
        <v>16</v>
      </c>
      <c r="F94" s="200">
        <f>E94/C94</f>
        <v>0.04678362573099415</v>
      </c>
      <c r="G94" s="79"/>
      <c r="L94" s="95"/>
      <c r="M94" s="415"/>
      <c r="N94" s="415"/>
      <c r="O94" s="95"/>
      <c r="P94" s="95"/>
      <c r="Q94" s="95"/>
    </row>
    <row r="95" spans="1:17" ht="18" customHeight="1">
      <c r="A95" s="125"/>
      <c r="B95" s="624" t="s">
        <v>19</v>
      </c>
      <c r="C95" s="335">
        <f>SUM(C82:C94)</f>
        <v>5349</v>
      </c>
      <c r="D95" s="335">
        <f>SUM(D82:D94)</f>
        <v>5218</v>
      </c>
      <c r="E95" s="560">
        <f>C95-D95</f>
        <v>131</v>
      </c>
      <c r="F95" s="94">
        <f>E95/C95</f>
        <v>0.024490558982987475</v>
      </c>
      <c r="G95" s="79"/>
      <c r="L95" s="95"/>
      <c r="M95" s="415"/>
      <c r="N95" s="415"/>
      <c r="O95" s="95"/>
      <c r="P95" s="95"/>
      <c r="Q95" s="95"/>
    </row>
    <row r="96" spans="1:17" ht="18" customHeight="1">
      <c r="A96" s="146"/>
      <c r="B96" s="625"/>
      <c r="C96" s="415"/>
      <c r="D96" s="415"/>
      <c r="E96" s="328"/>
      <c r="F96" s="67"/>
      <c r="G96" s="79"/>
      <c r="L96" s="95"/>
      <c r="M96" s="415"/>
      <c r="N96" s="415"/>
      <c r="O96" s="95"/>
      <c r="P96" s="95"/>
      <c r="Q96" s="95"/>
    </row>
    <row r="97" spans="1:17" ht="23.25" customHeight="1">
      <c r="A97" s="722" t="s">
        <v>247</v>
      </c>
      <c r="B97" s="722"/>
      <c r="C97" s="722"/>
      <c r="D97" s="722"/>
      <c r="E97" s="722"/>
      <c r="F97" s="722"/>
      <c r="G97" s="722"/>
      <c r="L97" s="15"/>
      <c r="M97" s="15"/>
      <c r="N97" s="15"/>
      <c r="O97" s="15"/>
      <c r="P97" s="15"/>
      <c r="Q97" s="15"/>
    </row>
    <row r="98" spans="1:17" s="265" customFormat="1" ht="83.25" customHeight="1">
      <c r="A98" s="267" t="s">
        <v>2</v>
      </c>
      <c r="B98" s="267" t="s">
        <v>69</v>
      </c>
      <c r="C98" s="267" t="s">
        <v>276</v>
      </c>
      <c r="D98" s="267" t="s">
        <v>105</v>
      </c>
      <c r="E98" s="268" t="s">
        <v>5</v>
      </c>
      <c r="F98" s="267" t="s">
        <v>6</v>
      </c>
      <c r="G98" s="266"/>
      <c r="H98" s="6"/>
      <c r="J98" s="277" t="s">
        <v>103</v>
      </c>
      <c r="K98" s="277" t="s">
        <v>195</v>
      </c>
      <c r="L98" s="277" t="s">
        <v>342</v>
      </c>
      <c r="M98" s="267" t="s">
        <v>69</v>
      </c>
      <c r="N98" s="533"/>
      <c r="O98" s="95"/>
      <c r="P98" s="95"/>
      <c r="Q98" s="95"/>
    </row>
    <row r="99" spans="1:17" ht="14.25" customHeight="1">
      <c r="A99" s="196">
        <v>1</v>
      </c>
      <c r="B99" s="481" t="s">
        <v>160</v>
      </c>
      <c r="C99" s="223">
        <v>23968</v>
      </c>
      <c r="D99" s="375">
        <v>21760</v>
      </c>
      <c r="E99" s="384">
        <f aca="true" t="shared" si="6" ref="E99:E112">C99-D99</f>
        <v>2208</v>
      </c>
      <c r="F99" s="225">
        <f aca="true" t="shared" si="7" ref="F99:F111">E99/C99</f>
        <v>0.09212283044058744</v>
      </c>
      <c r="G99" s="79"/>
      <c r="J99" s="784">
        <v>0.09212283044058744</v>
      </c>
      <c r="K99" s="424">
        <v>0.14380888931188732</v>
      </c>
      <c r="L99" s="785">
        <f>AVERAGE(J99:K99)</f>
        <v>0.11796585987623738</v>
      </c>
      <c r="M99" s="782" t="s">
        <v>160</v>
      </c>
      <c r="N99" s="535"/>
      <c r="O99" s="15"/>
      <c r="P99" s="15"/>
      <c r="Q99" s="15"/>
    </row>
    <row r="100" spans="1:17" ht="14.25" customHeight="1">
      <c r="A100" s="196">
        <v>2</v>
      </c>
      <c r="B100" s="481" t="s">
        <v>161</v>
      </c>
      <c r="C100" s="223">
        <v>11905</v>
      </c>
      <c r="D100" s="375">
        <v>10768</v>
      </c>
      <c r="E100" s="384">
        <f t="shared" si="6"/>
        <v>1137</v>
      </c>
      <c r="F100" s="781">
        <f t="shared" si="7"/>
        <v>0.09550608987820243</v>
      </c>
      <c r="G100" s="79"/>
      <c r="J100" s="784">
        <v>0.09550608987820243</v>
      </c>
      <c r="K100" s="424">
        <v>0.16366595463330283</v>
      </c>
      <c r="L100" s="785">
        <f aca="true" t="shared" si="8" ref="L100:L112">AVERAGE(J100:K100)</f>
        <v>0.12958602225575264</v>
      </c>
      <c r="M100" s="782" t="s">
        <v>161</v>
      </c>
      <c r="N100" s="535"/>
      <c r="O100" s="15"/>
      <c r="P100" s="15"/>
      <c r="Q100" s="15"/>
    </row>
    <row r="101" spans="1:17" ht="16.5">
      <c r="A101" s="196">
        <v>3</v>
      </c>
      <c r="B101" s="481" t="s">
        <v>162</v>
      </c>
      <c r="C101" s="223">
        <v>19358</v>
      </c>
      <c r="D101" s="375">
        <v>19017</v>
      </c>
      <c r="E101" s="384">
        <f t="shared" si="6"/>
        <v>341</v>
      </c>
      <c r="F101" s="225">
        <f t="shared" si="7"/>
        <v>0.017615456142163446</v>
      </c>
      <c r="G101" s="79"/>
      <c r="J101" s="784">
        <v>0.017615456142163446</v>
      </c>
      <c r="K101" s="424">
        <v>0.06286307053941909</v>
      </c>
      <c r="L101" s="786">
        <f t="shared" si="8"/>
        <v>0.04023926334079127</v>
      </c>
      <c r="M101" s="782" t="s">
        <v>162</v>
      </c>
      <c r="N101" s="535"/>
      <c r="O101" s="15"/>
      <c r="P101" s="15"/>
      <c r="Q101" s="15"/>
    </row>
    <row r="102" spans="1:17" ht="14.25" customHeight="1">
      <c r="A102" s="196">
        <v>4</v>
      </c>
      <c r="B102" s="481" t="s">
        <v>163</v>
      </c>
      <c r="C102" s="223">
        <v>11619</v>
      </c>
      <c r="D102" s="375">
        <v>10061</v>
      </c>
      <c r="E102" s="384">
        <f t="shared" si="6"/>
        <v>1558</v>
      </c>
      <c r="F102" s="781">
        <f t="shared" si="7"/>
        <v>0.13409071348653068</v>
      </c>
      <c r="G102" s="79"/>
      <c r="J102" s="784">
        <v>0.13409071348653068</v>
      </c>
      <c r="K102" s="424">
        <v>0.159098298471876</v>
      </c>
      <c r="L102" s="785">
        <f t="shared" si="8"/>
        <v>0.14659450597920334</v>
      </c>
      <c r="M102" s="782" t="s">
        <v>163</v>
      </c>
      <c r="N102" s="535"/>
      <c r="O102" s="15"/>
      <c r="P102" s="15"/>
      <c r="Q102" s="15"/>
    </row>
    <row r="103" spans="1:17" ht="14.25" customHeight="1">
      <c r="A103" s="196">
        <v>5</v>
      </c>
      <c r="B103" s="482" t="s">
        <v>164</v>
      </c>
      <c r="C103" s="223">
        <v>37014</v>
      </c>
      <c r="D103" s="375">
        <v>33428</v>
      </c>
      <c r="E103" s="384">
        <f>C103-D103</f>
        <v>3586</v>
      </c>
      <c r="F103" s="781">
        <f t="shared" si="7"/>
        <v>0.09688226076619658</v>
      </c>
      <c r="G103" s="79"/>
      <c r="J103" s="784">
        <v>0.09688226076619658</v>
      </c>
      <c r="K103" s="424">
        <v>0.0879455007312755</v>
      </c>
      <c r="L103" s="786">
        <f t="shared" si="8"/>
        <v>0.09241388074873604</v>
      </c>
      <c r="M103" s="783" t="s">
        <v>164</v>
      </c>
      <c r="N103" s="535"/>
      <c r="O103" s="15"/>
      <c r="P103" s="15"/>
      <c r="Q103" s="15"/>
    </row>
    <row r="104" spans="1:17" ht="14.25" customHeight="1">
      <c r="A104" s="196">
        <v>6</v>
      </c>
      <c r="B104" s="481" t="s">
        <v>165</v>
      </c>
      <c r="C104" s="223">
        <v>69163</v>
      </c>
      <c r="D104" s="375">
        <v>66219</v>
      </c>
      <c r="E104" s="384">
        <f t="shared" si="6"/>
        <v>2944</v>
      </c>
      <c r="F104" s="225">
        <f t="shared" si="7"/>
        <v>0.042566111938464206</v>
      </c>
      <c r="G104" s="79"/>
      <c r="J104" s="784">
        <v>0.042566111938464206</v>
      </c>
      <c r="K104" s="424">
        <v>0.06188067559972787</v>
      </c>
      <c r="L104" s="786">
        <f t="shared" si="8"/>
        <v>0.05222339376909604</v>
      </c>
      <c r="M104" s="782" t="s">
        <v>165</v>
      </c>
      <c r="N104" s="535"/>
      <c r="O104" s="15"/>
      <c r="P104" s="15"/>
      <c r="Q104" s="15"/>
    </row>
    <row r="105" spans="1:17" ht="16.5">
      <c r="A105" s="196">
        <v>7</v>
      </c>
      <c r="B105" s="482" t="s">
        <v>166</v>
      </c>
      <c r="C105" s="223">
        <v>32715</v>
      </c>
      <c r="D105" s="375">
        <v>29401</v>
      </c>
      <c r="E105" s="384">
        <f t="shared" si="6"/>
        <v>3314</v>
      </c>
      <c r="F105" s="781">
        <f t="shared" si="7"/>
        <v>0.10129909827296348</v>
      </c>
      <c r="G105" s="79"/>
      <c r="J105" s="784">
        <v>0.10129909827296348</v>
      </c>
      <c r="K105" s="424">
        <v>0.09579697443127691</v>
      </c>
      <c r="L105" s="785">
        <f t="shared" si="8"/>
        <v>0.0985480363521202</v>
      </c>
      <c r="M105" s="783" t="s">
        <v>166</v>
      </c>
      <c r="N105" s="535"/>
      <c r="O105" s="15"/>
      <c r="P105" s="15"/>
      <c r="Q105" s="15"/>
    </row>
    <row r="106" spans="1:17" ht="16.5">
      <c r="A106" s="196">
        <v>8</v>
      </c>
      <c r="B106" s="481" t="s">
        <v>167</v>
      </c>
      <c r="C106" s="223">
        <v>24207</v>
      </c>
      <c r="D106" s="375">
        <v>21847</v>
      </c>
      <c r="E106" s="384">
        <f t="shared" si="6"/>
        <v>2360</v>
      </c>
      <c r="F106" s="781">
        <f t="shared" si="7"/>
        <v>0.09749246085842939</v>
      </c>
      <c r="G106" s="79"/>
      <c r="J106" s="784">
        <v>0.09749246085842939</v>
      </c>
      <c r="K106" s="424">
        <v>0.13636580138128127</v>
      </c>
      <c r="L106" s="785">
        <f t="shared" si="8"/>
        <v>0.11692913111985533</v>
      </c>
      <c r="M106" s="782" t="s">
        <v>167</v>
      </c>
      <c r="N106" s="535"/>
      <c r="O106" s="15"/>
      <c r="P106" s="15"/>
      <c r="Q106" s="15"/>
    </row>
    <row r="107" spans="1:17" ht="16.5">
      <c r="A107" s="196">
        <v>9</v>
      </c>
      <c r="B107" s="481" t="s">
        <v>168</v>
      </c>
      <c r="C107" s="223">
        <v>17278</v>
      </c>
      <c r="D107" s="375">
        <v>16482</v>
      </c>
      <c r="E107" s="384">
        <f t="shared" si="6"/>
        <v>796</v>
      </c>
      <c r="F107" s="225">
        <f t="shared" si="7"/>
        <v>0.046070147007755524</v>
      </c>
      <c r="G107" s="79"/>
      <c r="J107" s="784">
        <v>0.046070147007755524</v>
      </c>
      <c r="K107" s="424">
        <v>0.10064006536837805</v>
      </c>
      <c r="L107" s="786">
        <f t="shared" si="8"/>
        <v>0.07335510618806679</v>
      </c>
      <c r="M107" s="782" t="s">
        <v>168</v>
      </c>
      <c r="N107" s="535"/>
      <c r="O107" s="15"/>
      <c r="P107" s="15"/>
      <c r="Q107" s="15"/>
    </row>
    <row r="108" spans="1:17" ht="16.5">
      <c r="A108" s="196">
        <v>10</v>
      </c>
      <c r="B108" s="481" t="s">
        <v>169</v>
      </c>
      <c r="C108" s="223">
        <v>12268</v>
      </c>
      <c r="D108" s="375">
        <v>11343</v>
      </c>
      <c r="E108" s="224">
        <f t="shared" si="6"/>
        <v>925</v>
      </c>
      <c r="F108" s="225">
        <f t="shared" si="7"/>
        <v>0.07539941310727095</v>
      </c>
      <c r="G108" s="79"/>
      <c r="J108" s="784">
        <v>0.07539941310727095</v>
      </c>
      <c r="K108" s="424">
        <v>0.10155889678073979</v>
      </c>
      <c r="L108" s="786">
        <f t="shared" si="8"/>
        <v>0.08847915494400538</v>
      </c>
      <c r="M108" s="782" t="s">
        <v>169</v>
      </c>
      <c r="N108" s="535"/>
      <c r="O108" s="15"/>
      <c r="P108" s="15"/>
      <c r="Q108" s="15"/>
    </row>
    <row r="109" spans="1:17" ht="16.5">
      <c r="A109" s="196">
        <v>11</v>
      </c>
      <c r="B109" s="481" t="s">
        <v>170</v>
      </c>
      <c r="C109" s="223">
        <v>28370</v>
      </c>
      <c r="D109" s="375">
        <v>25844</v>
      </c>
      <c r="E109" s="224">
        <f t="shared" si="6"/>
        <v>2526</v>
      </c>
      <c r="F109" s="225">
        <f t="shared" si="7"/>
        <v>0.08903771589707438</v>
      </c>
      <c r="G109" s="79"/>
      <c r="J109" s="784">
        <v>0.08903771589707438</v>
      </c>
      <c r="K109" s="424">
        <v>0.11714673131445946</v>
      </c>
      <c r="L109" s="785">
        <f t="shared" si="8"/>
        <v>0.10309222360576692</v>
      </c>
      <c r="M109" s="782" t="s">
        <v>170</v>
      </c>
      <c r="N109" s="535"/>
      <c r="O109" s="15"/>
      <c r="P109" s="15"/>
      <c r="Q109" s="15"/>
    </row>
    <row r="110" spans="1:17" ht="16.5">
      <c r="A110" s="196">
        <v>12</v>
      </c>
      <c r="B110" s="481" t="s">
        <v>171</v>
      </c>
      <c r="C110" s="223">
        <v>60405</v>
      </c>
      <c r="D110" s="375">
        <v>52743</v>
      </c>
      <c r="E110" s="224">
        <f t="shared" si="6"/>
        <v>7662</v>
      </c>
      <c r="F110" s="781">
        <f t="shared" si="7"/>
        <v>0.12684380432083436</v>
      </c>
      <c r="G110" s="79"/>
      <c r="J110" s="784">
        <v>0.12684380432083436</v>
      </c>
      <c r="K110" s="424">
        <v>0.10705293082442129</v>
      </c>
      <c r="L110" s="785">
        <f t="shared" si="8"/>
        <v>0.11694836757262783</v>
      </c>
      <c r="M110" s="782" t="s">
        <v>171</v>
      </c>
      <c r="N110" s="535"/>
      <c r="O110" s="15"/>
      <c r="P110" s="15"/>
      <c r="Q110" s="15"/>
    </row>
    <row r="111" spans="1:17" ht="14.25" customHeight="1">
      <c r="A111" s="196">
        <v>13</v>
      </c>
      <c r="B111" s="481" t="s">
        <v>172</v>
      </c>
      <c r="C111" s="223">
        <v>17417</v>
      </c>
      <c r="D111" s="375">
        <v>15837</v>
      </c>
      <c r="E111" s="224">
        <f t="shared" si="6"/>
        <v>1580</v>
      </c>
      <c r="F111" s="225">
        <f t="shared" si="7"/>
        <v>0.09071596715852329</v>
      </c>
      <c r="G111" s="79"/>
      <c r="J111" s="784">
        <v>0.09071596715852329</v>
      </c>
      <c r="K111" s="424">
        <v>0.049009384775808136</v>
      </c>
      <c r="L111" s="786">
        <f t="shared" si="8"/>
        <v>0.06986267596716571</v>
      </c>
      <c r="M111" s="782" t="s">
        <v>172</v>
      </c>
      <c r="N111" s="535"/>
      <c r="O111" s="15"/>
      <c r="P111" s="15"/>
      <c r="Q111" s="15"/>
    </row>
    <row r="112" spans="1:17" ht="16.5">
      <c r="A112" s="125"/>
      <c r="B112" s="624" t="s">
        <v>10</v>
      </c>
      <c r="C112" s="668">
        <f>SUM(C99:C111)</f>
        <v>365687</v>
      </c>
      <c r="D112" s="668">
        <f>SUM(D99:D111)</f>
        <v>334750</v>
      </c>
      <c r="E112" s="669">
        <f t="shared" si="6"/>
        <v>30937</v>
      </c>
      <c r="F112" s="670">
        <f>E112/C112</f>
        <v>0.08459967130360117</v>
      </c>
      <c r="G112" s="80"/>
      <c r="J112" s="784">
        <v>0.08459967130360117</v>
      </c>
      <c r="K112" s="424">
        <v>0.10278374239030885</v>
      </c>
      <c r="L112" s="786">
        <f t="shared" si="8"/>
        <v>0.09369170684695502</v>
      </c>
      <c r="M112" s="415"/>
      <c r="N112" s="536"/>
      <c r="O112" s="15"/>
      <c r="P112" s="15"/>
      <c r="Q112" s="15"/>
    </row>
    <row r="113" spans="1:17" ht="23.25" customHeight="1">
      <c r="A113" s="749" t="s">
        <v>248</v>
      </c>
      <c r="B113" s="749"/>
      <c r="C113" s="749"/>
      <c r="D113" s="749"/>
      <c r="E113" s="749"/>
      <c r="F113" s="749"/>
      <c r="G113" s="749"/>
      <c r="L113" s="15"/>
      <c r="M113" s="15"/>
      <c r="N113" s="15"/>
      <c r="O113" s="15"/>
      <c r="P113" s="15"/>
      <c r="Q113" s="15"/>
    </row>
    <row r="114" spans="1:17" s="265" customFormat="1" ht="75">
      <c r="A114" s="267" t="s">
        <v>2</v>
      </c>
      <c r="B114" s="267" t="s">
        <v>69</v>
      </c>
      <c r="C114" s="267" t="s">
        <v>276</v>
      </c>
      <c r="D114" s="267" t="s">
        <v>105</v>
      </c>
      <c r="E114" s="268" t="s">
        <v>5</v>
      </c>
      <c r="F114" s="267" t="s">
        <v>6</v>
      </c>
      <c r="G114" s="266"/>
      <c r="H114" s="6"/>
      <c r="L114" s="95"/>
      <c r="M114" s="533"/>
      <c r="N114" s="533"/>
      <c r="O114" s="95"/>
      <c r="P114" s="95"/>
      <c r="Q114" s="95"/>
    </row>
    <row r="115" spans="1:17" ht="15.75">
      <c r="A115" s="196">
        <v>1</v>
      </c>
      <c r="B115" s="671" t="s">
        <v>160</v>
      </c>
      <c r="C115" s="362">
        <v>21014</v>
      </c>
      <c r="D115" s="365">
        <v>17992</v>
      </c>
      <c r="E115" s="384">
        <f>C115-D115</f>
        <v>3022</v>
      </c>
      <c r="F115" s="781">
        <f>E115/C115</f>
        <v>0.14380888931188732</v>
      </c>
      <c r="G115" s="79"/>
      <c r="L115" s="95"/>
      <c r="M115" s="537"/>
      <c r="N115" s="538"/>
      <c r="O115" s="95"/>
      <c r="P115" s="95"/>
      <c r="Q115" s="15"/>
    </row>
    <row r="116" spans="1:17" ht="15.75">
      <c r="A116" s="196">
        <v>2</v>
      </c>
      <c r="B116" s="671" t="s">
        <v>161</v>
      </c>
      <c r="C116" s="362">
        <v>9831</v>
      </c>
      <c r="D116" s="365">
        <v>8222</v>
      </c>
      <c r="E116" s="384">
        <f aca="true" t="shared" si="9" ref="E116:E126">C116-D116</f>
        <v>1609</v>
      </c>
      <c r="F116" s="781">
        <f aca="true" t="shared" si="10" ref="F116:F126">E116/C116</f>
        <v>0.16366595463330283</v>
      </c>
      <c r="G116" s="79"/>
      <c r="L116" s="95"/>
      <c r="M116" s="537"/>
      <c r="N116" s="538"/>
      <c r="O116" s="95"/>
      <c r="P116" s="95"/>
      <c r="Q116" s="15"/>
    </row>
    <row r="117" spans="1:17" ht="15.75">
      <c r="A117" s="196">
        <v>3</v>
      </c>
      <c r="B117" s="671" t="s">
        <v>162</v>
      </c>
      <c r="C117" s="362">
        <v>14460</v>
      </c>
      <c r="D117" s="365">
        <v>13551</v>
      </c>
      <c r="E117" s="384">
        <f t="shared" si="9"/>
        <v>909</v>
      </c>
      <c r="F117" s="225">
        <f t="shared" si="10"/>
        <v>0.06286307053941909</v>
      </c>
      <c r="G117" s="79"/>
      <c r="L117" s="95"/>
      <c r="M117" s="537"/>
      <c r="N117" s="538"/>
      <c r="O117" s="95"/>
      <c r="P117" s="95"/>
      <c r="Q117" s="15"/>
    </row>
    <row r="118" spans="1:17" ht="15.75">
      <c r="A118" s="196">
        <v>4</v>
      </c>
      <c r="B118" s="671" t="s">
        <v>163</v>
      </c>
      <c r="C118" s="362">
        <v>9227</v>
      </c>
      <c r="D118" s="365">
        <v>7759</v>
      </c>
      <c r="E118" s="384">
        <f t="shared" si="9"/>
        <v>1468</v>
      </c>
      <c r="F118" s="781">
        <f t="shared" si="10"/>
        <v>0.159098298471876</v>
      </c>
      <c r="G118" s="79"/>
      <c r="L118" s="95"/>
      <c r="M118" s="537"/>
      <c r="N118" s="538"/>
      <c r="O118" s="95"/>
      <c r="P118" s="95"/>
      <c r="Q118" s="15"/>
    </row>
    <row r="119" spans="1:17" ht="15.75">
      <c r="A119" s="196">
        <v>5</v>
      </c>
      <c r="B119" s="672" t="s">
        <v>164</v>
      </c>
      <c r="C119" s="362">
        <v>25982</v>
      </c>
      <c r="D119" s="365">
        <v>23697</v>
      </c>
      <c r="E119" s="384">
        <f t="shared" si="9"/>
        <v>2285</v>
      </c>
      <c r="F119" s="225">
        <f t="shared" si="10"/>
        <v>0.0879455007312755</v>
      </c>
      <c r="G119" s="79"/>
      <c r="L119" s="95"/>
      <c r="M119" s="537"/>
      <c r="N119" s="538"/>
      <c r="O119" s="95"/>
      <c r="P119" s="95"/>
      <c r="Q119" s="15"/>
    </row>
    <row r="120" spans="1:17" ht="15.75">
      <c r="A120" s="196">
        <v>6</v>
      </c>
      <c r="B120" s="671" t="s">
        <v>165</v>
      </c>
      <c r="C120" s="362">
        <v>33807</v>
      </c>
      <c r="D120" s="365">
        <v>31715</v>
      </c>
      <c r="E120" s="384">
        <f t="shared" si="9"/>
        <v>2092</v>
      </c>
      <c r="F120" s="225">
        <f t="shared" si="10"/>
        <v>0.06188067559972787</v>
      </c>
      <c r="G120" s="79"/>
      <c r="L120" s="95"/>
      <c r="M120" s="537"/>
      <c r="N120" s="538"/>
      <c r="O120" s="95"/>
      <c r="P120" s="95"/>
      <c r="Q120" s="15"/>
    </row>
    <row r="121" spans="1:17" ht="15.75">
      <c r="A121" s="196">
        <v>7</v>
      </c>
      <c r="B121" s="672" t="s">
        <v>166</v>
      </c>
      <c r="C121" s="362">
        <v>26243</v>
      </c>
      <c r="D121" s="365">
        <v>23729</v>
      </c>
      <c r="E121" s="384">
        <f t="shared" si="9"/>
        <v>2514</v>
      </c>
      <c r="F121" s="781">
        <f t="shared" si="10"/>
        <v>0.09579697443127691</v>
      </c>
      <c r="G121" s="79"/>
      <c r="L121" s="95"/>
      <c r="M121" s="537"/>
      <c r="N121" s="538"/>
      <c r="O121" s="95"/>
      <c r="P121" s="95"/>
      <c r="Q121" s="15"/>
    </row>
    <row r="122" spans="1:17" ht="15.75">
      <c r="A122" s="196">
        <v>8</v>
      </c>
      <c r="B122" s="671" t="s">
        <v>167</v>
      </c>
      <c r="C122" s="362">
        <v>20995</v>
      </c>
      <c r="D122" s="365">
        <v>18132</v>
      </c>
      <c r="E122" s="384">
        <f t="shared" si="9"/>
        <v>2863</v>
      </c>
      <c r="F122" s="781">
        <f t="shared" si="10"/>
        <v>0.13636580138128127</v>
      </c>
      <c r="G122" s="79"/>
      <c r="L122" s="95"/>
      <c r="M122" s="537"/>
      <c r="N122" s="538"/>
      <c r="O122" s="95"/>
      <c r="P122" s="95"/>
      <c r="Q122" s="15"/>
    </row>
    <row r="123" spans="1:17" ht="15.75">
      <c r="A123" s="196">
        <v>9</v>
      </c>
      <c r="B123" s="671" t="s">
        <v>168</v>
      </c>
      <c r="C123" s="362">
        <v>14686</v>
      </c>
      <c r="D123" s="365">
        <v>13208</v>
      </c>
      <c r="E123" s="384">
        <f t="shared" si="9"/>
        <v>1478</v>
      </c>
      <c r="F123" s="781">
        <f t="shared" si="10"/>
        <v>0.10064006536837805</v>
      </c>
      <c r="G123" s="79"/>
      <c r="L123" s="95"/>
      <c r="M123" s="537"/>
      <c r="N123" s="538"/>
      <c r="O123" s="95"/>
      <c r="P123" s="95"/>
      <c r="Q123" s="15"/>
    </row>
    <row r="124" spans="1:17" ht="15.75">
      <c r="A124" s="196">
        <v>10</v>
      </c>
      <c r="B124" s="671" t="s">
        <v>169</v>
      </c>
      <c r="C124" s="362">
        <v>10841</v>
      </c>
      <c r="D124" s="365">
        <v>9740</v>
      </c>
      <c r="E124" s="384">
        <f t="shared" si="9"/>
        <v>1101</v>
      </c>
      <c r="F124" s="781">
        <f t="shared" si="10"/>
        <v>0.10155889678073979</v>
      </c>
      <c r="G124" s="79"/>
      <c r="L124" s="95"/>
      <c r="M124" s="537"/>
      <c r="N124" s="538"/>
      <c r="O124" s="95"/>
      <c r="P124" s="95"/>
      <c r="Q124" s="15"/>
    </row>
    <row r="125" spans="1:17" ht="15.75">
      <c r="A125" s="196">
        <v>11</v>
      </c>
      <c r="B125" s="671" t="s">
        <v>170</v>
      </c>
      <c r="C125" s="362">
        <v>24337</v>
      </c>
      <c r="D125" s="365">
        <v>21486</v>
      </c>
      <c r="E125" s="384">
        <f t="shared" si="9"/>
        <v>2851</v>
      </c>
      <c r="F125" s="781">
        <f t="shared" si="10"/>
        <v>0.11714673131445946</v>
      </c>
      <c r="G125" s="79"/>
      <c r="L125" s="95"/>
      <c r="M125" s="537"/>
      <c r="N125" s="538"/>
      <c r="O125" s="95"/>
      <c r="P125" s="95"/>
      <c r="Q125" s="15"/>
    </row>
    <row r="126" spans="1:17" ht="15.75">
      <c r="A126" s="196">
        <v>12</v>
      </c>
      <c r="B126" s="671" t="s">
        <v>171</v>
      </c>
      <c r="C126" s="362">
        <v>36935</v>
      </c>
      <c r="D126" s="365">
        <v>32981</v>
      </c>
      <c r="E126" s="384">
        <f t="shared" si="9"/>
        <v>3954</v>
      </c>
      <c r="F126" s="781">
        <f t="shared" si="10"/>
        <v>0.10705293082442129</v>
      </c>
      <c r="G126" s="79"/>
      <c r="L126" s="95"/>
      <c r="M126" s="537"/>
      <c r="N126" s="538"/>
      <c r="O126" s="95"/>
      <c r="P126" s="95"/>
      <c r="Q126" s="15"/>
    </row>
    <row r="127" spans="1:17" ht="15.75">
      <c r="A127" s="196">
        <v>13</v>
      </c>
      <c r="B127" s="671" t="s">
        <v>172</v>
      </c>
      <c r="C127" s="362">
        <v>11508</v>
      </c>
      <c r="D127" s="365">
        <v>10944</v>
      </c>
      <c r="E127" s="224">
        <f>C127-D127</f>
        <v>564</v>
      </c>
      <c r="F127" s="225">
        <f>E127/C127</f>
        <v>0.049009384775808136</v>
      </c>
      <c r="G127" s="79"/>
      <c r="L127" s="95"/>
      <c r="M127" s="537"/>
      <c r="N127" s="538"/>
      <c r="O127" s="95"/>
      <c r="P127" s="95"/>
      <c r="Q127" s="15"/>
    </row>
    <row r="128" spans="1:17" ht="15.75">
      <c r="A128" s="125"/>
      <c r="B128" s="624" t="s">
        <v>10</v>
      </c>
      <c r="C128" s="363">
        <f>SUM(C115:C127)</f>
        <v>259866</v>
      </c>
      <c r="D128" s="364">
        <f>SUM(D115:D127)</f>
        <v>233156</v>
      </c>
      <c r="E128" s="669">
        <f>SUM(E115:E127)</f>
        <v>26710</v>
      </c>
      <c r="F128" s="670">
        <f>E128/C128</f>
        <v>0.10278374239030885</v>
      </c>
      <c r="G128" s="80"/>
      <c r="L128" s="95"/>
      <c r="M128" s="539"/>
      <c r="N128" s="540"/>
      <c r="O128" s="95"/>
      <c r="P128" s="95"/>
      <c r="Q128" s="15"/>
    </row>
    <row r="129" spans="1:17" ht="12.75" customHeight="1">
      <c r="A129" s="179"/>
      <c r="B129" s="20"/>
      <c r="C129" s="20"/>
      <c r="D129" s="16"/>
      <c r="E129" s="140"/>
      <c r="F129" s="21"/>
      <c r="G129" s="78"/>
      <c r="L129" s="95"/>
      <c r="M129" s="95"/>
      <c r="N129" s="95"/>
      <c r="O129" s="95"/>
      <c r="P129" s="95"/>
      <c r="Q129" s="15"/>
    </row>
    <row r="130" spans="1:17" ht="23.25" customHeight="1">
      <c r="A130" s="722" t="s">
        <v>249</v>
      </c>
      <c r="B130" s="722"/>
      <c r="C130" s="722"/>
      <c r="D130" s="722"/>
      <c r="E130" s="722"/>
      <c r="F130" s="722"/>
      <c r="G130" s="722"/>
      <c r="L130" s="15"/>
      <c r="M130" s="15"/>
      <c r="N130" s="15"/>
      <c r="O130" s="15"/>
      <c r="P130" s="15"/>
      <c r="Q130" s="15"/>
    </row>
    <row r="131" spans="1:17" s="265" customFormat="1" ht="74.25" customHeight="1">
      <c r="A131" s="267" t="s">
        <v>2</v>
      </c>
      <c r="B131" s="267" t="s">
        <v>69</v>
      </c>
      <c r="C131" s="267" t="s">
        <v>277</v>
      </c>
      <c r="D131" s="267" t="s">
        <v>105</v>
      </c>
      <c r="E131" s="268" t="s">
        <v>5</v>
      </c>
      <c r="F131" s="267" t="s">
        <v>6</v>
      </c>
      <c r="G131" s="266"/>
      <c r="H131" s="6"/>
      <c r="J131" s="267" t="s">
        <v>2</v>
      </c>
      <c r="K131" s="267" t="s">
        <v>69</v>
      </c>
      <c r="L131" s="267" t="s">
        <v>277</v>
      </c>
      <c r="M131" s="267" t="s">
        <v>105</v>
      </c>
      <c r="N131" s="268" t="s">
        <v>5</v>
      </c>
      <c r="O131" s="267" t="s">
        <v>6</v>
      </c>
      <c r="P131" s="95"/>
      <c r="Q131" s="95"/>
    </row>
    <row r="132" spans="1:19" ht="15.75">
      <c r="A132" s="196">
        <v>1</v>
      </c>
      <c r="B132" s="481" t="s">
        <v>160</v>
      </c>
      <c r="C132" s="223">
        <v>23696</v>
      </c>
      <c r="D132" s="375">
        <v>21760</v>
      </c>
      <c r="E132" s="224">
        <f aca="true" t="shared" si="11" ref="E132:E145">C132-D132</f>
        <v>1936</v>
      </c>
      <c r="F132" s="466">
        <f aca="true" t="shared" si="12" ref="F132:F144">E132/C132</f>
        <v>0.08170155300472653</v>
      </c>
      <c r="G132" s="79"/>
      <c r="J132" s="196">
        <v>1</v>
      </c>
      <c r="K132" s="481" t="s">
        <v>165</v>
      </c>
      <c r="L132" s="223">
        <v>100590</v>
      </c>
      <c r="M132" s="375">
        <v>66508</v>
      </c>
      <c r="N132" s="224">
        <f aca="true" t="shared" si="13" ref="N132:N145">L132-M132</f>
        <v>34082</v>
      </c>
      <c r="O132" s="466">
        <f aca="true" t="shared" si="14" ref="O132:O145">N132/L132</f>
        <v>0.3388209563574908</v>
      </c>
      <c r="P132" s="95"/>
      <c r="Q132" s="95"/>
      <c r="R132" s="265"/>
      <c r="S132" s="265"/>
    </row>
    <row r="133" spans="1:19" ht="15.75">
      <c r="A133" s="196">
        <v>2</v>
      </c>
      <c r="B133" s="481" t="s">
        <v>161</v>
      </c>
      <c r="C133" s="223">
        <v>12040</v>
      </c>
      <c r="D133" s="375">
        <v>10768</v>
      </c>
      <c r="E133" s="224">
        <f t="shared" si="11"/>
        <v>1272</v>
      </c>
      <c r="F133" s="466">
        <f t="shared" si="12"/>
        <v>0.10564784053156147</v>
      </c>
      <c r="G133" s="79"/>
      <c r="J133" s="196">
        <v>2</v>
      </c>
      <c r="K133" s="481" t="s">
        <v>171</v>
      </c>
      <c r="L133" s="223">
        <v>76317</v>
      </c>
      <c r="M133" s="375">
        <v>56762</v>
      </c>
      <c r="N133" s="224">
        <f t="shared" si="13"/>
        <v>19555</v>
      </c>
      <c r="O133" s="466">
        <f t="shared" si="14"/>
        <v>0.2562338666352189</v>
      </c>
      <c r="P133" s="95"/>
      <c r="Q133" s="95"/>
      <c r="R133" s="265"/>
      <c r="S133" s="265"/>
    </row>
    <row r="134" spans="1:19" ht="15.75">
      <c r="A134" s="196">
        <v>3</v>
      </c>
      <c r="B134" s="481" t="s">
        <v>162</v>
      </c>
      <c r="C134" s="223">
        <v>20222</v>
      </c>
      <c r="D134" s="375">
        <v>19017</v>
      </c>
      <c r="E134" s="224">
        <f t="shared" si="11"/>
        <v>1205</v>
      </c>
      <c r="F134" s="466">
        <f t="shared" si="12"/>
        <v>0.05958856690732865</v>
      </c>
      <c r="G134" s="79"/>
      <c r="J134" s="196">
        <v>3</v>
      </c>
      <c r="K134" s="482" t="s">
        <v>164</v>
      </c>
      <c r="L134" s="223">
        <v>44120</v>
      </c>
      <c r="M134" s="375">
        <v>35352</v>
      </c>
      <c r="N134" s="224">
        <f t="shared" si="13"/>
        <v>8768</v>
      </c>
      <c r="O134" s="466">
        <f t="shared" si="14"/>
        <v>0.19873073436083408</v>
      </c>
      <c r="P134" s="95"/>
      <c r="Q134" s="95"/>
      <c r="R134" s="265"/>
      <c r="S134" s="265"/>
    </row>
    <row r="135" spans="1:19" ht="15.75">
      <c r="A135" s="196">
        <v>4</v>
      </c>
      <c r="B135" s="481" t="s">
        <v>163</v>
      </c>
      <c r="C135" s="223">
        <v>12514</v>
      </c>
      <c r="D135" s="375">
        <v>10061</v>
      </c>
      <c r="E135" s="224">
        <f t="shared" si="11"/>
        <v>2453</v>
      </c>
      <c r="F135" s="466">
        <f t="shared" si="12"/>
        <v>0.19602045708806137</v>
      </c>
      <c r="G135" s="79"/>
      <c r="J135" s="196">
        <v>4</v>
      </c>
      <c r="K135" s="481" t="s">
        <v>163</v>
      </c>
      <c r="L135" s="223">
        <v>13448</v>
      </c>
      <c r="M135" s="375">
        <v>11225</v>
      </c>
      <c r="N135" s="224">
        <f t="shared" si="13"/>
        <v>2223</v>
      </c>
      <c r="O135" s="466">
        <f t="shared" si="14"/>
        <v>0.16530339083878642</v>
      </c>
      <c r="P135" s="95"/>
      <c r="Q135" s="95"/>
      <c r="R135" s="265"/>
      <c r="S135" s="265"/>
    </row>
    <row r="136" spans="1:19" ht="15.75">
      <c r="A136" s="196">
        <v>5</v>
      </c>
      <c r="B136" s="482" t="s">
        <v>164</v>
      </c>
      <c r="C136" s="223">
        <v>42702</v>
      </c>
      <c r="D136" s="375">
        <v>33428</v>
      </c>
      <c r="E136" s="224">
        <f t="shared" si="11"/>
        <v>9274</v>
      </c>
      <c r="F136" s="466">
        <f t="shared" si="12"/>
        <v>0.2171795232073439</v>
      </c>
      <c r="G136" s="79"/>
      <c r="J136" s="196">
        <v>5</v>
      </c>
      <c r="K136" s="481" t="s">
        <v>168</v>
      </c>
      <c r="L136" s="223">
        <v>20227</v>
      </c>
      <c r="M136" s="375">
        <v>17786</v>
      </c>
      <c r="N136" s="224">
        <f t="shared" si="13"/>
        <v>2441</v>
      </c>
      <c r="O136" s="466">
        <f t="shared" si="14"/>
        <v>0.12068027883522026</v>
      </c>
      <c r="P136" s="95"/>
      <c r="Q136" s="95"/>
      <c r="R136" s="265"/>
      <c r="S136" s="265"/>
    </row>
    <row r="137" spans="1:19" ht="15.75">
      <c r="A137" s="196">
        <v>6</v>
      </c>
      <c r="B137" s="481" t="s">
        <v>165</v>
      </c>
      <c r="C137" s="223">
        <v>100089</v>
      </c>
      <c r="D137" s="375">
        <v>66219</v>
      </c>
      <c r="E137" s="224">
        <f t="shared" si="11"/>
        <v>33870</v>
      </c>
      <c r="F137" s="466">
        <f t="shared" si="12"/>
        <v>0.33839882504570934</v>
      </c>
      <c r="G137" s="79"/>
      <c r="J137" s="196">
        <v>6</v>
      </c>
      <c r="K137" s="481" t="s">
        <v>161</v>
      </c>
      <c r="L137" s="223">
        <v>13179</v>
      </c>
      <c r="M137" s="375">
        <v>12007</v>
      </c>
      <c r="N137" s="224">
        <f t="shared" si="13"/>
        <v>1172</v>
      </c>
      <c r="O137" s="466">
        <f t="shared" si="14"/>
        <v>0.08892935731087336</v>
      </c>
      <c r="P137" s="95"/>
      <c r="Q137" s="95"/>
      <c r="R137" s="265"/>
      <c r="S137" s="265"/>
    </row>
    <row r="138" spans="1:19" ht="15.75">
      <c r="A138" s="196">
        <v>7</v>
      </c>
      <c r="B138" s="482" t="s">
        <v>166</v>
      </c>
      <c r="C138" s="223">
        <v>33818</v>
      </c>
      <c r="D138" s="375">
        <v>29401</v>
      </c>
      <c r="E138" s="224">
        <f t="shared" si="11"/>
        <v>4417</v>
      </c>
      <c r="F138" s="466">
        <f t="shared" si="12"/>
        <v>0.13061091726299603</v>
      </c>
      <c r="G138" s="79"/>
      <c r="J138" s="196">
        <v>7</v>
      </c>
      <c r="K138" s="481" t="s">
        <v>170</v>
      </c>
      <c r="L138" s="223">
        <v>30964</v>
      </c>
      <c r="M138" s="375">
        <v>28215</v>
      </c>
      <c r="N138" s="224">
        <f t="shared" si="13"/>
        <v>2749</v>
      </c>
      <c r="O138" s="466">
        <f t="shared" si="14"/>
        <v>0.08878051931275029</v>
      </c>
      <c r="P138" s="95"/>
      <c r="Q138" s="95"/>
      <c r="R138" s="265"/>
      <c r="S138" s="265"/>
    </row>
    <row r="139" spans="1:19" ht="15.75">
      <c r="A139" s="196">
        <v>8</v>
      </c>
      <c r="B139" s="481" t="s">
        <v>167</v>
      </c>
      <c r="C139" s="223">
        <v>23542</v>
      </c>
      <c r="D139" s="375">
        <v>21847</v>
      </c>
      <c r="E139" s="224">
        <f t="shared" si="11"/>
        <v>1695</v>
      </c>
      <c r="F139" s="466">
        <f t="shared" si="12"/>
        <v>0.07199898054540821</v>
      </c>
      <c r="G139" s="79"/>
      <c r="J139" s="196">
        <v>8</v>
      </c>
      <c r="K139" s="481" t="s">
        <v>172</v>
      </c>
      <c r="L139" s="223">
        <v>18718</v>
      </c>
      <c r="M139" s="375">
        <v>17127</v>
      </c>
      <c r="N139" s="224">
        <f t="shared" si="13"/>
        <v>1591</v>
      </c>
      <c r="O139" s="466">
        <f t="shared" si="14"/>
        <v>0.08499839726466503</v>
      </c>
      <c r="P139" s="95"/>
      <c r="Q139" s="95"/>
      <c r="R139" s="265"/>
      <c r="S139" s="265"/>
    </row>
    <row r="140" spans="1:19" ht="15.75">
      <c r="A140" s="196">
        <v>9</v>
      </c>
      <c r="B140" s="481" t="s">
        <v>168</v>
      </c>
      <c r="C140" s="223">
        <v>18629</v>
      </c>
      <c r="D140" s="375">
        <v>16482</v>
      </c>
      <c r="E140" s="224">
        <f t="shared" si="11"/>
        <v>2147</v>
      </c>
      <c r="F140" s="466">
        <f t="shared" si="12"/>
        <v>0.1152504160180364</v>
      </c>
      <c r="G140" s="79"/>
      <c r="J140" s="196">
        <v>9</v>
      </c>
      <c r="K140" s="481" t="s">
        <v>167</v>
      </c>
      <c r="L140" s="223">
        <v>25852</v>
      </c>
      <c r="M140" s="375">
        <v>23714</v>
      </c>
      <c r="N140" s="224">
        <f t="shared" si="13"/>
        <v>2138</v>
      </c>
      <c r="O140" s="466">
        <f t="shared" si="14"/>
        <v>0.08270153179637939</v>
      </c>
      <c r="P140" s="95"/>
      <c r="Q140" s="95"/>
      <c r="R140" s="265"/>
      <c r="S140" s="265"/>
    </row>
    <row r="141" spans="1:19" ht="14.25" customHeight="1">
      <c r="A141" s="196">
        <v>10</v>
      </c>
      <c r="B141" s="481" t="s">
        <v>169</v>
      </c>
      <c r="C141" s="223">
        <v>12445</v>
      </c>
      <c r="D141" s="375">
        <v>11343</v>
      </c>
      <c r="E141" s="224">
        <f t="shared" si="11"/>
        <v>1102</v>
      </c>
      <c r="F141" s="466">
        <f t="shared" si="12"/>
        <v>0.08854961832061069</v>
      </c>
      <c r="G141" s="79"/>
      <c r="J141" s="196">
        <v>10</v>
      </c>
      <c r="K141" s="482" t="s">
        <v>166</v>
      </c>
      <c r="L141" s="223">
        <v>35131</v>
      </c>
      <c r="M141" s="375">
        <v>32273</v>
      </c>
      <c r="N141" s="224">
        <f t="shared" si="13"/>
        <v>2858</v>
      </c>
      <c r="O141" s="466">
        <f t="shared" si="14"/>
        <v>0.08135265150436936</v>
      </c>
      <c r="P141" s="95"/>
      <c r="Q141" s="95"/>
      <c r="R141" s="265"/>
      <c r="S141" s="265"/>
    </row>
    <row r="142" spans="1:19" ht="14.25" customHeight="1">
      <c r="A142" s="196">
        <v>11</v>
      </c>
      <c r="B142" s="481" t="s">
        <v>170</v>
      </c>
      <c r="C142" s="223">
        <v>29080</v>
      </c>
      <c r="D142" s="375">
        <v>25844</v>
      </c>
      <c r="E142" s="224">
        <f t="shared" si="11"/>
        <v>3236</v>
      </c>
      <c r="F142" s="466">
        <f t="shared" si="12"/>
        <v>0.11127922971114168</v>
      </c>
      <c r="G142" s="79"/>
      <c r="J142" s="196">
        <v>11</v>
      </c>
      <c r="K142" s="481" t="s">
        <v>160</v>
      </c>
      <c r="L142" s="223">
        <v>25397</v>
      </c>
      <c r="M142" s="375">
        <v>23552</v>
      </c>
      <c r="N142" s="224">
        <f t="shared" si="13"/>
        <v>1845</v>
      </c>
      <c r="O142" s="466">
        <f t="shared" si="14"/>
        <v>0.07264637555616806</v>
      </c>
      <c r="P142" s="95"/>
      <c r="Q142" s="95"/>
      <c r="R142" s="265"/>
      <c r="S142" s="265"/>
    </row>
    <row r="143" spans="1:19" ht="14.25" customHeight="1">
      <c r="A143" s="196">
        <v>12</v>
      </c>
      <c r="B143" s="481" t="s">
        <v>171</v>
      </c>
      <c r="C143" s="223">
        <v>72528</v>
      </c>
      <c r="D143" s="375">
        <v>52743</v>
      </c>
      <c r="E143" s="224">
        <f t="shared" si="11"/>
        <v>19785</v>
      </c>
      <c r="F143" s="466">
        <f t="shared" si="12"/>
        <v>0.27279119788219724</v>
      </c>
      <c r="G143" s="79"/>
      <c r="J143" s="196">
        <v>12</v>
      </c>
      <c r="K143" s="481" t="s">
        <v>162</v>
      </c>
      <c r="L143" s="223">
        <v>21077</v>
      </c>
      <c r="M143" s="375">
        <v>19574</v>
      </c>
      <c r="N143" s="224">
        <f t="shared" si="13"/>
        <v>1503</v>
      </c>
      <c r="O143" s="466">
        <f t="shared" si="14"/>
        <v>0.07130995872277839</v>
      </c>
      <c r="P143" s="95"/>
      <c r="Q143" s="95"/>
      <c r="R143" s="265"/>
      <c r="S143" s="265"/>
    </row>
    <row r="144" spans="1:19" ht="13.5" customHeight="1">
      <c r="A144" s="196">
        <v>13</v>
      </c>
      <c r="B144" s="481" t="s">
        <v>172</v>
      </c>
      <c r="C144" s="223">
        <v>17159</v>
      </c>
      <c r="D144" s="375">
        <v>15837</v>
      </c>
      <c r="E144" s="224">
        <f t="shared" si="11"/>
        <v>1322</v>
      </c>
      <c r="F144" s="466">
        <f t="shared" si="12"/>
        <v>0.07704411679002272</v>
      </c>
      <c r="G144" s="79"/>
      <c r="J144" s="196">
        <v>13</v>
      </c>
      <c r="K144" s="481" t="s">
        <v>169</v>
      </c>
      <c r="L144" s="223">
        <v>12851</v>
      </c>
      <c r="M144" s="375">
        <v>12043</v>
      </c>
      <c r="N144" s="224">
        <f t="shared" si="13"/>
        <v>808</v>
      </c>
      <c r="O144" s="466">
        <f t="shared" si="14"/>
        <v>0.06287448447591627</v>
      </c>
      <c r="P144" s="95"/>
      <c r="Q144" s="95"/>
      <c r="R144" s="265"/>
      <c r="S144" s="265"/>
    </row>
    <row r="145" spans="1:19" ht="16.5">
      <c r="A145" s="125"/>
      <c r="B145" s="624" t="s">
        <v>10</v>
      </c>
      <c r="C145" s="673">
        <f>SUM(C132:C144)</f>
        <v>418464</v>
      </c>
      <c r="D145" s="673">
        <f>SUM(D132:D144)</f>
        <v>334750</v>
      </c>
      <c r="E145" s="674">
        <f t="shared" si="11"/>
        <v>83714</v>
      </c>
      <c r="F145" s="670">
        <f>E145/C145</f>
        <v>0.20005066146669725</v>
      </c>
      <c r="G145" s="80"/>
      <c r="J145" s="125"/>
      <c r="K145" s="624" t="s">
        <v>10</v>
      </c>
      <c r="L145" s="271">
        <f>SUM(L132:L144)</f>
        <v>437871</v>
      </c>
      <c r="M145" s="271">
        <f>SUM(M132:M144)</f>
        <v>356138</v>
      </c>
      <c r="N145" s="272">
        <f t="shared" si="13"/>
        <v>81733</v>
      </c>
      <c r="O145" s="227">
        <f t="shared" si="14"/>
        <v>0.18665999803595124</v>
      </c>
      <c r="P145" s="95"/>
      <c r="Q145" s="95"/>
      <c r="R145" s="265"/>
      <c r="S145" s="265"/>
    </row>
    <row r="146" spans="1:17" ht="23.25" customHeight="1">
      <c r="A146" s="722" t="s">
        <v>250</v>
      </c>
      <c r="B146" s="722"/>
      <c r="C146" s="722"/>
      <c r="D146" s="722"/>
      <c r="E146" s="722"/>
      <c r="F146" s="722"/>
      <c r="G146" s="722"/>
      <c r="L146" s="15"/>
      <c r="M146" s="15"/>
      <c r="N146" s="15"/>
      <c r="O146" s="15"/>
      <c r="P146" s="15"/>
      <c r="Q146" s="15"/>
    </row>
    <row r="147" spans="1:17" s="265" customFormat="1" ht="72.75" customHeight="1">
      <c r="A147" s="267" t="s">
        <v>2</v>
      </c>
      <c r="B147" s="267" t="s">
        <v>69</v>
      </c>
      <c r="C147" s="267" t="s">
        <v>277</v>
      </c>
      <c r="D147" s="267" t="s">
        <v>105</v>
      </c>
      <c r="E147" s="268" t="s">
        <v>5</v>
      </c>
      <c r="F147" s="267" t="s">
        <v>6</v>
      </c>
      <c r="G147" s="266"/>
      <c r="H147" s="6"/>
      <c r="J147" s="267" t="s">
        <v>2</v>
      </c>
      <c r="K147" s="267" t="s">
        <v>69</v>
      </c>
      <c r="L147" s="267" t="s">
        <v>277</v>
      </c>
      <c r="M147" s="267" t="s">
        <v>105</v>
      </c>
      <c r="N147" s="268" t="s">
        <v>5</v>
      </c>
      <c r="O147" s="267" t="s">
        <v>6</v>
      </c>
      <c r="P147" s="95"/>
      <c r="Q147" s="95"/>
    </row>
    <row r="148" spans="1:17" ht="15.75">
      <c r="A148" s="196">
        <v>1</v>
      </c>
      <c r="B148" s="481" t="s">
        <v>160</v>
      </c>
      <c r="C148" s="382">
        <v>21239</v>
      </c>
      <c r="D148" s="383">
        <v>17992</v>
      </c>
      <c r="E148" s="224">
        <f>C148-D148</f>
        <v>3247</v>
      </c>
      <c r="F148" s="466">
        <f>E148/C148</f>
        <v>0.15287913743584913</v>
      </c>
      <c r="G148" s="79"/>
      <c r="J148" s="196">
        <v>1</v>
      </c>
      <c r="K148" s="481" t="s">
        <v>165</v>
      </c>
      <c r="L148" s="382">
        <v>51285</v>
      </c>
      <c r="M148" s="383">
        <v>32107</v>
      </c>
      <c r="N148" s="224">
        <f aca="true" t="shared" si="15" ref="N148:N161">L148-M148</f>
        <v>19178</v>
      </c>
      <c r="O148" s="466">
        <f aca="true" t="shared" si="16" ref="O148:O161">N148/L148</f>
        <v>0.37394949790387055</v>
      </c>
      <c r="P148" s="95"/>
      <c r="Q148" s="95"/>
    </row>
    <row r="149" spans="1:17" ht="15.75">
      <c r="A149" s="196">
        <v>2</v>
      </c>
      <c r="B149" s="481" t="s">
        <v>161</v>
      </c>
      <c r="C149" s="382">
        <v>9972</v>
      </c>
      <c r="D149" s="383">
        <v>8222</v>
      </c>
      <c r="E149" s="224">
        <f aca="true" t="shared" si="17" ref="E149:E159">C149-D149</f>
        <v>1750</v>
      </c>
      <c r="F149" s="466">
        <f aca="true" t="shared" si="18" ref="F149:F159">E149/C149</f>
        <v>0.1754913758523867</v>
      </c>
      <c r="G149" s="79"/>
      <c r="J149" s="196">
        <v>2</v>
      </c>
      <c r="K149" s="481" t="s">
        <v>171</v>
      </c>
      <c r="L149" s="382">
        <v>46582</v>
      </c>
      <c r="M149" s="383">
        <v>34126</v>
      </c>
      <c r="N149" s="224">
        <f t="shared" si="15"/>
        <v>12456</v>
      </c>
      <c r="O149" s="466">
        <f t="shared" si="16"/>
        <v>0.26739942467047356</v>
      </c>
      <c r="P149" s="95"/>
      <c r="Q149" s="95"/>
    </row>
    <row r="150" spans="1:17" ht="15.75">
      <c r="A150" s="196">
        <v>3</v>
      </c>
      <c r="B150" s="481" t="s">
        <v>162</v>
      </c>
      <c r="C150" s="382">
        <v>15078</v>
      </c>
      <c r="D150" s="383">
        <v>13551</v>
      </c>
      <c r="E150" s="224">
        <f t="shared" si="17"/>
        <v>1527</v>
      </c>
      <c r="F150" s="466">
        <f t="shared" si="18"/>
        <v>0.10127337843215281</v>
      </c>
      <c r="G150" s="79"/>
      <c r="J150" s="196">
        <v>3</v>
      </c>
      <c r="K150" s="482" t="s">
        <v>164</v>
      </c>
      <c r="L150" s="382">
        <v>32489</v>
      </c>
      <c r="M150" s="383">
        <v>24670</v>
      </c>
      <c r="N150" s="224">
        <f t="shared" si="15"/>
        <v>7819</v>
      </c>
      <c r="O150" s="466">
        <f t="shared" si="16"/>
        <v>0.2406660715934624</v>
      </c>
      <c r="P150" s="95"/>
      <c r="Q150" s="95"/>
    </row>
    <row r="151" spans="1:17" ht="15.75">
      <c r="A151" s="196">
        <v>4</v>
      </c>
      <c r="B151" s="481" t="s">
        <v>163</v>
      </c>
      <c r="C151" s="382">
        <v>10327</v>
      </c>
      <c r="D151" s="383">
        <v>7759</v>
      </c>
      <c r="E151" s="224">
        <f t="shared" si="17"/>
        <v>2568</v>
      </c>
      <c r="F151" s="466">
        <f t="shared" si="18"/>
        <v>0.24866853878183404</v>
      </c>
      <c r="G151" s="79"/>
      <c r="J151" s="196">
        <v>4</v>
      </c>
      <c r="K151" s="481" t="s">
        <v>163</v>
      </c>
      <c r="L151" s="382">
        <v>10973</v>
      </c>
      <c r="M151" s="383">
        <v>8836</v>
      </c>
      <c r="N151" s="224">
        <f t="shared" si="15"/>
        <v>2137</v>
      </c>
      <c r="O151" s="466">
        <f t="shared" si="16"/>
        <v>0.1947507518454388</v>
      </c>
      <c r="P151" s="95"/>
      <c r="Q151" s="95"/>
    </row>
    <row r="152" spans="1:17" ht="15.75">
      <c r="A152" s="196">
        <v>5</v>
      </c>
      <c r="B152" s="482" t="s">
        <v>164</v>
      </c>
      <c r="C152" s="382">
        <v>31771</v>
      </c>
      <c r="D152" s="383">
        <v>23697</v>
      </c>
      <c r="E152" s="224">
        <f t="shared" si="17"/>
        <v>8074</v>
      </c>
      <c r="F152" s="466">
        <f t="shared" si="18"/>
        <v>0.25413112586950365</v>
      </c>
      <c r="G152" s="79"/>
      <c r="J152" s="196">
        <v>5</v>
      </c>
      <c r="K152" s="481" t="s">
        <v>160</v>
      </c>
      <c r="L152" s="382">
        <v>23527</v>
      </c>
      <c r="M152" s="383">
        <v>20136</v>
      </c>
      <c r="N152" s="224">
        <f t="shared" si="15"/>
        <v>3391</v>
      </c>
      <c r="O152" s="466">
        <f t="shared" si="16"/>
        <v>0.1441322735580397</v>
      </c>
      <c r="P152" s="95"/>
      <c r="Q152" s="95"/>
    </row>
    <row r="153" spans="1:17" ht="15.75">
      <c r="A153" s="196">
        <v>6</v>
      </c>
      <c r="B153" s="481" t="s">
        <v>165</v>
      </c>
      <c r="C153" s="382">
        <v>51402</v>
      </c>
      <c r="D153" s="383">
        <v>31715</v>
      </c>
      <c r="E153" s="224">
        <f t="shared" si="17"/>
        <v>19687</v>
      </c>
      <c r="F153" s="466">
        <f t="shared" si="18"/>
        <v>0.38300066145286177</v>
      </c>
      <c r="G153" s="79"/>
      <c r="J153" s="196">
        <v>6</v>
      </c>
      <c r="K153" s="481" t="s">
        <v>161</v>
      </c>
      <c r="L153" s="382">
        <v>10748</v>
      </c>
      <c r="M153" s="383">
        <v>9283</v>
      </c>
      <c r="N153" s="224">
        <f t="shared" si="15"/>
        <v>1465</v>
      </c>
      <c r="O153" s="466">
        <f t="shared" si="16"/>
        <v>0.13630442873092669</v>
      </c>
      <c r="P153" s="95"/>
      <c r="Q153" s="95"/>
    </row>
    <row r="154" spans="1:17" ht="15.75">
      <c r="A154" s="196">
        <v>7</v>
      </c>
      <c r="B154" s="482" t="s">
        <v>166</v>
      </c>
      <c r="C154" s="382">
        <v>28364</v>
      </c>
      <c r="D154" s="383">
        <v>23729</v>
      </c>
      <c r="E154" s="224">
        <f t="shared" si="17"/>
        <v>4635</v>
      </c>
      <c r="F154" s="466">
        <f t="shared" si="18"/>
        <v>0.16341136652094204</v>
      </c>
      <c r="G154" s="79"/>
      <c r="J154" s="196">
        <v>7</v>
      </c>
      <c r="K154" s="481" t="s">
        <v>170</v>
      </c>
      <c r="L154" s="382">
        <v>26857</v>
      </c>
      <c r="M154" s="383">
        <v>23246</v>
      </c>
      <c r="N154" s="224">
        <f t="shared" si="15"/>
        <v>3611</v>
      </c>
      <c r="O154" s="466">
        <f t="shared" si="16"/>
        <v>0.1344528428342704</v>
      </c>
      <c r="P154" s="95"/>
      <c r="Q154" s="95"/>
    </row>
    <row r="155" spans="1:17" ht="15.75">
      <c r="A155" s="196">
        <v>8</v>
      </c>
      <c r="B155" s="481" t="s">
        <v>167</v>
      </c>
      <c r="C155" s="382">
        <v>20874</v>
      </c>
      <c r="D155" s="383">
        <v>18132</v>
      </c>
      <c r="E155" s="224">
        <f t="shared" si="17"/>
        <v>2742</v>
      </c>
      <c r="F155" s="466">
        <f t="shared" si="18"/>
        <v>0.1313595860879563</v>
      </c>
      <c r="G155" s="79"/>
      <c r="J155" s="196">
        <v>8</v>
      </c>
      <c r="K155" s="481" t="s">
        <v>168</v>
      </c>
      <c r="L155" s="382">
        <v>16306</v>
      </c>
      <c r="M155" s="383">
        <v>14237</v>
      </c>
      <c r="N155" s="224">
        <f t="shared" si="15"/>
        <v>2069</v>
      </c>
      <c r="O155" s="466">
        <f t="shared" si="16"/>
        <v>0.12688580890469767</v>
      </c>
      <c r="P155" s="95"/>
      <c r="Q155" s="95"/>
    </row>
    <row r="156" spans="1:17" ht="15.75">
      <c r="A156" s="196">
        <v>9</v>
      </c>
      <c r="B156" s="481" t="s">
        <v>168</v>
      </c>
      <c r="C156" s="382">
        <v>15274</v>
      </c>
      <c r="D156" s="383">
        <v>13208</v>
      </c>
      <c r="E156" s="224">
        <f t="shared" si="17"/>
        <v>2066</v>
      </c>
      <c r="F156" s="466">
        <f t="shared" si="18"/>
        <v>0.1352625376456724</v>
      </c>
      <c r="G156" s="79"/>
      <c r="J156" s="196">
        <v>9</v>
      </c>
      <c r="K156" s="481" t="s">
        <v>162</v>
      </c>
      <c r="L156" s="382">
        <v>15947</v>
      </c>
      <c r="M156" s="383">
        <v>13992</v>
      </c>
      <c r="N156" s="224">
        <f t="shared" si="15"/>
        <v>1955</v>
      </c>
      <c r="O156" s="466">
        <f t="shared" si="16"/>
        <v>0.12259359127108548</v>
      </c>
      <c r="P156" s="95"/>
      <c r="Q156" s="95"/>
    </row>
    <row r="157" spans="1:17" ht="15.75">
      <c r="A157" s="196">
        <v>10</v>
      </c>
      <c r="B157" s="481" t="s">
        <v>169</v>
      </c>
      <c r="C157" s="382">
        <v>10897</v>
      </c>
      <c r="D157" s="383">
        <v>9740</v>
      </c>
      <c r="E157" s="224">
        <f t="shared" si="17"/>
        <v>1157</v>
      </c>
      <c r="F157" s="466">
        <f t="shared" si="18"/>
        <v>0.1061760117463522</v>
      </c>
      <c r="G157" s="79"/>
      <c r="J157" s="196">
        <v>10</v>
      </c>
      <c r="K157" s="481" t="s">
        <v>167</v>
      </c>
      <c r="L157" s="382">
        <v>23377</v>
      </c>
      <c r="M157" s="383">
        <v>20559</v>
      </c>
      <c r="N157" s="224">
        <f t="shared" si="15"/>
        <v>2818</v>
      </c>
      <c r="O157" s="466">
        <f t="shared" si="16"/>
        <v>0.12054583565042563</v>
      </c>
      <c r="P157" s="95"/>
      <c r="Q157" s="95"/>
    </row>
    <row r="158" spans="1:17" ht="15.75">
      <c r="A158" s="196">
        <v>11</v>
      </c>
      <c r="B158" s="481" t="s">
        <v>170</v>
      </c>
      <c r="C158" s="382">
        <v>25425</v>
      </c>
      <c r="D158" s="383">
        <v>21486</v>
      </c>
      <c r="E158" s="224">
        <f t="shared" si="17"/>
        <v>3939</v>
      </c>
      <c r="F158" s="466">
        <f t="shared" si="18"/>
        <v>0.15492625368731563</v>
      </c>
      <c r="G158" s="79"/>
      <c r="J158" s="196">
        <v>11</v>
      </c>
      <c r="K158" s="482" t="s">
        <v>166</v>
      </c>
      <c r="L158" s="382">
        <v>29335</v>
      </c>
      <c r="M158" s="383">
        <v>25800</v>
      </c>
      <c r="N158" s="224">
        <f t="shared" si="15"/>
        <v>3535</v>
      </c>
      <c r="O158" s="466">
        <f t="shared" si="16"/>
        <v>0.12050451678881882</v>
      </c>
      <c r="P158" s="95"/>
      <c r="Q158" s="95"/>
    </row>
    <row r="159" spans="1:17" ht="15.75">
      <c r="A159" s="196">
        <v>12</v>
      </c>
      <c r="B159" s="481" t="s">
        <v>171</v>
      </c>
      <c r="C159" s="382">
        <v>45546</v>
      </c>
      <c r="D159" s="383">
        <v>32981</v>
      </c>
      <c r="E159" s="224">
        <f t="shared" si="17"/>
        <v>12565</v>
      </c>
      <c r="F159" s="466">
        <f t="shared" si="18"/>
        <v>0.2758749396214816</v>
      </c>
      <c r="G159" s="79"/>
      <c r="J159" s="196">
        <v>12</v>
      </c>
      <c r="K159" s="481" t="s">
        <v>172</v>
      </c>
      <c r="L159" s="382">
        <v>12739</v>
      </c>
      <c r="M159" s="383">
        <v>11333</v>
      </c>
      <c r="N159" s="224">
        <f t="shared" si="15"/>
        <v>1406</v>
      </c>
      <c r="O159" s="466">
        <f t="shared" si="16"/>
        <v>0.1103697307480964</v>
      </c>
      <c r="P159" s="95"/>
      <c r="Q159" s="95"/>
    </row>
    <row r="160" spans="1:17" ht="15.75">
      <c r="A160" s="196">
        <v>13</v>
      </c>
      <c r="B160" s="481" t="s">
        <v>172</v>
      </c>
      <c r="C160" s="382">
        <v>12277</v>
      </c>
      <c r="D160" s="383">
        <v>10944</v>
      </c>
      <c r="E160" s="224">
        <f>C160-D160</f>
        <v>1333</v>
      </c>
      <c r="F160" s="466">
        <f>E160/C160</f>
        <v>0.10857701392848415</v>
      </c>
      <c r="G160" s="79"/>
      <c r="J160" s="196">
        <v>13</v>
      </c>
      <c r="K160" s="481" t="s">
        <v>169</v>
      </c>
      <c r="L160" s="382">
        <v>11560</v>
      </c>
      <c r="M160" s="383">
        <v>10491</v>
      </c>
      <c r="N160" s="224">
        <f t="shared" si="15"/>
        <v>1069</v>
      </c>
      <c r="O160" s="466">
        <f t="shared" si="16"/>
        <v>0.09247404844290658</v>
      </c>
      <c r="P160" s="95"/>
      <c r="Q160" s="95"/>
    </row>
    <row r="161" spans="1:23" ht="16.5">
      <c r="A161" s="125"/>
      <c r="B161" s="624" t="s">
        <v>10</v>
      </c>
      <c r="C161" s="336">
        <f>SUM(C148:C160)</f>
        <v>298446</v>
      </c>
      <c r="D161" s="336">
        <f>SUM(D148:D160)</f>
        <v>233156</v>
      </c>
      <c r="E161" s="669">
        <f>C161-D161</f>
        <v>65290</v>
      </c>
      <c r="F161" s="675">
        <f>E161/C161</f>
        <v>0.21876654403141607</v>
      </c>
      <c r="G161" s="80"/>
      <c r="J161" s="125"/>
      <c r="K161" s="624" t="s">
        <v>10</v>
      </c>
      <c r="L161" s="336">
        <f>SUM(L148:L160)</f>
        <v>311725</v>
      </c>
      <c r="M161" s="336">
        <f>SUM(M148:M160)</f>
        <v>248816</v>
      </c>
      <c r="N161" s="226">
        <f t="shared" si="15"/>
        <v>62909</v>
      </c>
      <c r="O161" s="325">
        <f t="shared" si="16"/>
        <v>0.20180928703183895</v>
      </c>
      <c r="P161" s="95"/>
      <c r="Q161" s="95"/>
      <c r="R161" s="265"/>
      <c r="S161" s="265"/>
      <c r="T161" s="265"/>
      <c r="U161" s="265"/>
      <c r="V161" s="265"/>
      <c r="W161" s="265"/>
    </row>
    <row r="162" spans="1:17" ht="12.75" customHeight="1">
      <c r="A162" s="179"/>
      <c r="B162" s="20"/>
      <c r="C162" s="20"/>
      <c r="D162" s="16"/>
      <c r="E162" s="124"/>
      <c r="F162" s="21"/>
      <c r="G162" s="78"/>
      <c r="L162" s="15"/>
      <c r="M162" s="15"/>
      <c r="N162" s="15"/>
      <c r="O162" s="15"/>
      <c r="P162" s="15"/>
      <c r="Q162" s="15"/>
    </row>
    <row r="163" spans="1:17" s="211" customFormat="1" ht="15">
      <c r="A163" s="232" t="s">
        <v>278</v>
      </c>
      <c r="B163" s="131"/>
      <c r="C163" s="229"/>
      <c r="D163" s="229"/>
      <c r="E163" s="230"/>
      <c r="F163" s="229"/>
      <c r="G163" s="231"/>
      <c r="H163" s="422"/>
      <c r="L163" s="65"/>
      <c r="M163" s="65"/>
      <c r="N163" s="65"/>
      <c r="O163" s="65"/>
      <c r="P163" s="65"/>
      <c r="Q163" s="65"/>
    </row>
    <row r="164" spans="1:17" ht="15">
      <c r="A164" s="141" t="s">
        <v>251</v>
      </c>
      <c r="B164" s="132"/>
      <c r="C164" s="22"/>
      <c r="D164" s="132"/>
      <c r="E164" s="160"/>
      <c r="F164" s="22"/>
      <c r="L164" s="15"/>
      <c r="M164" s="15"/>
      <c r="N164" s="15"/>
      <c r="O164" s="15"/>
      <c r="P164" s="15"/>
      <c r="Q164" s="15"/>
    </row>
    <row r="165" spans="1:17" s="265" customFormat="1" ht="62.25" customHeight="1">
      <c r="A165" s="116" t="s">
        <v>38</v>
      </c>
      <c r="B165" s="116" t="s">
        <v>16</v>
      </c>
      <c r="C165" s="116" t="s">
        <v>317</v>
      </c>
      <c r="D165" s="116" t="s">
        <v>279</v>
      </c>
      <c r="E165" s="164" t="s">
        <v>107</v>
      </c>
      <c r="F165" s="269"/>
      <c r="G165" s="270"/>
      <c r="H165" s="6"/>
      <c r="L165" s="95"/>
      <c r="M165" s="483"/>
      <c r="N165" s="95"/>
      <c r="O165" s="95"/>
      <c r="P165" s="95"/>
      <c r="Q165" s="95"/>
    </row>
    <row r="166" spans="1:17" ht="15">
      <c r="A166" s="196">
        <v>1</v>
      </c>
      <c r="B166" s="481" t="s">
        <v>160</v>
      </c>
      <c r="C166" s="676">
        <v>5632480</v>
      </c>
      <c r="D166" s="237">
        <v>4983080</v>
      </c>
      <c r="E166" s="200">
        <f>D166/C166</f>
        <v>0.8847044285998352</v>
      </c>
      <c r="L166" s="95"/>
      <c r="M166" s="534"/>
      <c r="N166" s="15"/>
      <c r="O166" s="15"/>
      <c r="P166" s="15"/>
      <c r="Q166" s="15"/>
    </row>
    <row r="167" spans="1:17" ht="15">
      <c r="A167" s="196">
        <v>2</v>
      </c>
      <c r="B167" s="481" t="s">
        <v>161</v>
      </c>
      <c r="C167" s="676">
        <v>2797675</v>
      </c>
      <c r="D167" s="237">
        <v>2487304</v>
      </c>
      <c r="E167" s="200">
        <f aca="true" t="shared" si="19" ref="E167:E179">D167/C167</f>
        <v>0.8890610953738372</v>
      </c>
      <c r="L167" s="95"/>
      <c r="M167" s="534"/>
      <c r="N167" s="15"/>
      <c r="O167" s="15"/>
      <c r="P167" s="15"/>
      <c r="Q167" s="15"/>
    </row>
    <row r="168" spans="1:17" ht="15">
      <c r="A168" s="196">
        <v>3</v>
      </c>
      <c r="B168" s="481" t="s">
        <v>162</v>
      </c>
      <c r="C168" s="676">
        <v>4549130</v>
      </c>
      <c r="D168" s="237">
        <v>4297915</v>
      </c>
      <c r="E168" s="200">
        <f t="shared" si="19"/>
        <v>0.944777353032338</v>
      </c>
      <c r="L168" s="95"/>
      <c r="M168" s="534"/>
      <c r="N168" s="15"/>
      <c r="O168" s="15"/>
      <c r="P168" s="15"/>
      <c r="Q168" s="15"/>
    </row>
    <row r="169" spans="1:17" ht="15">
      <c r="A169" s="196">
        <v>4</v>
      </c>
      <c r="B169" s="481" t="s">
        <v>163</v>
      </c>
      <c r="C169" s="676">
        <v>2730465</v>
      </c>
      <c r="D169" s="237">
        <v>2334152</v>
      </c>
      <c r="E169" s="200">
        <f t="shared" si="19"/>
        <v>0.8548551254090421</v>
      </c>
      <c r="L169" s="95"/>
      <c r="M169" s="534"/>
      <c r="N169" s="15"/>
      <c r="O169" s="15"/>
      <c r="P169" s="15"/>
      <c r="Q169" s="15"/>
    </row>
    <row r="170" spans="1:17" ht="15">
      <c r="A170" s="196">
        <v>5</v>
      </c>
      <c r="B170" s="482" t="s">
        <v>164</v>
      </c>
      <c r="C170" s="676">
        <v>8698290</v>
      </c>
      <c r="D170" s="237">
        <v>7554752</v>
      </c>
      <c r="E170" s="200">
        <f t="shared" si="19"/>
        <v>0.8685330105112614</v>
      </c>
      <c r="L170" s="95"/>
      <c r="M170" s="534"/>
      <c r="N170" s="15"/>
      <c r="O170" s="15"/>
      <c r="P170" s="15"/>
      <c r="Q170" s="15"/>
    </row>
    <row r="171" spans="1:17" ht="15">
      <c r="A171" s="196">
        <v>6</v>
      </c>
      <c r="B171" s="481" t="s">
        <v>165</v>
      </c>
      <c r="C171" s="676">
        <v>16253305</v>
      </c>
      <c r="D171" s="237">
        <v>14501854</v>
      </c>
      <c r="E171" s="200">
        <f t="shared" si="19"/>
        <v>0.8922403166617497</v>
      </c>
      <c r="L171" s="95"/>
      <c r="M171" s="534"/>
      <c r="N171" s="15"/>
      <c r="O171" s="15"/>
      <c r="P171" s="15"/>
      <c r="Q171" s="15"/>
    </row>
    <row r="172" spans="1:17" ht="15">
      <c r="A172" s="196">
        <v>7</v>
      </c>
      <c r="B172" s="482" t="s">
        <v>166</v>
      </c>
      <c r="C172" s="676">
        <v>7688025</v>
      </c>
      <c r="D172" s="237">
        <v>6821060</v>
      </c>
      <c r="E172" s="200">
        <f t="shared" si="19"/>
        <v>0.8872317662858796</v>
      </c>
      <c r="L172" s="95"/>
      <c r="M172" s="534"/>
      <c r="N172" s="15"/>
      <c r="O172" s="15"/>
      <c r="P172" s="15"/>
      <c r="Q172" s="15"/>
    </row>
    <row r="173" spans="1:17" ht="15">
      <c r="A173" s="196">
        <v>8</v>
      </c>
      <c r="B173" s="481" t="s">
        <v>167</v>
      </c>
      <c r="C173" s="676">
        <v>5688645</v>
      </c>
      <c r="D173" s="237">
        <v>4937339</v>
      </c>
      <c r="E173" s="200">
        <f t="shared" si="19"/>
        <v>0.8679288301519957</v>
      </c>
      <c r="L173" s="95"/>
      <c r="M173" s="534"/>
      <c r="N173" s="15"/>
      <c r="O173" s="15"/>
      <c r="P173" s="15"/>
      <c r="Q173" s="15"/>
    </row>
    <row r="174" spans="1:17" ht="15">
      <c r="A174" s="196">
        <v>9</v>
      </c>
      <c r="B174" s="481" t="s">
        <v>168</v>
      </c>
      <c r="C174" s="676">
        <v>4060330</v>
      </c>
      <c r="D174" s="237">
        <v>3840278</v>
      </c>
      <c r="E174" s="200">
        <f t="shared" si="19"/>
        <v>0.9458044050606724</v>
      </c>
      <c r="L174" s="95"/>
      <c r="M174" s="534"/>
      <c r="N174" s="15"/>
      <c r="O174" s="15"/>
      <c r="P174" s="15"/>
      <c r="Q174" s="15"/>
    </row>
    <row r="175" spans="1:17" ht="15">
      <c r="A175" s="196">
        <v>10</v>
      </c>
      <c r="B175" s="481" t="s">
        <v>169</v>
      </c>
      <c r="C175" s="676">
        <v>2882980</v>
      </c>
      <c r="D175" s="237">
        <v>2642926</v>
      </c>
      <c r="E175" s="200">
        <f t="shared" si="19"/>
        <v>0.9167340737708899</v>
      </c>
      <c r="L175" s="95"/>
      <c r="M175" s="534"/>
      <c r="N175" s="15"/>
      <c r="O175" s="15"/>
      <c r="P175" s="15"/>
      <c r="Q175" s="15"/>
    </row>
    <row r="176" spans="1:17" ht="15">
      <c r="A176" s="196">
        <v>11</v>
      </c>
      <c r="B176" s="481" t="s">
        <v>170</v>
      </c>
      <c r="C176" s="676">
        <v>6666950</v>
      </c>
      <c r="D176" s="238">
        <v>5918173</v>
      </c>
      <c r="E176" s="200">
        <f t="shared" si="19"/>
        <v>0.8876882232505119</v>
      </c>
      <c r="L176" s="95"/>
      <c r="M176" s="534"/>
      <c r="N176" s="15"/>
      <c r="O176" s="15"/>
      <c r="P176" s="15"/>
      <c r="Q176" s="15"/>
    </row>
    <row r="177" spans="1:17" ht="15">
      <c r="A177" s="196">
        <v>12</v>
      </c>
      <c r="B177" s="481" t="s">
        <v>171</v>
      </c>
      <c r="C177" s="676">
        <v>14195175</v>
      </c>
      <c r="D177" s="237">
        <v>12078108</v>
      </c>
      <c r="E177" s="200">
        <f t="shared" si="19"/>
        <v>0.8508600985898378</v>
      </c>
      <c r="L177" s="95"/>
      <c r="M177" s="534"/>
      <c r="N177" s="15"/>
      <c r="O177" s="15"/>
      <c r="P177" s="15"/>
      <c r="Q177" s="15"/>
    </row>
    <row r="178" spans="1:17" ht="15">
      <c r="A178" s="196">
        <v>13</v>
      </c>
      <c r="B178" s="481" t="s">
        <v>172</v>
      </c>
      <c r="C178" s="676">
        <v>4092995</v>
      </c>
      <c r="D178" s="236">
        <v>3642609</v>
      </c>
      <c r="E178" s="200">
        <f>D178/C178</f>
        <v>0.8899617517245929</v>
      </c>
      <c r="L178" s="95"/>
      <c r="M178" s="534"/>
      <c r="N178" s="15"/>
      <c r="O178" s="15"/>
      <c r="P178" s="15"/>
      <c r="Q178" s="15"/>
    </row>
    <row r="179" spans="1:17" ht="15">
      <c r="A179" s="18"/>
      <c r="B179" s="35" t="s">
        <v>10</v>
      </c>
      <c r="C179" s="668">
        <f>SUM(C166:C178)</f>
        <v>85936445</v>
      </c>
      <c r="D179" s="668">
        <f>SUM(D166:D178)</f>
        <v>76039550</v>
      </c>
      <c r="E179" s="36">
        <f t="shared" si="19"/>
        <v>0.8848347170981997</v>
      </c>
      <c r="J179" s="374"/>
      <c r="K179" s="374"/>
      <c r="L179" s="662"/>
      <c r="M179" s="415"/>
      <c r="N179" s="15"/>
      <c r="O179" s="15"/>
      <c r="P179" s="15"/>
      <c r="Q179" s="15"/>
    </row>
    <row r="180" spans="1:17" ht="15">
      <c r="A180" s="20"/>
      <c r="B180" s="626"/>
      <c r="C180" s="59"/>
      <c r="D180" s="145"/>
      <c r="E180" s="194"/>
      <c r="F180" s="2"/>
      <c r="G180" s="27"/>
      <c r="J180" s="77"/>
      <c r="K180" s="77"/>
      <c r="L180" s="15"/>
      <c r="M180" s="15"/>
      <c r="N180" s="15"/>
      <c r="O180" s="15"/>
      <c r="P180" s="15"/>
      <c r="Q180" s="15"/>
    </row>
    <row r="181" spans="1:17" s="211" customFormat="1" ht="15">
      <c r="A181" s="232" t="s">
        <v>280</v>
      </c>
      <c r="B181" s="131"/>
      <c r="C181" s="229"/>
      <c r="D181" s="229"/>
      <c r="E181" s="230"/>
      <c r="F181" s="229"/>
      <c r="G181" s="231"/>
      <c r="H181" s="422"/>
      <c r="K181" s="464"/>
      <c r="L181" s="65"/>
      <c r="M181" s="65"/>
      <c r="N181" s="65"/>
      <c r="O181" s="65"/>
      <c r="P181" s="65"/>
      <c r="Q181" s="65"/>
    </row>
    <row r="182" spans="1:17" s="221" customFormat="1" ht="15">
      <c r="A182" s="232" t="s">
        <v>252</v>
      </c>
      <c r="B182" s="132"/>
      <c r="C182" s="233"/>
      <c r="D182" s="233"/>
      <c r="E182" s="234"/>
      <c r="F182" s="233"/>
      <c r="G182" s="235"/>
      <c r="H182" s="127"/>
      <c r="L182" s="484"/>
      <c r="M182" s="484"/>
      <c r="N182" s="484"/>
      <c r="O182" s="484"/>
      <c r="P182" s="484"/>
      <c r="Q182" s="484"/>
    </row>
    <row r="183" spans="1:17" ht="51" customHeight="1">
      <c r="A183" s="115" t="s">
        <v>2</v>
      </c>
      <c r="B183" s="115" t="s">
        <v>16</v>
      </c>
      <c r="C183" s="116" t="str">
        <f>C165</f>
        <v>No of meals to be serve during 01.04.18 to 31.03.19</v>
      </c>
      <c r="D183" s="116" t="s">
        <v>279</v>
      </c>
      <c r="E183" s="164" t="s">
        <v>107</v>
      </c>
      <c r="F183" s="23"/>
      <c r="L183" s="15"/>
      <c r="M183" s="483"/>
      <c r="N183" s="15"/>
      <c r="O183" s="15"/>
      <c r="P183" s="15"/>
      <c r="Q183" s="15"/>
    </row>
    <row r="184" spans="1:17" ht="15.75">
      <c r="A184" s="196">
        <v>1</v>
      </c>
      <c r="B184" s="671" t="s">
        <v>160</v>
      </c>
      <c r="C184" s="206">
        <v>4938290</v>
      </c>
      <c r="D184" s="206">
        <v>4066276</v>
      </c>
      <c r="E184" s="200">
        <f aca="true" t="shared" si="20" ref="E184:E197">D184/C184</f>
        <v>0.8234178227686102</v>
      </c>
      <c r="L184" s="15"/>
      <c r="M184" s="537"/>
      <c r="N184" s="15"/>
      <c r="O184" s="15"/>
      <c r="P184" s="15"/>
      <c r="Q184" s="15"/>
    </row>
    <row r="185" spans="1:17" ht="15.75">
      <c r="A185" s="196">
        <v>2</v>
      </c>
      <c r="B185" s="671" t="s">
        <v>161</v>
      </c>
      <c r="C185" s="206">
        <v>2310285</v>
      </c>
      <c r="D185" s="206">
        <v>1882804</v>
      </c>
      <c r="E185" s="200">
        <f t="shared" si="20"/>
        <v>0.8149661188987506</v>
      </c>
      <c r="L185" s="15"/>
      <c r="M185" s="537"/>
      <c r="N185" s="15"/>
      <c r="O185" s="15"/>
      <c r="P185" s="15"/>
      <c r="Q185" s="15"/>
    </row>
    <row r="186" spans="1:17" ht="15.75">
      <c r="A186" s="196">
        <v>3</v>
      </c>
      <c r="B186" s="671" t="s">
        <v>162</v>
      </c>
      <c r="C186" s="206">
        <v>3398100</v>
      </c>
      <c r="D186" s="206">
        <v>2994700</v>
      </c>
      <c r="E186" s="200">
        <f t="shared" si="20"/>
        <v>0.8812866013360408</v>
      </c>
      <c r="L186" s="15"/>
      <c r="M186" s="537"/>
      <c r="N186" s="15"/>
      <c r="O186" s="15"/>
      <c r="P186" s="15"/>
      <c r="Q186" s="15"/>
    </row>
    <row r="187" spans="1:17" ht="15.75">
      <c r="A187" s="196">
        <v>4</v>
      </c>
      <c r="B187" s="671" t="s">
        <v>163</v>
      </c>
      <c r="C187" s="206">
        <v>2168345</v>
      </c>
      <c r="D187" s="206">
        <v>1776801</v>
      </c>
      <c r="E187" s="200">
        <f t="shared" si="20"/>
        <v>0.8194272590385755</v>
      </c>
      <c r="L187" s="15"/>
      <c r="M187" s="537"/>
      <c r="N187" s="15"/>
      <c r="O187" s="15"/>
      <c r="P187" s="15"/>
      <c r="Q187" s="15"/>
    </row>
    <row r="188" spans="1:17" ht="15.75">
      <c r="A188" s="196">
        <v>5</v>
      </c>
      <c r="B188" s="672" t="s">
        <v>164</v>
      </c>
      <c r="C188" s="206">
        <v>6105770</v>
      </c>
      <c r="D188" s="206">
        <v>5260766</v>
      </c>
      <c r="E188" s="200">
        <f t="shared" si="20"/>
        <v>0.8616056615299954</v>
      </c>
      <c r="L188" s="15"/>
      <c r="M188" s="537"/>
      <c r="N188" s="15"/>
      <c r="O188" s="15"/>
      <c r="P188" s="15"/>
      <c r="Q188" s="15"/>
    </row>
    <row r="189" spans="1:17" ht="15.75">
      <c r="A189" s="196">
        <v>6</v>
      </c>
      <c r="B189" s="671" t="s">
        <v>165</v>
      </c>
      <c r="C189" s="206">
        <v>7944645</v>
      </c>
      <c r="D189" s="205">
        <v>6882131</v>
      </c>
      <c r="E189" s="200">
        <f t="shared" si="20"/>
        <v>0.8662603552455773</v>
      </c>
      <c r="L189" s="15"/>
      <c r="M189" s="537"/>
      <c r="N189" s="15"/>
      <c r="O189" s="15"/>
      <c r="P189" s="15"/>
      <c r="Q189" s="15"/>
    </row>
    <row r="190" spans="1:17" ht="15.75">
      <c r="A190" s="196">
        <v>7</v>
      </c>
      <c r="B190" s="672" t="s">
        <v>166</v>
      </c>
      <c r="C190" s="206">
        <v>6167105</v>
      </c>
      <c r="D190" s="206">
        <v>5505203</v>
      </c>
      <c r="E190" s="200">
        <f t="shared" si="20"/>
        <v>0.8926721695187613</v>
      </c>
      <c r="L190" s="15"/>
      <c r="M190" s="537"/>
      <c r="N190" s="15"/>
      <c r="O190" s="15"/>
      <c r="P190" s="15"/>
      <c r="Q190" s="15"/>
    </row>
    <row r="191" spans="1:17" ht="15.75">
      <c r="A191" s="196">
        <v>8</v>
      </c>
      <c r="B191" s="671" t="s">
        <v>167</v>
      </c>
      <c r="C191" s="206">
        <v>4933825</v>
      </c>
      <c r="D191" s="206">
        <v>4061658</v>
      </c>
      <c r="E191" s="200">
        <f t="shared" si="20"/>
        <v>0.82322700947034</v>
      </c>
      <c r="L191" s="15"/>
      <c r="M191" s="537"/>
      <c r="N191" s="15"/>
      <c r="O191" s="15"/>
      <c r="P191" s="15"/>
      <c r="Q191" s="15"/>
    </row>
    <row r="192" spans="1:17" ht="15.75">
      <c r="A192" s="196">
        <v>9</v>
      </c>
      <c r="B192" s="671" t="s">
        <v>168</v>
      </c>
      <c r="C192" s="206">
        <v>3451210</v>
      </c>
      <c r="D192" s="206">
        <v>2985064</v>
      </c>
      <c r="E192" s="200">
        <f t="shared" si="20"/>
        <v>0.8649325888601389</v>
      </c>
      <c r="L192" s="15"/>
      <c r="M192" s="537"/>
      <c r="N192" s="15"/>
      <c r="O192" s="15"/>
      <c r="P192" s="15"/>
      <c r="Q192" s="15"/>
    </row>
    <row r="193" spans="1:17" ht="15.75">
      <c r="A193" s="196">
        <v>10</v>
      </c>
      <c r="B193" s="671" t="s">
        <v>169</v>
      </c>
      <c r="C193" s="206">
        <v>2547635</v>
      </c>
      <c r="D193" s="206">
        <v>2269433</v>
      </c>
      <c r="E193" s="200">
        <f t="shared" si="20"/>
        <v>0.8907998987296061</v>
      </c>
      <c r="L193" s="15"/>
      <c r="M193" s="537"/>
      <c r="N193" s="15"/>
      <c r="O193" s="15"/>
      <c r="P193" s="15"/>
      <c r="Q193" s="15"/>
    </row>
    <row r="194" spans="1:17" ht="15.75">
      <c r="A194" s="196">
        <v>11</v>
      </c>
      <c r="B194" s="671" t="s">
        <v>170</v>
      </c>
      <c r="C194" s="206">
        <v>5719195</v>
      </c>
      <c r="D194" s="207">
        <v>4769959</v>
      </c>
      <c r="E194" s="200">
        <f t="shared" si="20"/>
        <v>0.8340262921617465</v>
      </c>
      <c r="H194" s="371"/>
      <c r="I194" s="39"/>
      <c r="J194" s="39"/>
      <c r="K194" s="39"/>
      <c r="L194" s="15"/>
      <c r="M194" s="537"/>
      <c r="N194" s="15"/>
      <c r="O194" s="15"/>
      <c r="P194" s="15"/>
      <c r="Q194" s="15"/>
    </row>
    <row r="195" spans="1:17" ht="15.75">
      <c r="A195" s="196">
        <v>12</v>
      </c>
      <c r="B195" s="671" t="s">
        <v>171</v>
      </c>
      <c r="C195" s="206">
        <v>8679725</v>
      </c>
      <c r="D195" s="206">
        <v>7453598</v>
      </c>
      <c r="E195" s="200">
        <f t="shared" si="20"/>
        <v>0.8587366535230091</v>
      </c>
      <c r="L195" s="15"/>
      <c r="M195" s="537"/>
      <c r="N195" s="15"/>
      <c r="O195" s="15"/>
      <c r="P195" s="15"/>
      <c r="Q195" s="15"/>
    </row>
    <row r="196" spans="1:17" ht="15.75">
      <c r="A196" s="196">
        <v>13</v>
      </c>
      <c r="B196" s="671" t="s">
        <v>172</v>
      </c>
      <c r="C196" s="206">
        <v>2704380</v>
      </c>
      <c r="D196" s="204">
        <v>2517063</v>
      </c>
      <c r="E196" s="200">
        <f>D196/C196</f>
        <v>0.9307356954274177</v>
      </c>
      <c r="H196" s="371"/>
      <c r="I196" s="39"/>
      <c r="J196" s="39"/>
      <c r="K196" s="39"/>
      <c r="L196" s="15"/>
      <c r="M196" s="537"/>
      <c r="N196" s="15"/>
      <c r="O196" s="15"/>
      <c r="P196" s="15"/>
      <c r="Q196" s="15"/>
    </row>
    <row r="197" spans="1:17" ht="15">
      <c r="A197" s="18"/>
      <c r="B197" s="35" t="s">
        <v>10</v>
      </c>
      <c r="C197" s="668">
        <f>SUM(C184:C196)</f>
        <v>61068510</v>
      </c>
      <c r="D197" s="668">
        <f>SUM(D184:D196)</f>
        <v>52425456</v>
      </c>
      <c r="E197" s="36">
        <f t="shared" si="20"/>
        <v>0.8584695451059802</v>
      </c>
      <c r="L197" s="15"/>
      <c r="M197" s="539"/>
      <c r="N197" s="15"/>
      <c r="O197" s="15"/>
      <c r="P197" s="15"/>
      <c r="Q197" s="15"/>
    </row>
    <row r="198" spans="1:17" ht="15">
      <c r="A198" s="20"/>
      <c r="B198" s="626"/>
      <c r="C198" s="59"/>
      <c r="D198" s="145"/>
      <c r="E198" s="63"/>
      <c r="F198" s="2"/>
      <c r="G198" s="27"/>
      <c r="L198" s="15"/>
      <c r="M198" s="15"/>
      <c r="N198" s="15"/>
      <c r="O198" s="15"/>
      <c r="P198" s="15"/>
      <c r="Q198" s="15"/>
    </row>
    <row r="199" spans="1:17" s="2" customFormat="1" ht="16.5" customHeight="1">
      <c r="A199" s="742" t="s">
        <v>93</v>
      </c>
      <c r="B199" s="742"/>
      <c r="C199" s="742"/>
      <c r="D199" s="742"/>
      <c r="E199" s="742"/>
      <c r="F199" s="742"/>
      <c r="G199" s="77"/>
      <c r="H199" s="122"/>
      <c r="L199" s="505"/>
      <c r="M199" s="505"/>
      <c r="N199" s="505"/>
      <c r="O199" s="505"/>
      <c r="P199" s="505"/>
      <c r="Q199" s="505"/>
    </row>
    <row r="200" spans="1:17" s="2" customFormat="1" ht="16.5" customHeight="1">
      <c r="A200" s="89"/>
      <c r="B200" s="89"/>
      <c r="C200" s="58"/>
      <c r="D200" s="146"/>
      <c r="E200" s="162"/>
      <c r="F200" s="58"/>
      <c r="G200" s="77"/>
      <c r="H200" s="122"/>
      <c r="L200" s="505"/>
      <c r="M200" s="505"/>
      <c r="N200" s="505"/>
      <c r="O200" s="505"/>
      <c r="P200" s="505"/>
      <c r="Q200" s="505"/>
    </row>
    <row r="201" spans="1:17" s="243" customFormat="1" ht="15">
      <c r="A201" s="211" t="s">
        <v>72</v>
      </c>
      <c r="B201" s="423"/>
      <c r="D201" s="244"/>
      <c r="E201" s="244"/>
      <c r="F201" s="274" t="s">
        <v>11</v>
      </c>
      <c r="G201" s="247"/>
      <c r="H201" s="423"/>
      <c r="L201" s="542"/>
      <c r="M201" s="542"/>
      <c r="N201" s="542"/>
      <c r="O201" s="542"/>
      <c r="P201" s="542"/>
      <c r="Q201" s="542"/>
    </row>
    <row r="202" spans="1:17" s="265" customFormat="1" ht="25.5">
      <c r="A202" s="116" t="s">
        <v>2</v>
      </c>
      <c r="B202" s="116"/>
      <c r="C202" s="116" t="s">
        <v>3</v>
      </c>
      <c r="D202" s="116" t="s">
        <v>4</v>
      </c>
      <c r="E202" s="164" t="s">
        <v>5</v>
      </c>
      <c r="F202" s="116" t="s">
        <v>6</v>
      </c>
      <c r="G202" s="270"/>
      <c r="H202" s="6"/>
      <c r="L202" s="95"/>
      <c r="M202" s="95"/>
      <c r="N202" s="95"/>
      <c r="O202" s="95"/>
      <c r="P202" s="95"/>
      <c r="Q202" s="95"/>
    </row>
    <row r="203" spans="1:17" ht="15">
      <c r="A203" s="107">
        <v>1</v>
      </c>
      <c r="B203" s="107">
        <v>2</v>
      </c>
      <c r="C203" s="107">
        <v>3</v>
      </c>
      <c r="D203" s="107">
        <v>4</v>
      </c>
      <c r="E203" s="280" t="s">
        <v>7</v>
      </c>
      <c r="F203" s="107">
        <v>6</v>
      </c>
      <c r="K203" s="15"/>
      <c r="L203" s="16"/>
      <c r="M203" s="16"/>
      <c r="N203" s="16"/>
      <c r="O203" s="15"/>
      <c r="P203" s="15"/>
      <c r="Q203" s="15"/>
    </row>
    <row r="204" spans="1:17" s="265" customFormat="1" ht="30">
      <c r="A204" s="56">
        <v>1</v>
      </c>
      <c r="B204" s="360" t="s">
        <v>318</v>
      </c>
      <c r="C204" s="677"/>
      <c r="D204" s="417">
        <f>D227</f>
        <v>2407.13</v>
      </c>
      <c r="E204" s="418">
        <f>D204-C204</f>
        <v>2407.13</v>
      </c>
      <c r="F204" s="340" t="e">
        <f>E204/C204</f>
        <v>#DIV/0!</v>
      </c>
      <c r="G204" s="270"/>
      <c r="H204" s="6"/>
      <c r="N204" s="498"/>
      <c r="O204" s="95"/>
      <c r="P204" s="95"/>
      <c r="Q204" s="95"/>
    </row>
    <row r="205" spans="1:16" s="265" customFormat="1" ht="31.5" customHeight="1">
      <c r="A205" s="56">
        <v>2</v>
      </c>
      <c r="B205" s="360" t="s">
        <v>281</v>
      </c>
      <c r="C205" s="678"/>
      <c r="D205" s="416">
        <f>C227</f>
        <v>16494.71</v>
      </c>
      <c r="E205" s="418">
        <f>D205-C205</f>
        <v>16494.71</v>
      </c>
      <c r="F205" s="340" t="e">
        <f>E205/C205</f>
        <v>#DIV/0!</v>
      </c>
      <c r="G205" s="270"/>
      <c r="H205" s="6"/>
      <c r="L205" s="270"/>
      <c r="N205" s="498"/>
      <c r="O205" s="95"/>
      <c r="P205" s="95"/>
    </row>
    <row r="206" spans="1:16" s="265" customFormat="1" ht="29.25" customHeight="1">
      <c r="A206" s="56">
        <v>3</v>
      </c>
      <c r="B206" s="360" t="s">
        <v>319</v>
      </c>
      <c r="C206" s="678"/>
      <c r="D206" s="416">
        <f>E272</f>
        <v>15346.79</v>
      </c>
      <c r="E206" s="418">
        <f>D206-C206</f>
        <v>15346.79</v>
      </c>
      <c r="F206" s="340" t="e">
        <f>E206/C206</f>
        <v>#DIV/0!</v>
      </c>
      <c r="G206" s="270"/>
      <c r="H206" s="6"/>
      <c r="J206" s="339"/>
      <c r="K206" s="339"/>
      <c r="L206" s="339"/>
      <c r="M206" s="339"/>
      <c r="N206" s="587"/>
      <c r="O206" s="95"/>
      <c r="P206" s="95"/>
    </row>
    <row r="207" spans="1:14" ht="15">
      <c r="A207" s="149"/>
      <c r="K207" s="154"/>
      <c r="L207" s="154"/>
      <c r="M207" s="154"/>
      <c r="N207" s="154"/>
    </row>
    <row r="208" ht="15">
      <c r="A208" s="149"/>
    </row>
    <row r="209" spans="1:12" s="243" customFormat="1" ht="15.75">
      <c r="A209" s="239" t="s">
        <v>73</v>
      </c>
      <c r="B209" s="60"/>
      <c r="C209" s="240"/>
      <c r="D209" s="240"/>
      <c r="E209" s="241"/>
      <c r="F209" s="240"/>
      <c r="G209" s="242"/>
      <c r="H209" s="423"/>
      <c r="J209" s="1"/>
      <c r="K209" s="122"/>
      <c r="L209" s="422"/>
    </row>
    <row r="210" spans="1:11" s="42" customFormat="1" ht="15">
      <c r="A210" s="180"/>
      <c r="B210" s="60"/>
      <c r="C210" s="60"/>
      <c r="D210" s="60"/>
      <c r="E210" s="61"/>
      <c r="F210" s="60"/>
      <c r="G210" s="41"/>
      <c r="H210" s="423"/>
      <c r="J210" s="243"/>
      <c r="K210" s="588"/>
    </row>
    <row r="211" spans="1:8" s="243" customFormat="1" ht="15">
      <c r="A211" s="211" t="s">
        <v>322</v>
      </c>
      <c r="B211" s="131"/>
      <c r="C211" s="242"/>
      <c r="D211" s="229"/>
      <c r="E211" s="244"/>
      <c r="F211" s="229"/>
      <c r="G211" s="245"/>
      <c r="H211" s="423"/>
    </row>
    <row r="212" spans="1:25" s="221" customFormat="1" ht="15.75" thickBot="1">
      <c r="A212" s="232" t="s">
        <v>253</v>
      </c>
      <c r="B212" s="132"/>
      <c r="C212" s="233"/>
      <c r="D212" s="233"/>
      <c r="E212" s="234" t="s">
        <v>89</v>
      </c>
      <c r="G212" s="246"/>
      <c r="H212" s="127"/>
      <c r="M212" s="339"/>
      <c r="R212" s="339"/>
      <c r="X212" s="754"/>
      <c r="Y212" s="754"/>
    </row>
    <row r="213" spans="1:25" s="265" customFormat="1" ht="47.25" customHeight="1" thickBot="1">
      <c r="A213" s="116" t="s">
        <v>8</v>
      </c>
      <c r="B213" s="116" t="s">
        <v>9</v>
      </c>
      <c r="C213" s="281" t="s">
        <v>282</v>
      </c>
      <c r="D213" s="116" t="s">
        <v>320</v>
      </c>
      <c r="E213" s="164" t="s">
        <v>283</v>
      </c>
      <c r="F213" s="273"/>
      <c r="G213" s="270"/>
      <c r="H213" s="6"/>
      <c r="I213" s="765" t="s">
        <v>208</v>
      </c>
      <c r="J213" s="766"/>
      <c r="K213" s="767"/>
      <c r="L213" s="768" t="s">
        <v>209</v>
      </c>
      <c r="M213" s="769"/>
      <c r="N213" s="770"/>
      <c r="X213" s="679"/>
      <c r="Y213" s="680"/>
    </row>
    <row r="214" spans="1:25" ht="15.75">
      <c r="A214" s="18">
        <v>1</v>
      </c>
      <c r="B214" s="481" t="s">
        <v>160</v>
      </c>
      <c r="C214" s="341">
        <v>1232.38</v>
      </c>
      <c r="D214" s="24">
        <v>161.68</v>
      </c>
      <c r="E214" s="344">
        <f>D214/C214</f>
        <v>0.13119330076762037</v>
      </c>
      <c r="F214" s="29"/>
      <c r="I214" s="468">
        <v>563.25</v>
      </c>
      <c r="J214" s="467">
        <v>669.13</v>
      </c>
      <c r="K214" s="471">
        <f>SUM(I214:J214)</f>
        <v>1232.38</v>
      </c>
      <c r="L214" s="468">
        <v>33.06</v>
      </c>
      <c r="M214" s="467">
        <v>128.62</v>
      </c>
      <c r="N214" s="471">
        <f>SUM(L214:M214)</f>
        <v>161.68</v>
      </c>
      <c r="X214" s="513"/>
      <c r="Y214" s="513"/>
    </row>
    <row r="215" spans="1:25" ht="15.75">
      <c r="A215" s="18">
        <v>2</v>
      </c>
      <c r="B215" s="481" t="s">
        <v>161</v>
      </c>
      <c r="C215" s="341">
        <v>577.0799999999999</v>
      </c>
      <c r="D215" s="24">
        <v>153.04</v>
      </c>
      <c r="E215" s="344">
        <f aca="true" t="shared" si="21" ref="E215:E225">D215/C215</f>
        <v>0.2651971996950163</v>
      </c>
      <c r="F215" s="29"/>
      <c r="I215" s="469">
        <v>279.77</v>
      </c>
      <c r="J215" s="367">
        <v>297.31</v>
      </c>
      <c r="K215" s="471">
        <f aca="true" t="shared" si="22" ref="K215:K226">SUM(I215:J215)</f>
        <v>577.0799999999999</v>
      </c>
      <c r="L215" s="469">
        <v>78.82</v>
      </c>
      <c r="M215" s="367">
        <v>74.22</v>
      </c>
      <c r="N215" s="471">
        <f aca="true" t="shared" si="23" ref="N215:N226">SUM(L215:M215)</f>
        <v>153.04</v>
      </c>
      <c r="X215" s="513"/>
      <c r="Y215" s="513"/>
    </row>
    <row r="216" spans="1:25" ht="15.75">
      <c r="A216" s="18">
        <v>3</v>
      </c>
      <c r="B216" s="481" t="s">
        <v>162</v>
      </c>
      <c r="C216" s="341">
        <v>918.3800000000001</v>
      </c>
      <c r="D216" s="24">
        <v>183.04999999999998</v>
      </c>
      <c r="E216" s="344">
        <f t="shared" si="21"/>
        <v>0.1993183649469718</v>
      </c>
      <c r="F216" s="29"/>
      <c r="I216" s="469">
        <v>454.91</v>
      </c>
      <c r="J216" s="367">
        <v>463.47</v>
      </c>
      <c r="K216" s="471">
        <f t="shared" si="22"/>
        <v>918.3800000000001</v>
      </c>
      <c r="L216" s="469">
        <v>47.23</v>
      </c>
      <c r="M216" s="367">
        <v>135.82</v>
      </c>
      <c r="N216" s="471">
        <f t="shared" si="23"/>
        <v>183.04999999999998</v>
      </c>
      <c r="X216" s="513"/>
      <c r="Y216" s="513"/>
    </row>
    <row r="217" spans="1:25" ht="15.75">
      <c r="A217" s="18">
        <v>4</v>
      </c>
      <c r="B217" s="481" t="s">
        <v>163</v>
      </c>
      <c r="C217" s="341">
        <v>568.1</v>
      </c>
      <c r="D217" s="24">
        <v>88.97</v>
      </c>
      <c r="E217" s="344">
        <f t="shared" si="21"/>
        <v>0.15660975180425982</v>
      </c>
      <c r="F217" s="30"/>
      <c r="I217" s="469">
        <v>273.05</v>
      </c>
      <c r="J217" s="367">
        <v>295.05</v>
      </c>
      <c r="K217" s="471">
        <f t="shared" si="22"/>
        <v>568.1</v>
      </c>
      <c r="L217" s="469">
        <v>47.66</v>
      </c>
      <c r="M217" s="367">
        <v>41.31</v>
      </c>
      <c r="N217" s="471">
        <f t="shared" si="23"/>
        <v>88.97</v>
      </c>
      <c r="X217" s="513"/>
      <c r="Y217" s="513"/>
    </row>
    <row r="218" spans="1:25" ht="15.75">
      <c r="A218" s="18">
        <v>5</v>
      </c>
      <c r="B218" s="482" t="s">
        <v>164</v>
      </c>
      <c r="C218" s="341">
        <v>1658.8000000000002</v>
      </c>
      <c r="D218" s="24">
        <v>210.47</v>
      </c>
      <c r="E218" s="344">
        <f t="shared" si="21"/>
        <v>0.1268808777429467</v>
      </c>
      <c r="F218" s="29"/>
      <c r="I218" s="470">
        <v>869.83</v>
      </c>
      <c r="J218" s="367">
        <v>788.97</v>
      </c>
      <c r="K218" s="471">
        <f t="shared" si="22"/>
        <v>1658.8000000000002</v>
      </c>
      <c r="L218" s="470">
        <v>36.62</v>
      </c>
      <c r="M218" s="367">
        <v>173.85</v>
      </c>
      <c r="N218" s="471">
        <f t="shared" si="23"/>
        <v>210.47</v>
      </c>
      <c r="X218" s="513"/>
      <c r="Y218" s="513"/>
    </row>
    <row r="219" spans="1:25" ht="15.75">
      <c r="A219" s="18">
        <v>6</v>
      </c>
      <c r="B219" s="481" t="s">
        <v>165</v>
      </c>
      <c r="C219" s="341">
        <v>2605.8</v>
      </c>
      <c r="D219" s="24">
        <v>481.28</v>
      </c>
      <c r="E219" s="344">
        <f t="shared" si="21"/>
        <v>0.18469567887021257</v>
      </c>
      <c r="F219" s="29"/>
      <c r="I219" s="469">
        <v>1625.33</v>
      </c>
      <c r="J219" s="367">
        <v>980.47</v>
      </c>
      <c r="K219" s="471">
        <f t="shared" si="22"/>
        <v>2605.8</v>
      </c>
      <c r="L219" s="469">
        <v>255.11</v>
      </c>
      <c r="M219" s="367">
        <v>226.17</v>
      </c>
      <c r="N219" s="471">
        <f t="shared" si="23"/>
        <v>481.28</v>
      </c>
      <c r="X219" s="513"/>
      <c r="Y219" s="513"/>
    </row>
    <row r="220" spans="1:25" ht="15.75">
      <c r="A220" s="18">
        <v>7</v>
      </c>
      <c r="B220" s="482" t="s">
        <v>166</v>
      </c>
      <c r="C220" s="341">
        <v>1564.71</v>
      </c>
      <c r="D220" s="24">
        <v>-46.790000000000006</v>
      </c>
      <c r="E220" s="344">
        <f t="shared" si="21"/>
        <v>-0.029903304765739342</v>
      </c>
      <c r="F220" s="29"/>
      <c r="I220" s="470">
        <v>768.8</v>
      </c>
      <c r="J220" s="367">
        <v>795.91</v>
      </c>
      <c r="K220" s="471">
        <f t="shared" si="22"/>
        <v>1564.71</v>
      </c>
      <c r="L220" s="470">
        <v>-4.73</v>
      </c>
      <c r="M220" s="367">
        <v>-42.06</v>
      </c>
      <c r="N220" s="471">
        <f t="shared" si="23"/>
        <v>-46.790000000000006</v>
      </c>
      <c r="X220" s="513"/>
      <c r="Y220" s="513"/>
    </row>
    <row r="221" spans="1:25" ht="15.75">
      <c r="A221" s="18">
        <v>8</v>
      </c>
      <c r="B221" s="481" t="s">
        <v>167</v>
      </c>
      <c r="C221" s="341">
        <v>1204.6</v>
      </c>
      <c r="D221" s="24">
        <v>107.53999999999999</v>
      </c>
      <c r="E221" s="344">
        <f t="shared" si="21"/>
        <v>0.08927444794952681</v>
      </c>
      <c r="F221" s="30"/>
      <c r="I221" s="469">
        <v>568.86</v>
      </c>
      <c r="J221" s="367">
        <v>635.74</v>
      </c>
      <c r="K221" s="471">
        <f t="shared" si="22"/>
        <v>1204.6</v>
      </c>
      <c r="L221" s="469">
        <v>81.66</v>
      </c>
      <c r="M221" s="367">
        <v>25.88</v>
      </c>
      <c r="N221" s="471">
        <f t="shared" si="23"/>
        <v>107.53999999999999</v>
      </c>
      <c r="X221" s="513"/>
      <c r="Y221" s="513"/>
    </row>
    <row r="222" spans="1:25" ht="15.75">
      <c r="A222" s="18">
        <v>9</v>
      </c>
      <c r="B222" s="481" t="s">
        <v>168</v>
      </c>
      <c r="C222" s="341">
        <v>879.72</v>
      </c>
      <c r="D222" s="24">
        <v>174.9</v>
      </c>
      <c r="E222" s="344">
        <f t="shared" si="21"/>
        <v>0.19881325876415223</v>
      </c>
      <c r="F222" s="29"/>
      <c r="I222" s="469">
        <v>406.03</v>
      </c>
      <c r="J222" s="367">
        <v>473.69</v>
      </c>
      <c r="K222" s="471">
        <f t="shared" si="22"/>
        <v>879.72</v>
      </c>
      <c r="L222" s="469">
        <v>56.97</v>
      </c>
      <c r="M222" s="367">
        <v>117.93</v>
      </c>
      <c r="N222" s="471">
        <f t="shared" si="23"/>
        <v>174.9</v>
      </c>
      <c r="X222" s="513"/>
      <c r="Y222" s="513"/>
    </row>
    <row r="223" spans="1:25" ht="15.75">
      <c r="A223" s="18">
        <v>10</v>
      </c>
      <c r="B223" s="481" t="s">
        <v>169</v>
      </c>
      <c r="C223" s="341">
        <v>619.14</v>
      </c>
      <c r="D223" s="24">
        <v>72.46000000000001</v>
      </c>
      <c r="E223" s="344">
        <f t="shared" si="21"/>
        <v>0.1170333042607488</v>
      </c>
      <c r="F223" s="29"/>
      <c r="I223" s="469">
        <v>288.3</v>
      </c>
      <c r="J223" s="367">
        <v>330.84</v>
      </c>
      <c r="K223" s="471">
        <f t="shared" si="22"/>
        <v>619.14</v>
      </c>
      <c r="L223" s="469">
        <v>50.03</v>
      </c>
      <c r="M223" s="367">
        <v>22.43</v>
      </c>
      <c r="N223" s="471">
        <f t="shared" si="23"/>
        <v>72.46000000000001</v>
      </c>
      <c r="X223" s="513"/>
      <c r="Y223" s="513"/>
    </row>
    <row r="224" spans="1:25" ht="15.75">
      <c r="A224" s="18">
        <v>11</v>
      </c>
      <c r="B224" s="481" t="s">
        <v>170</v>
      </c>
      <c r="C224" s="341">
        <v>1401.7800000000002</v>
      </c>
      <c r="D224" s="24">
        <v>324.59</v>
      </c>
      <c r="E224" s="344">
        <f t="shared" si="21"/>
        <v>0.23155559360241973</v>
      </c>
      <c r="F224" s="29"/>
      <c r="I224" s="469">
        <v>666.7</v>
      </c>
      <c r="J224" s="367">
        <v>735.08</v>
      </c>
      <c r="K224" s="471">
        <f t="shared" si="22"/>
        <v>1401.7800000000002</v>
      </c>
      <c r="L224" s="469">
        <v>208.54</v>
      </c>
      <c r="M224" s="367">
        <v>116.05</v>
      </c>
      <c r="N224" s="471">
        <f t="shared" si="23"/>
        <v>324.59</v>
      </c>
      <c r="X224" s="513"/>
      <c r="Y224" s="513"/>
    </row>
    <row r="225" spans="1:25" ht="15.75">
      <c r="A225" s="18">
        <v>12</v>
      </c>
      <c r="B225" s="481" t="s">
        <v>171</v>
      </c>
      <c r="C225" s="341">
        <v>2492.2</v>
      </c>
      <c r="D225" s="24">
        <v>383.93</v>
      </c>
      <c r="E225" s="344">
        <f t="shared" si="21"/>
        <v>0.1540526442500602</v>
      </c>
      <c r="F225" s="30"/>
      <c r="I225" s="469">
        <v>1419.51</v>
      </c>
      <c r="J225" s="367">
        <v>1072.69</v>
      </c>
      <c r="K225" s="471">
        <f t="shared" si="22"/>
        <v>2492.2</v>
      </c>
      <c r="L225" s="469">
        <v>147.37</v>
      </c>
      <c r="M225" s="367">
        <v>236.56</v>
      </c>
      <c r="N225" s="471">
        <f t="shared" si="23"/>
        <v>383.93</v>
      </c>
      <c r="X225" s="513"/>
      <c r="Y225" s="513"/>
    </row>
    <row r="226" spans="1:25" ht="15.75">
      <c r="A226" s="18">
        <v>13</v>
      </c>
      <c r="B226" s="481" t="s">
        <v>172</v>
      </c>
      <c r="C226" s="341">
        <v>772.02</v>
      </c>
      <c r="D226" s="24">
        <v>112.01</v>
      </c>
      <c r="E226" s="344">
        <f>D226/C226</f>
        <v>0.14508691484676564</v>
      </c>
      <c r="F226" s="29"/>
      <c r="I226" s="469">
        <v>409.3</v>
      </c>
      <c r="J226" s="367">
        <v>362.72</v>
      </c>
      <c r="K226" s="471">
        <f t="shared" si="22"/>
        <v>772.02</v>
      </c>
      <c r="L226" s="469">
        <v>109.58</v>
      </c>
      <c r="M226" s="367">
        <v>2.43</v>
      </c>
      <c r="N226" s="471">
        <f t="shared" si="23"/>
        <v>112.01</v>
      </c>
      <c r="X226" s="513"/>
      <c r="Y226" s="513"/>
    </row>
    <row r="227" spans="1:25" ht="15.75">
      <c r="A227" s="279"/>
      <c r="B227" s="35" t="s">
        <v>10</v>
      </c>
      <c r="C227" s="345">
        <f>SUM(C214:C226)</f>
        <v>16494.71</v>
      </c>
      <c r="D227" s="345">
        <f>SUM(D214:D226)</f>
        <v>2407.13</v>
      </c>
      <c r="E227" s="346">
        <f>D227/C227</f>
        <v>0.1459334538164054</v>
      </c>
      <c r="I227" s="335">
        <f aca="true" t="shared" si="24" ref="I227:N227">SUM(I214:I226)</f>
        <v>8593.64</v>
      </c>
      <c r="J227" s="335">
        <f t="shared" si="24"/>
        <v>7901.070000000001</v>
      </c>
      <c r="K227" s="472">
        <f t="shared" si="24"/>
        <v>16494.71</v>
      </c>
      <c r="L227" s="366">
        <f t="shared" si="24"/>
        <v>1147.9199999999998</v>
      </c>
      <c r="M227" s="366">
        <f t="shared" si="24"/>
        <v>1259.2099999999998</v>
      </c>
      <c r="N227" s="473">
        <f t="shared" si="24"/>
        <v>2407.13</v>
      </c>
      <c r="X227" s="681"/>
      <c r="Y227" s="681"/>
    </row>
    <row r="228" spans="7:17" ht="15">
      <c r="G228" s="27"/>
      <c r="M228" s="39"/>
      <c r="N228" s="39"/>
      <c r="O228" s="39"/>
      <c r="P228" s="39"/>
      <c r="Q228" s="39"/>
    </row>
    <row r="229" spans="1:8" s="22" customFormat="1" ht="15">
      <c r="A229" s="132"/>
      <c r="B229" s="132"/>
      <c r="D229" s="132"/>
      <c r="E229" s="160"/>
      <c r="G229" s="27"/>
      <c r="H229" s="132"/>
    </row>
    <row r="230" spans="1:8" s="243" customFormat="1" ht="15">
      <c r="A230" s="211" t="s">
        <v>341</v>
      </c>
      <c r="B230" s="131"/>
      <c r="C230" s="242"/>
      <c r="D230" s="229"/>
      <c r="E230" s="230"/>
      <c r="F230" s="228"/>
      <c r="G230" s="245"/>
      <c r="H230" s="423"/>
    </row>
    <row r="231" spans="1:136" s="221" customFormat="1" ht="15.75" thickBot="1">
      <c r="A231" s="232" t="s">
        <v>254</v>
      </c>
      <c r="B231" s="127"/>
      <c r="C231" s="233"/>
      <c r="D231" s="233"/>
      <c r="E231" s="234" t="s">
        <v>89</v>
      </c>
      <c r="G231" s="235"/>
      <c r="H231" s="127"/>
      <c r="EF231" s="221" t="s">
        <v>157</v>
      </c>
    </row>
    <row r="232" spans="1:16" ht="39" thickBot="1">
      <c r="A232" s="103" t="s">
        <v>2</v>
      </c>
      <c r="B232" s="104" t="s">
        <v>9</v>
      </c>
      <c r="C232" s="104" t="s">
        <v>281</v>
      </c>
      <c r="D232" s="104" t="s">
        <v>321</v>
      </c>
      <c r="E232" s="164" t="s">
        <v>283</v>
      </c>
      <c r="F232" s="29"/>
      <c r="I232" s="768" t="s">
        <v>210</v>
      </c>
      <c r="J232" s="769"/>
      <c r="K232" s="769"/>
      <c r="L232" s="768" t="s">
        <v>211</v>
      </c>
      <c r="M232" s="769"/>
      <c r="N232" s="770"/>
      <c r="O232" s="483"/>
      <c r="P232" s="483"/>
    </row>
    <row r="233" spans="1:16" ht="15.75">
      <c r="A233" s="277">
        <v>1</v>
      </c>
      <c r="B233" s="481" t="s">
        <v>160</v>
      </c>
      <c r="C233" s="581">
        <f>C214</f>
        <v>1232.38</v>
      </c>
      <c r="D233" s="341">
        <v>30.789999999999964</v>
      </c>
      <c r="E233" s="340">
        <f>D233/C233</f>
        <v>0.024984176958405654</v>
      </c>
      <c r="I233" s="475">
        <v>505.57</v>
      </c>
      <c r="J233" s="475">
        <v>669.13</v>
      </c>
      <c r="K233" s="476">
        <f>SUM(I233:J233)</f>
        <v>1174.7</v>
      </c>
      <c r="L233" s="480">
        <v>524.88</v>
      </c>
      <c r="M233" s="480">
        <v>780.71</v>
      </c>
      <c r="N233" s="476">
        <f>SUM(L233:M233)</f>
        <v>1305.5900000000001</v>
      </c>
      <c r="O233" s="502"/>
      <c r="P233" s="50"/>
    </row>
    <row r="234" spans="1:16" ht="15.75">
      <c r="A234" s="277">
        <v>2</v>
      </c>
      <c r="B234" s="481" t="s">
        <v>161</v>
      </c>
      <c r="C234" s="581">
        <f aca="true" t="shared" si="25" ref="C234:C245">C215</f>
        <v>577.0799999999999</v>
      </c>
      <c r="D234" s="341">
        <v>8.579999999999984</v>
      </c>
      <c r="E234" s="340">
        <f aca="true" t="shared" si="26" ref="E234:E244">D234/C234</f>
        <v>0.014867955915990825</v>
      </c>
      <c r="I234" s="133">
        <v>252.78</v>
      </c>
      <c r="J234" s="133">
        <v>297.31</v>
      </c>
      <c r="K234" s="474">
        <f aca="true" t="shared" si="27" ref="K234:K246">SUM(I234:J234)</f>
        <v>550.09</v>
      </c>
      <c r="L234" s="18">
        <v>327.64</v>
      </c>
      <c r="M234" s="18">
        <v>366.91</v>
      </c>
      <c r="N234" s="474">
        <f aca="true" t="shared" si="28" ref="N234:N246">SUM(L234:M234)</f>
        <v>694.55</v>
      </c>
      <c r="O234" s="502"/>
      <c r="P234" s="50"/>
    </row>
    <row r="235" spans="1:16" ht="15.75">
      <c r="A235" s="277">
        <v>3</v>
      </c>
      <c r="B235" s="481" t="s">
        <v>162</v>
      </c>
      <c r="C235" s="581">
        <f t="shared" si="25"/>
        <v>918.3800000000001</v>
      </c>
      <c r="D235" s="341">
        <v>19.200000000000045</v>
      </c>
      <c r="E235" s="340">
        <f t="shared" si="26"/>
        <v>0.020906378623227903</v>
      </c>
      <c r="I235" s="133">
        <v>419.68</v>
      </c>
      <c r="J235" s="133">
        <v>463.47</v>
      </c>
      <c r="K235" s="474">
        <f t="shared" si="27"/>
        <v>883.1500000000001</v>
      </c>
      <c r="L235" s="18">
        <v>459.09</v>
      </c>
      <c r="M235" s="18">
        <v>587.91</v>
      </c>
      <c r="N235" s="474">
        <f t="shared" si="28"/>
        <v>1047</v>
      </c>
      <c r="O235" s="502"/>
      <c r="P235" s="50"/>
    </row>
    <row r="236" spans="1:16" ht="15.75">
      <c r="A236" s="277">
        <v>4</v>
      </c>
      <c r="B236" s="481" t="s">
        <v>163</v>
      </c>
      <c r="C236" s="581">
        <f t="shared" si="25"/>
        <v>568.1</v>
      </c>
      <c r="D236" s="341">
        <v>55.31</v>
      </c>
      <c r="E236" s="340">
        <f t="shared" si="26"/>
        <v>0.09735961978524908</v>
      </c>
      <c r="I236" s="133">
        <v>245.84</v>
      </c>
      <c r="J236" s="133">
        <v>295.05</v>
      </c>
      <c r="K236" s="474">
        <f t="shared" si="27"/>
        <v>540.89</v>
      </c>
      <c r="L236" s="18">
        <v>280.44</v>
      </c>
      <c r="M236" s="18">
        <v>294.11</v>
      </c>
      <c r="N236" s="474">
        <f t="shared" si="28"/>
        <v>574.55</v>
      </c>
      <c r="O236" s="502"/>
      <c r="P236" s="50"/>
    </row>
    <row r="237" spans="1:16" ht="15.75">
      <c r="A237" s="277">
        <v>5</v>
      </c>
      <c r="B237" s="482" t="s">
        <v>164</v>
      </c>
      <c r="C237" s="581">
        <f t="shared" si="25"/>
        <v>1658.8000000000002</v>
      </c>
      <c r="D237" s="341">
        <v>52.31000000000006</v>
      </c>
      <c r="E237" s="340">
        <f t="shared" si="26"/>
        <v>0.03153484446587898</v>
      </c>
      <c r="I237" s="133">
        <v>737.17</v>
      </c>
      <c r="J237" s="133">
        <v>788.97</v>
      </c>
      <c r="K237" s="474">
        <f t="shared" si="27"/>
        <v>1526.1399999999999</v>
      </c>
      <c r="L237" s="18">
        <v>744.05</v>
      </c>
      <c r="M237" s="18">
        <v>940.25</v>
      </c>
      <c r="N237" s="474">
        <f t="shared" si="28"/>
        <v>1684.3</v>
      </c>
      <c r="O237" s="502"/>
      <c r="P237" s="50"/>
    </row>
    <row r="238" spans="1:16" ht="15.75">
      <c r="A238" s="277">
        <v>6</v>
      </c>
      <c r="B238" s="481" t="s">
        <v>165</v>
      </c>
      <c r="C238" s="581">
        <f t="shared" si="25"/>
        <v>2605.8</v>
      </c>
      <c r="D238" s="341">
        <v>49.11999999999989</v>
      </c>
      <c r="E238" s="340">
        <f t="shared" si="26"/>
        <v>0.018850257118735086</v>
      </c>
      <c r="I238" s="133">
        <v>1371.26</v>
      </c>
      <c r="J238" s="133">
        <v>980.47</v>
      </c>
      <c r="K238" s="474">
        <f t="shared" si="27"/>
        <v>2351.73</v>
      </c>
      <c r="L238" s="18">
        <v>1598.73</v>
      </c>
      <c r="M238" s="18">
        <v>1185.16</v>
      </c>
      <c r="N238" s="474">
        <f t="shared" si="28"/>
        <v>2783.8900000000003</v>
      </c>
      <c r="O238" s="502"/>
      <c r="P238" s="50"/>
    </row>
    <row r="239" spans="1:16" ht="15.75">
      <c r="A239" s="277">
        <v>7</v>
      </c>
      <c r="B239" s="482" t="s">
        <v>166</v>
      </c>
      <c r="C239" s="581">
        <f t="shared" si="25"/>
        <v>1564.71</v>
      </c>
      <c r="D239" s="341">
        <v>5.689999999999941</v>
      </c>
      <c r="E239" s="340">
        <f t="shared" si="26"/>
        <v>0.0036364565957908756</v>
      </c>
      <c r="I239" s="133">
        <v>659.66</v>
      </c>
      <c r="J239" s="133">
        <v>795.91</v>
      </c>
      <c r="K239" s="474">
        <f t="shared" si="27"/>
        <v>1455.57</v>
      </c>
      <c r="L239" s="18">
        <v>653.18</v>
      </c>
      <c r="M239" s="18">
        <v>749.91</v>
      </c>
      <c r="N239" s="474">
        <f t="shared" si="28"/>
        <v>1403.09</v>
      </c>
      <c r="O239" s="502"/>
      <c r="P239" s="50"/>
    </row>
    <row r="240" spans="1:16" ht="15.75">
      <c r="A240" s="277">
        <v>8</v>
      </c>
      <c r="B240" s="481" t="s">
        <v>167</v>
      </c>
      <c r="C240" s="581">
        <f t="shared" si="25"/>
        <v>1204.6</v>
      </c>
      <c r="D240" s="341">
        <v>3.6100000000000136</v>
      </c>
      <c r="E240" s="340">
        <f t="shared" si="26"/>
        <v>0.0029968454258675194</v>
      </c>
      <c r="I240" s="133">
        <v>498.84</v>
      </c>
      <c r="J240" s="133">
        <v>635.74</v>
      </c>
      <c r="K240" s="474">
        <f t="shared" si="27"/>
        <v>1134.58</v>
      </c>
      <c r="L240" s="18">
        <v>577.43</v>
      </c>
      <c r="M240" s="18">
        <v>661.08</v>
      </c>
      <c r="N240" s="474">
        <f t="shared" si="28"/>
        <v>1238.51</v>
      </c>
      <c r="O240" s="502"/>
      <c r="P240" s="50"/>
    </row>
    <row r="241" spans="1:16" ht="15.75">
      <c r="A241" s="277">
        <v>9</v>
      </c>
      <c r="B241" s="481" t="s">
        <v>168</v>
      </c>
      <c r="C241" s="581">
        <f t="shared" si="25"/>
        <v>879.72</v>
      </c>
      <c r="D241" s="341">
        <v>57.139999999999986</v>
      </c>
      <c r="E241" s="340">
        <f t="shared" si="26"/>
        <v>0.06495248488155321</v>
      </c>
      <c r="I241" s="133">
        <v>392.68</v>
      </c>
      <c r="J241" s="133">
        <v>473.69</v>
      </c>
      <c r="K241" s="474">
        <f t="shared" si="27"/>
        <v>866.37</v>
      </c>
      <c r="L241" s="18">
        <v>435.47</v>
      </c>
      <c r="M241" s="18">
        <v>548.66</v>
      </c>
      <c r="N241" s="474">
        <f t="shared" si="28"/>
        <v>984.13</v>
      </c>
      <c r="O241" s="502"/>
      <c r="P241" s="50"/>
    </row>
    <row r="242" spans="1:16" ht="15.75">
      <c r="A242" s="277">
        <v>10</v>
      </c>
      <c r="B242" s="481" t="s">
        <v>169</v>
      </c>
      <c r="C242" s="581">
        <f t="shared" si="25"/>
        <v>619.14</v>
      </c>
      <c r="D242" s="341">
        <v>49.66999999999996</v>
      </c>
      <c r="E242" s="340">
        <f t="shared" si="26"/>
        <v>0.08022418192977349</v>
      </c>
      <c r="I242" s="133">
        <v>258.59</v>
      </c>
      <c r="J242" s="133">
        <v>330.84</v>
      </c>
      <c r="K242" s="474">
        <f t="shared" si="27"/>
        <v>589.43</v>
      </c>
      <c r="L242" s="18">
        <v>267.47</v>
      </c>
      <c r="M242" s="18">
        <v>344.75</v>
      </c>
      <c r="N242" s="474">
        <f t="shared" si="28"/>
        <v>612.22</v>
      </c>
      <c r="O242" s="502"/>
      <c r="P242" s="50"/>
    </row>
    <row r="243" spans="1:16" ht="15.75">
      <c r="A243" s="277">
        <v>11</v>
      </c>
      <c r="B243" s="481" t="s">
        <v>170</v>
      </c>
      <c r="C243" s="581">
        <f t="shared" si="25"/>
        <v>1401.7800000000002</v>
      </c>
      <c r="D243" s="341">
        <v>18.019999999999982</v>
      </c>
      <c r="E243" s="340">
        <f t="shared" si="26"/>
        <v>0.012855084250024953</v>
      </c>
      <c r="I243" s="133">
        <v>589.85</v>
      </c>
      <c r="J243" s="133">
        <v>735.08</v>
      </c>
      <c r="K243" s="474">
        <f t="shared" si="27"/>
        <v>1324.93</v>
      </c>
      <c r="L243" s="18">
        <v>784.81</v>
      </c>
      <c r="M243" s="18">
        <v>846.69</v>
      </c>
      <c r="N243" s="474">
        <f t="shared" si="28"/>
        <v>1631.5</v>
      </c>
      <c r="O243" s="502"/>
      <c r="P243" s="50"/>
    </row>
    <row r="244" spans="1:16" ht="15.75">
      <c r="A244" s="277">
        <v>12</v>
      </c>
      <c r="B244" s="481" t="s">
        <v>171</v>
      </c>
      <c r="C244" s="581">
        <f t="shared" si="25"/>
        <v>2492.2</v>
      </c>
      <c r="D244" s="341">
        <v>21.720000000000027</v>
      </c>
      <c r="E244" s="340">
        <f t="shared" si="26"/>
        <v>0.008715191397159148</v>
      </c>
      <c r="I244" s="133">
        <v>1142.82</v>
      </c>
      <c r="J244" s="133">
        <v>1072.69</v>
      </c>
      <c r="K244" s="474">
        <f t="shared" si="27"/>
        <v>2215.51</v>
      </c>
      <c r="L244" s="18">
        <v>1280.18</v>
      </c>
      <c r="M244" s="18">
        <v>1297.54</v>
      </c>
      <c r="N244" s="474">
        <f t="shared" si="28"/>
        <v>2577.7200000000003</v>
      </c>
      <c r="O244" s="502"/>
      <c r="P244" s="50"/>
    </row>
    <row r="245" spans="1:16" ht="15.75">
      <c r="A245" s="277">
        <v>13</v>
      </c>
      <c r="B245" s="481" t="s">
        <v>172</v>
      </c>
      <c r="C245" s="581">
        <f t="shared" si="25"/>
        <v>772.02</v>
      </c>
      <c r="D245" s="341">
        <v>5.550000000000011</v>
      </c>
      <c r="E245" s="340">
        <f>D245/C245</f>
        <v>0.00718893292919874</v>
      </c>
      <c r="I245" s="133">
        <v>370.98</v>
      </c>
      <c r="J245" s="133">
        <v>362.72</v>
      </c>
      <c r="K245" s="474">
        <f t="shared" si="27"/>
        <v>733.7</v>
      </c>
      <c r="L245" s="18">
        <v>475.67</v>
      </c>
      <c r="M245" s="18">
        <v>364.49</v>
      </c>
      <c r="N245" s="474">
        <f t="shared" si="28"/>
        <v>840.1600000000001</v>
      </c>
      <c r="O245" s="502"/>
      <c r="P245" s="50"/>
    </row>
    <row r="246" spans="1:16" ht="15.75">
      <c r="A246" s="278"/>
      <c r="B246" s="276" t="s">
        <v>10</v>
      </c>
      <c r="C246" s="345">
        <f>SUM(C233:C245)</f>
        <v>16494.71</v>
      </c>
      <c r="D246" s="345">
        <f>SUM(D233:D245)</f>
        <v>376.70999999999987</v>
      </c>
      <c r="E246" s="347">
        <f>D246/C246</f>
        <v>0.022838231166234502</v>
      </c>
      <c r="F246" s="2"/>
      <c r="I246" s="366">
        <f>SUM(I233:I245)</f>
        <v>7445.720000000001</v>
      </c>
      <c r="J246" s="366">
        <f>SUM(J233:J245)</f>
        <v>7901.070000000001</v>
      </c>
      <c r="K246" s="479">
        <f t="shared" si="27"/>
        <v>15346.79</v>
      </c>
      <c r="L246" s="366">
        <f>SUM(L233:L245)</f>
        <v>8409.04</v>
      </c>
      <c r="M246" s="366">
        <f>SUM(M233:M245)</f>
        <v>8968.17</v>
      </c>
      <c r="N246" s="479">
        <f t="shared" si="28"/>
        <v>17377.21</v>
      </c>
      <c r="O246" s="497"/>
      <c r="P246" s="50"/>
    </row>
    <row r="247" spans="12:16" ht="15">
      <c r="L247" s="15"/>
      <c r="M247" s="15"/>
      <c r="N247" s="15"/>
      <c r="O247" s="15"/>
      <c r="P247" s="15"/>
    </row>
    <row r="248" spans="1:6" ht="15">
      <c r="A248" s="181"/>
      <c r="B248" s="134"/>
      <c r="C248" s="33"/>
      <c r="D248" s="134"/>
      <c r="E248" s="163"/>
      <c r="F248" s="32"/>
    </row>
    <row r="249" spans="1:8" s="243" customFormat="1" ht="15">
      <c r="A249" s="211" t="s">
        <v>139</v>
      </c>
      <c r="B249" s="423"/>
      <c r="E249" s="244"/>
      <c r="G249" s="247"/>
      <c r="H249" s="423"/>
    </row>
    <row r="250" spans="1:6" ht="15">
      <c r="A250" s="122"/>
      <c r="F250" s="31" t="s">
        <v>11</v>
      </c>
    </row>
    <row r="251" spans="1:6" ht="48" customHeight="1">
      <c r="A251" s="116" t="s">
        <v>12</v>
      </c>
      <c r="B251" s="116" t="s">
        <v>323</v>
      </c>
      <c r="C251" s="116" t="s">
        <v>324</v>
      </c>
      <c r="D251" s="116" t="s">
        <v>13</v>
      </c>
      <c r="E251" s="164" t="s">
        <v>14</v>
      </c>
      <c r="F251" s="116" t="s">
        <v>15</v>
      </c>
    </row>
    <row r="252" spans="1:6" ht="15.75">
      <c r="A252" s="385">
        <f>C246</f>
        <v>16494.71</v>
      </c>
      <c r="B252" s="192">
        <f>D227</f>
        <v>2407.13</v>
      </c>
      <c r="C252" s="192">
        <f>E272</f>
        <v>15346.79</v>
      </c>
      <c r="D252" s="34">
        <f>B252+C252</f>
        <v>17753.920000000002</v>
      </c>
      <c r="E252" s="459">
        <f>D252/A252</f>
        <v>1.0763402327170348</v>
      </c>
      <c r="F252" s="34">
        <f>A252*85/100</f>
        <v>14020.503499999999</v>
      </c>
    </row>
    <row r="253" spans="1:6" ht="15">
      <c r="A253" s="725" t="s">
        <v>79</v>
      </c>
      <c r="B253" s="725"/>
      <c r="C253" s="725"/>
      <c r="D253" s="26"/>
      <c r="E253" s="26"/>
      <c r="F253" s="127"/>
    </row>
    <row r="256" spans="1:24" s="193" customFormat="1" ht="15.75" customHeight="1">
      <c r="A256" s="188" t="s">
        <v>325</v>
      </c>
      <c r="B256" s="122"/>
      <c r="H256" s="122"/>
      <c r="M256" s="1"/>
      <c r="N256" s="1"/>
      <c r="O256" s="1"/>
      <c r="P256" s="1"/>
      <c r="Q256" s="1"/>
      <c r="R256" s="1"/>
      <c r="S256" s="1"/>
      <c r="T256" s="1"/>
      <c r="U256" s="1"/>
      <c r="V256" s="1"/>
      <c r="W256" s="1"/>
      <c r="X256" s="1"/>
    </row>
    <row r="257" spans="1:24" s="221" customFormat="1" ht="15">
      <c r="A257" s="232" t="s">
        <v>255</v>
      </c>
      <c r="B257" s="127"/>
      <c r="E257" s="222"/>
      <c r="G257" s="31" t="s">
        <v>11</v>
      </c>
      <c r="H257" s="127"/>
      <c r="M257" s="1"/>
      <c r="N257" s="1"/>
      <c r="O257" s="1"/>
      <c r="P257" s="1"/>
      <c r="Q257" s="1"/>
      <c r="R257" s="1"/>
      <c r="S257" s="1"/>
      <c r="T257" s="1"/>
      <c r="U257" s="1"/>
      <c r="V257" s="1"/>
      <c r="W257" s="1"/>
      <c r="X257" s="1"/>
    </row>
    <row r="258" spans="1:16" ht="45.75" customHeight="1">
      <c r="A258" s="116" t="s">
        <v>2</v>
      </c>
      <c r="B258" s="116" t="s">
        <v>16</v>
      </c>
      <c r="C258" s="116" t="s">
        <v>281</v>
      </c>
      <c r="D258" s="116" t="s">
        <v>323</v>
      </c>
      <c r="E258" s="164" t="s">
        <v>108</v>
      </c>
      <c r="F258" s="116" t="s">
        <v>17</v>
      </c>
      <c r="G258" s="323" t="s">
        <v>18</v>
      </c>
      <c r="H258" s="323" t="s">
        <v>188</v>
      </c>
      <c r="I258" s="780" t="s">
        <v>212</v>
      </c>
      <c r="J258" s="780"/>
      <c r="K258" s="780"/>
      <c r="L258" s="15"/>
      <c r="M258" s="490"/>
      <c r="N258" s="15"/>
      <c r="O258" s="490"/>
      <c r="P258" s="490"/>
    </row>
    <row r="259" spans="1:16" ht="15.75">
      <c r="A259" s="18">
        <v>1</v>
      </c>
      <c r="B259" s="481" t="s">
        <v>160</v>
      </c>
      <c r="C259" s="581">
        <f>C214</f>
        <v>1232.38</v>
      </c>
      <c r="D259" s="341">
        <f>D214</f>
        <v>161.68</v>
      </c>
      <c r="E259" s="341">
        <v>1174.7</v>
      </c>
      <c r="F259" s="348">
        <f>SUM(D259:E259)</f>
        <v>1336.38</v>
      </c>
      <c r="G259" s="313">
        <f aca="true" t="shared" si="29" ref="G259:G272">F259/C259</f>
        <v>1.0843895551696716</v>
      </c>
      <c r="H259" s="424">
        <f>E259/C259</f>
        <v>0.9531962544020512</v>
      </c>
      <c r="I259" s="478">
        <v>13.75</v>
      </c>
      <c r="J259" s="478">
        <v>17.039999999999964</v>
      </c>
      <c r="K259" s="479">
        <f>SUM(I259:J259)</f>
        <v>30.789999999999964</v>
      </c>
      <c r="L259" s="485"/>
      <c r="M259" s="502"/>
      <c r="N259" s="485"/>
      <c r="O259" s="502"/>
      <c r="P259" s="50"/>
    </row>
    <row r="260" spans="1:16" ht="15.75">
      <c r="A260" s="18">
        <v>2</v>
      </c>
      <c r="B260" s="481" t="s">
        <v>161</v>
      </c>
      <c r="C260" s="581">
        <f aca="true" t="shared" si="30" ref="C260:D271">C215</f>
        <v>577.0799999999999</v>
      </c>
      <c r="D260" s="341">
        <f t="shared" si="30"/>
        <v>153.04</v>
      </c>
      <c r="E260" s="341">
        <v>550.09</v>
      </c>
      <c r="F260" s="348">
        <f aca="true" t="shared" si="31" ref="F260:F271">SUM(D260:E260)</f>
        <v>703.13</v>
      </c>
      <c r="G260" s="313">
        <f t="shared" si="29"/>
        <v>1.2184272544534556</v>
      </c>
      <c r="H260" s="424">
        <f aca="true" t="shared" si="32" ref="H260:H272">E260/C260</f>
        <v>0.9532300547584392</v>
      </c>
      <c r="I260" s="478">
        <v>3.9600000000000364</v>
      </c>
      <c r="J260" s="478">
        <v>4.619999999999948</v>
      </c>
      <c r="K260" s="479">
        <f aca="true" t="shared" si="33" ref="K260:K272">SUM(I260:J260)</f>
        <v>8.579999999999984</v>
      </c>
      <c r="L260" s="485"/>
      <c r="M260" s="502"/>
      <c r="N260" s="485"/>
      <c r="O260" s="502"/>
      <c r="P260" s="50"/>
    </row>
    <row r="261" spans="1:16" ht="15.75">
      <c r="A261" s="18">
        <v>3</v>
      </c>
      <c r="B261" s="481" t="s">
        <v>162</v>
      </c>
      <c r="C261" s="581">
        <f t="shared" si="30"/>
        <v>918.3800000000001</v>
      </c>
      <c r="D261" s="341">
        <f t="shared" si="30"/>
        <v>183.04999999999998</v>
      </c>
      <c r="E261" s="341">
        <v>883.1500000000001</v>
      </c>
      <c r="F261" s="348">
        <f t="shared" si="31"/>
        <v>1066.2</v>
      </c>
      <c r="G261" s="313">
        <f t="shared" si="29"/>
        <v>1.160957337921122</v>
      </c>
      <c r="H261" s="424">
        <f t="shared" si="32"/>
        <v>0.9616389729741501</v>
      </c>
      <c r="I261" s="478">
        <v>7.82000000000005</v>
      </c>
      <c r="J261" s="478">
        <v>11.379999999999995</v>
      </c>
      <c r="K261" s="479">
        <f t="shared" si="33"/>
        <v>19.200000000000045</v>
      </c>
      <c r="L261" s="485"/>
      <c r="M261" s="502"/>
      <c r="N261" s="485"/>
      <c r="O261" s="502"/>
      <c r="P261" s="50"/>
    </row>
    <row r="262" spans="1:16" ht="15.75">
      <c r="A262" s="18">
        <v>4</v>
      </c>
      <c r="B262" s="481" t="s">
        <v>163</v>
      </c>
      <c r="C262" s="581">
        <f t="shared" si="30"/>
        <v>568.1</v>
      </c>
      <c r="D262" s="341">
        <f t="shared" si="30"/>
        <v>88.97</v>
      </c>
      <c r="E262" s="341">
        <v>540.89</v>
      </c>
      <c r="F262" s="348">
        <f t="shared" si="31"/>
        <v>629.86</v>
      </c>
      <c r="G262" s="313">
        <f t="shared" si="29"/>
        <v>1.108713254708678</v>
      </c>
      <c r="H262" s="424">
        <f t="shared" si="32"/>
        <v>0.9521035029044181</v>
      </c>
      <c r="I262" s="478">
        <v>13.060000000000002</v>
      </c>
      <c r="J262" s="478">
        <v>42.25</v>
      </c>
      <c r="K262" s="479">
        <f t="shared" si="33"/>
        <v>55.31</v>
      </c>
      <c r="L262" s="485"/>
      <c r="M262" s="502"/>
      <c r="N262" s="485"/>
      <c r="O262" s="502"/>
      <c r="P262" s="50"/>
    </row>
    <row r="263" spans="1:16" ht="15.75">
      <c r="A263" s="18">
        <v>5</v>
      </c>
      <c r="B263" s="482" t="s">
        <v>164</v>
      </c>
      <c r="C263" s="581">
        <f t="shared" si="30"/>
        <v>1658.8000000000002</v>
      </c>
      <c r="D263" s="341">
        <f t="shared" si="30"/>
        <v>210.47</v>
      </c>
      <c r="E263" s="341">
        <v>1526.1399999999999</v>
      </c>
      <c r="F263" s="348">
        <f t="shared" si="31"/>
        <v>1736.61</v>
      </c>
      <c r="G263" s="313">
        <f t="shared" si="29"/>
        <v>1.0469074029418854</v>
      </c>
      <c r="H263" s="424">
        <f t="shared" si="32"/>
        <v>0.9200265251989388</v>
      </c>
      <c r="I263" s="478">
        <v>29.74000000000001</v>
      </c>
      <c r="J263" s="478">
        <v>22.57000000000005</v>
      </c>
      <c r="K263" s="479">
        <f t="shared" si="33"/>
        <v>52.31000000000006</v>
      </c>
      <c r="L263" s="487"/>
      <c r="M263" s="502"/>
      <c r="N263" s="487"/>
      <c r="O263" s="502"/>
      <c r="P263" s="50"/>
    </row>
    <row r="264" spans="1:16" ht="15.75">
      <c r="A264" s="18">
        <v>6</v>
      </c>
      <c r="B264" s="481" t="s">
        <v>165</v>
      </c>
      <c r="C264" s="581">
        <f t="shared" si="30"/>
        <v>2605.8</v>
      </c>
      <c r="D264" s="341">
        <f t="shared" si="30"/>
        <v>481.28</v>
      </c>
      <c r="E264" s="341">
        <v>2351.73</v>
      </c>
      <c r="F264" s="348">
        <f t="shared" si="31"/>
        <v>2833.01</v>
      </c>
      <c r="G264" s="313">
        <f t="shared" si="29"/>
        <v>1.087193951953335</v>
      </c>
      <c r="H264" s="424">
        <f t="shared" si="32"/>
        <v>0.9024982730831222</v>
      </c>
      <c r="I264" s="478">
        <v>27.639999999999873</v>
      </c>
      <c r="J264" s="478">
        <v>21.480000000000018</v>
      </c>
      <c r="K264" s="479">
        <f t="shared" si="33"/>
        <v>49.11999999999989</v>
      </c>
      <c r="L264" s="485"/>
      <c r="M264" s="502"/>
      <c r="N264" s="485"/>
      <c r="O264" s="502"/>
      <c r="P264" s="50"/>
    </row>
    <row r="265" spans="1:16" ht="15.75">
      <c r="A265" s="18">
        <v>7</v>
      </c>
      <c r="B265" s="482" t="s">
        <v>166</v>
      </c>
      <c r="C265" s="581">
        <f t="shared" si="30"/>
        <v>1564.71</v>
      </c>
      <c r="D265" s="341">
        <f t="shared" si="30"/>
        <v>-46.790000000000006</v>
      </c>
      <c r="E265" s="341">
        <v>1455.57</v>
      </c>
      <c r="F265" s="348">
        <f t="shared" si="31"/>
        <v>1408.78</v>
      </c>
      <c r="G265" s="313">
        <f t="shared" si="29"/>
        <v>0.9003457509698283</v>
      </c>
      <c r="H265" s="424">
        <f t="shared" si="32"/>
        <v>0.9302490557355676</v>
      </c>
      <c r="I265" s="478">
        <v>1.75</v>
      </c>
      <c r="J265" s="478">
        <v>3.939999999999941</v>
      </c>
      <c r="K265" s="479">
        <f t="shared" si="33"/>
        <v>5.689999999999941</v>
      </c>
      <c r="L265" s="487"/>
      <c r="M265" s="502"/>
      <c r="N265" s="487"/>
      <c r="O265" s="502"/>
      <c r="P265" s="50"/>
    </row>
    <row r="266" spans="1:24" s="42" customFormat="1" ht="15.75">
      <c r="A266" s="18">
        <v>8</v>
      </c>
      <c r="B266" s="481" t="s">
        <v>167</v>
      </c>
      <c r="C266" s="581">
        <f t="shared" si="30"/>
        <v>1204.6</v>
      </c>
      <c r="D266" s="341">
        <f t="shared" si="30"/>
        <v>107.53999999999999</v>
      </c>
      <c r="E266" s="341">
        <v>1134.58</v>
      </c>
      <c r="F266" s="348">
        <f t="shared" si="31"/>
        <v>1242.12</v>
      </c>
      <c r="G266" s="313">
        <f t="shared" si="29"/>
        <v>1.0311472688029222</v>
      </c>
      <c r="H266" s="424">
        <f t="shared" si="32"/>
        <v>0.9418728208533953</v>
      </c>
      <c r="I266" s="478">
        <v>3.07000000000005</v>
      </c>
      <c r="J266" s="478">
        <v>0.5399999999999636</v>
      </c>
      <c r="K266" s="479">
        <f t="shared" si="33"/>
        <v>3.6100000000000136</v>
      </c>
      <c r="L266" s="485"/>
      <c r="M266" s="502"/>
      <c r="N266" s="485"/>
      <c r="O266" s="502"/>
      <c r="P266" s="50"/>
      <c r="Q266" s="1"/>
      <c r="R266" s="1"/>
      <c r="S266" s="1"/>
      <c r="T266" s="1"/>
      <c r="U266" s="1"/>
      <c r="V266" s="1"/>
      <c r="W266" s="1"/>
      <c r="X266" s="1"/>
    </row>
    <row r="267" spans="1:16" ht="15.75">
      <c r="A267" s="18">
        <v>9</v>
      </c>
      <c r="B267" s="481" t="s">
        <v>168</v>
      </c>
      <c r="C267" s="581">
        <f t="shared" si="30"/>
        <v>879.72</v>
      </c>
      <c r="D267" s="341">
        <f t="shared" si="30"/>
        <v>174.9</v>
      </c>
      <c r="E267" s="341">
        <v>866.37</v>
      </c>
      <c r="F267" s="348">
        <f t="shared" si="31"/>
        <v>1041.27</v>
      </c>
      <c r="G267" s="313">
        <f t="shared" si="29"/>
        <v>1.183637975719547</v>
      </c>
      <c r="H267" s="424">
        <f t="shared" si="32"/>
        <v>0.9848247169553949</v>
      </c>
      <c r="I267" s="478">
        <v>14.17999999999995</v>
      </c>
      <c r="J267" s="478">
        <v>42.960000000000036</v>
      </c>
      <c r="K267" s="479">
        <f t="shared" si="33"/>
        <v>57.139999999999986</v>
      </c>
      <c r="L267" s="485"/>
      <c r="M267" s="502"/>
      <c r="N267" s="485"/>
      <c r="O267" s="502"/>
      <c r="P267" s="50"/>
    </row>
    <row r="268" spans="1:16" ht="15.75">
      <c r="A268" s="18">
        <v>10</v>
      </c>
      <c r="B268" s="481" t="s">
        <v>169</v>
      </c>
      <c r="C268" s="581">
        <f t="shared" si="30"/>
        <v>619.14</v>
      </c>
      <c r="D268" s="341">
        <f t="shared" si="30"/>
        <v>72.46000000000001</v>
      </c>
      <c r="E268" s="341">
        <v>589.43</v>
      </c>
      <c r="F268" s="348">
        <f t="shared" si="31"/>
        <v>661.89</v>
      </c>
      <c r="G268" s="313">
        <f t="shared" si="29"/>
        <v>1.069047388312821</v>
      </c>
      <c r="H268" s="424">
        <f t="shared" si="32"/>
        <v>0.9520140840520722</v>
      </c>
      <c r="I268" s="478">
        <v>41.14999999999998</v>
      </c>
      <c r="J268" s="478">
        <v>8.519999999999982</v>
      </c>
      <c r="K268" s="479">
        <f t="shared" si="33"/>
        <v>49.66999999999996</v>
      </c>
      <c r="L268" s="485"/>
      <c r="M268" s="502"/>
      <c r="N268" s="485"/>
      <c r="O268" s="502"/>
      <c r="P268" s="50"/>
    </row>
    <row r="269" spans="1:16" ht="15.75">
      <c r="A269" s="18">
        <v>11</v>
      </c>
      <c r="B269" s="481" t="s">
        <v>170</v>
      </c>
      <c r="C269" s="581">
        <f t="shared" si="30"/>
        <v>1401.7800000000002</v>
      </c>
      <c r="D269" s="341">
        <f t="shared" si="30"/>
        <v>324.59</v>
      </c>
      <c r="E269" s="341">
        <v>1324.93</v>
      </c>
      <c r="F269" s="348">
        <f t="shared" si="31"/>
        <v>1649.52</v>
      </c>
      <c r="G269" s="313">
        <f t="shared" si="29"/>
        <v>1.1767324401831956</v>
      </c>
      <c r="H269" s="424">
        <f t="shared" si="32"/>
        <v>0.9451768465807758</v>
      </c>
      <c r="I269" s="478">
        <v>13.580000000000041</v>
      </c>
      <c r="J269" s="478">
        <v>4.439999999999941</v>
      </c>
      <c r="K269" s="479">
        <f t="shared" si="33"/>
        <v>18.019999999999982</v>
      </c>
      <c r="L269" s="485"/>
      <c r="M269" s="502"/>
      <c r="N269" s="485"/>
      <c r="O269" s="502"/>
      <c r="P269" s="50"/>
    </row>
    <row r="270" spans="1:16" ht="15.75">
      <c r="A270" s="18">
        <v>12</v>
      </c>
      <c r="B270" s="481" t="s">
        <v>171</v>
      </c>
      <c r="C270" s="581">
        <f t="shared" si="30"/>
        <v>2492.2</v>
      </c>
      <c r="D270" s="341">
        <f t="shared" si="30"/>
        <v>383.93</v>
      </c>
      <c r="E270" s="341">
        <v>2215.51</v>
      </c>
      <c r="F270" s="348">
        <f t="shared" si="31"/>
        <v>2599.44</v>
      </c>
      <c r="G270" s="313">
        <f t="shared" si="29"/>
        <v>1.0430302543937084</v>
      </c>
      <c r="H270" s="424">
        <f t="shared" si="32"/>
        <v>0.8889776101436483</v>
      </c>
      <c r="I270" s="478">
        <v>10.009999999999991</v>
      </c>
      <c r="J270" s="478">
        <v>11.710000000000036</v>
      </c>
      <c r="K270" s="479">
        <f t="shared" si="33"/>
        <v>21.720000000000027</v>
      </c>
      <c r="L270" s="485"/>
      <c r="M270" s="502"/>
      <c r="N270" s="485"/>
      <c r="O270" s="502"/>
      <c r="P270" s="50"/>
    </row>
    <row r="271" spans="1:16" ht="15.75">
      <c r="A271" s="18">
        <v>13</v>
      </c>
      <c r="B271" s="481" t="s">
        <v>172</v>
      </c>
      <c r="C271" s="581">
        <f t="shared" si="30"/>
        <v>772.02</v>
      </c>
      <c r="D271" s="341">
        <f t="shared" si="30"/>
        <v>112.01</v>
      </c>
      <c r="E271" s="341">
        <v>733.7</v>
      </c>
      <c r="F271" s="348">
        <f t="shared" si="31"/>
        <v>845.71</v>
      </c>
      <c r="G271" s="313">
        <f>F271/C271</f>
        <v>1.0954508950545323</v>
      </c>
      <c r="H271" s="424">
        <f t="shared" si="32"/>
        <v>0.9503639802077667</v>
      </c>
      <c r="I271" s="478">
        <v>4.889999999999986</v>
      </c>
      <c r="J271" s="478">
        <v>0.660000000000025</v>
      </c>
      <c r="K271" s="479">
        <f t="shared" si="33"/>
        <v>5.550000000000011</v>
      </c>
      <c r="L271" s="485"/>
      <c r="M271" s="502"/>
      <c r="N271" s="485"/>
      <c r="O271" s="502"/>
      <c r="P271" s="50"/>
    </row>
    <row r="272" spans="1:16" ht="15">
      <c r="A272" s="18"/>
      <c r="B272" s="276" t="s">
        <v>10</v>
      </c>
      <c r="C272" s="349">
        <f>SUM(C259:C271)</f>
        <v>16494.71</v>
      </c>
      <c r="D272" s="349">
        <f>SUM(D259:D271)</f>
        <v>2407.13</v>
      </c>
      <c r="E272" s="349">
        <f>SUM(E259:E271)</f>
        <v>15346.79</v>
      </c>
      <c r="F272" s="349">
        <f>SUM(F259:F271)</f>
        <v>17753.92</v>
      </c>
      <c r="G272" s="176">
        <f t="shared" si="29"/>
        <v>1.0763402327170346</v>
      </c>
      <c r="H272" s="93">
        <f t="shared" si="32"/>
        <v>0.9304067789006295</v>
      </c>
      <c r="I272" s="477">
        <f>SUM(I259:I271)</f>
        <v>184.59999999999997</v>
      </c>
      <c r="J272" s="477">
        <f>SUM(J259:J271)</f>
        <v>192.1099999999999</v>
      </c>
      <c r="K272" s="479">
        <f t="shared" si="33"/>
        <v>376.70999999999987</v>
      </c>
      <c r="L272" s="488"/>
      <c r="M272" s="497"/>
      <c r="N272" s="488"/>
      <c r="O272" s="497"/>
      <c r="P272" s="50"/>
    </row>
    <row r="273" spans="3:11" ht="15">
      <c r="C273" s="22"/>
      <c r="K273" s="361"/>
    </row>
    <row r="274" ht="15">
      <c r="A274" s="182"/>
    </row>
    <row r="275" spans="1:8" s="221" customFormat="1" ht="15.75">
      <c r="A275" s="211" t="s">
        <v>140</v>
      </c>
      <c r="B275" s="423"/>
      <c r="C275" s="243"/>
      <c r="D275" s="243"/>
      <c r="E275" s="244"/>
      <c r="F275" s="243"/>
      <c r="G275" s="247"/>
      <c r="H275" s="127"/>
    </row>
    <row r="276" spans="1:5" ht="15">
      <c r="A276" s="122"/>
      <c r="E276" s="31" t="s">
        <v>11</v>
      </c>
    </row>
    <row r="277" spans="1:5" ht="15">
      <c r="A277" s="35" t="s">
        <v>12</v>
      </c>
      <c r="B277" s="35" t="s">
        <v>20</v>
      </c>
      <c r="C277" s="35" t="s">
        <v>14</v>
      </c>
      <c r="D277" s="35" t="s">
        <v>21</v>
      </c>
      <c r="E277" s="142" t="s">
        <v>22</v>
      </c>
    </row>
    <row r="278" spans="1:5" ht="14.25" customHeight="1">
      <c r="A278" s="135">
        <f>C272</f>
        <v>16494.71</v>
      </c>
      <c r="B278" s="135">
        <f>F272</f>
        <v>17753.92</v>
      </c>
      <c r="C278" s="93">
        <f>G272</f>
        <v>1.0763402327170346</v>
      </c>
      <c r="D278" s="135">
        <f>D296</f>
        <v>17377.21</v>
      </c>
      <c r="E278" s="94">
        <f>D278/A278</f>
        <v>1.0535020015508003</v>
      </c>
    </row>
    <row r="279" ht="15">
      <c r="A279" s="122"/>
    </row>
    <row r="280" spans="1:8" s="221" customFormat="1" ht="15.75">
      <c r="A280" s="211" t="s">
        <v>141</v>
      </c>
      <c r="B280" s="423"/>
      <c r="C280" s="243"/>
      <c r="D280" s="243"/>
      <c r="E280" s="244"/>
      <c r="F280" s="243"/>
      <c r="G280" s="247"/>
      <c r="H280" s="127"/>
    </row>
    <row r="281" spans="1:27" s="248" customFormat="1" ht="15.75" thickBot="1">
      <c r="A281" s="232" t="s">
        <v>256</v>
      </c>
      <c r="B281" s="127"/>
      <c r="C281" s="221"/>
      <c r="D281" s="221"/>
      <c r="E281" s="31" t="s">
        <v>11</v>
      </c>
      <c r="F281" s="221"/>
      <c r="G281" s="235"/>
      <c r="H281" s="425"/>
      <c r="L281" s="1"/>
      <c r="M281" s="1"/>
      <c r="N281" s="1"/>
      <c r="O281" s="1"/>
      <c r="P281" s="1"/>
      <c r="Q281" s="1"/>
      <c r="R281" s="1"/>
      <c r="S281" s="1"/>
      <c r="T281" s="1"/>
      <c r="U281" s="1"/>
      <c r="V281" s="1"/>
      <c r="W281" s="1"/>
      <c r="X281" s="1"/>
      <c r="Y281" s="1"/>
      <c r="Z281" s="1"/>
      <c r="AA281" s="1"/>
    </row>
    <row r="282" spans="1:27" s="69" customFormat="1" ht="28.5" customHeight="1">
      <c r="A282" s="103" t="s">
        <v>2</v>
      </c>
      <c r="B282" s="104" t="s">
        <v>16</v>
      </c>
      <c r="C282" s="104" t="s">
        <v>284</v>
      </c>
      <c r="D282" s="104" t="s">
        <v>21</v>
      </c>
      <c r="E282" s="165" t="s">
        <v>22</v>
      </c>
      <c r="F282" s="1"/>
      <c r="G282" s="39"/>
      <c r="H282" s="425"/>
      <c r="L282" s="15"/>
      <c r="M282" s="483"/>
      <c r="N282" s="15"/>
      <c r="O282" s="483"/>
      <c r="P282" s="483"/>
      <c r="Q282" s="484"/>
      <c r="R282" s="221"/>
      <c r="S282" s="221"/>
      <c r="T282" s="221"/>
      <c r="U282" s="221"/>
      <c r="V282" s="221"/>
      <c r="W282" s="221"/>
      <c r="X282" s="221"/>
      <c r="Y282" s="221"/>
      <c r="Z282" s="221"/>
      <c r="AA282" s="221"/>
    </row>
    <row r="283" spans="1:27" s="69" customFormat="1" ht="15.75">
      <c r="A283" s="105">
        <v>1</v>
      </c>
      <c r="B283" s="481" t="s">
        <v>160</v>
      </c>
      <c r="C283" s="341">
        <f>C259</f>
        <v>1232.38</v>
      </c>
      <c r="D283" s="24">
        <v>1305.5900000000001</v>
      </c>
      <c r="E283" s="350">
        <f>D283/C283</f>
        <v>1.059405378211266</v>
      </c>
      <c r="F283" s="1"/>
      <c r="G283" s="39"/>
      <c r="H283" s="425"/>
      <c r="L283" s="485"/>
      <c r="M283" s="486"/>
      <c r="N283" s="485"/>
      <c r="O283" s="486"/>
      <c r="P283" s="50"/>
      <c r="Q283" s="15"/>
      <c r="R283" s="1"/>
      <c r="S283" s="1"/>
      <c r="T283" s="1"/>
      <c r="U283" s="1"/>
      <c r="V283" s="1"/>
      <c r="W283" s="1"/>
      <c r="X283" s="1"/>
      <c r="Y283" s="1"/>
      <c r="Z283" s="1"/>
      <c r="AA283" s="1"/>
    </row>
    <row r="284" spans="1:27" s="69" customFormat="1" ht="15.75">
      <c r="A284" s="105">
        <v>2</v>
      </c>
      <c r="B284" s="481" t="s">
        <v>161</v>
      </c>
      <c r="C284" s="341">
        <f aca="true" t="shared" si="34" ref="C284:C295">C260</f>
        <v>577.0799999999999</v>
      </c>
      <c r="D284" s="24">
        <v>694.55</v>
      </c>
      <c r="E284" s="350">
        <f aca="true" t="shared" si="35" ref="E284:E294">D284/C284</f>
        <v>1.2035592985374646</v>
      </c>
      <c r="F284" s="1"/>
      <c r="G284" s="39"/>
      <c r="H284" s="425"/>
      <c r="L284" s="485"/>
      <c r="M284" s="486"/>
      <c r="N284" s="485"/>
      <c r="O284" s="486"/>
      <c r="P284" s="50"/>
      <c r="Q284" s="484"/>
      <c r="R284" s="221"/>
      <c r="S284" s="221"/>
      <c r="T284" s="221"/>
      <c r="U284" s="221"/>
      <c r="V284" s="221"/>
      <c r="W284" s="221"/>
      <c r="X284" s="221"/>
      <c r="Y284" s="221"/>
      <c r="Z284" s="221"/>
      <c r="AA284" s="221"/>
    </row>
    <row r="285" spans="1:27" s="69" customFormat="1" ht="15.75">
      <c r="A285" s="105">
        <v>3</v>
      </c>
      <c r="B285" s="481" t="s">
        <v>162</v>
      </c>
      <c r="C285" s="341">
        <f t="shared" si="34"/>
        <v>918.3800000000001</v>
      </c>
      <c r="D285" s="24">
        <v>1047</v>
      </c>
      <c r="E285" s="350">
        <f t="shared" si="35"/>
        <v>1.140050959297894</v>
      </c>
      <c r="F285" s="1"/>
      <c r="G285" s="39"/>
      <c r="H285" s="425"/>
      <c r="L285" s="485"/>
      <c r="M285" s="486"/>
      <c r="N285" s="485"/>
      <c r="O285" s="486"/>
      <c r="P285" s="50"/>
      <c r="Q285" s="15"/>
      <c r="R285" s="1"/>
      <c r="S285" s="1"/>
      <c r="T285" s="1"/>
      <c r="U285" s="1"/>
      <c r="V285" s="1"/>
      <c r="W285" s="1"/>
      <c r="X285" s="1"/>
      <c r="Y285" s="1"/>
      <c r="Z285" s="1"/>
      <c r="AA285" s="1"/>
    </row>
    <row r="286" spans="1:27" s="69" customFormat="1" ht="15.75">
      <c r="A286" s="105">
        <v>4</v>
      </c>
      <c r="B286" s="481" t="s">
        <v>163</v>
      </c>
      <c r="C286" s="341">
        <f t="shared" si="34"/>
        <v>568.1</v>
      </c>
      <c r="D286" s="24">
        <v>574.55</v>
      </c>
      <c r="E286" s="350">
        <f t="shared" si="35"/>
        <v>1.011353634923429</v>
      </c>
      <c r="F286" s="1"/>
      <c r="G286" s="39"/>
      <c r="H286" s="425"/>
      <c r="L286" s="485"/>
      <c r="M286" s="486"/>
      <c r="N286" s="485"/>
      <c r="O286" s="486"/>
      <c r="P286" s="50"/>
      <c r="Q286" s="484"/>
      <c r="R286" s="221"/>
      <c r="S286" s="221"/>
      <c r="T286" s="221"/>
      <c r="U286" s="221"/>
      <c r="V286" s="221"/>
      <c r="W286" s="221"/>
      <c r="X286" s="221"/>
      <c r="Y286" s="221"/>
      <c r="Z286" s="221"/>
      <c r="AA286" s="221"/>
    </row>
    <row r="287" spans="1:27" s="69" customFormat="1" ht="15.75">
      <c r="A287" s="105">
        <v>5</v>
      </c>
      <c r="B287" s="482" t="s">
        <v>164</v>
      </c>
      <c r="C287" s="341">
        <f t="shared" si="34"/>
        <v>1658.8000000000002</v>
      </c>
      <c r="D287" s="24">
        <v>1684.3</v>
      </c>
      <c r="E287" s="350">
        <f t="shared" si="35"/>
        <v>1.0153725584760067</v>
      </c>
      <c r="F287" s="1"/>
      <c r="G287" s="39"/>
      <c r="H287" s="425"/>
      <c r="L287" s="487"/>
      <c r="M287" s="486"/>
      <c r="N287" s="487"/>
      <c r="O287" s="486"/>
      <c r="P287" s="50"/>
      <c r="Q287" s="15"/>
      <c r="R287" s="1"/>
      <c r="S287" s="1"/>
      <c r="T287" s="1"/>
      <c r="U287" s="1"/>
      <c r="V287" s="1"/>
      <c r="W287" s="1"/>
      <c r="X287" s="1"/>
      <c r="Y287" s="1"/>
      <c r="Z287" s="1"/>
      <c r="AA287" s="1"/>
    </row>
    <row r="288" spans="1:27" s="69" customFormat="1" ht="15.75">
      <c r="A288" s="105">
        <v>6</v>
      </c>
      <c r="B288" s="481" t="s">
        <v>165</v>
      </c>
      <c r="C288" s="341">
        <f t="shared" si="34"/>
        <v>2605.8</v>
      </c>
      <c r="D288" s="24">
        <v>2783.8900000000003</v>
      </c>
      <c r="E288" s="350">
        <f t="shared" si="35"/>
        <v>1.0683436948346</v>
      </c>
      <c r="F288" s="1"/>
      <c r="G288" s="39"/>
      <c r="H288" s="425"/>
      <c r="L288" s="485"/>
      <c r="M288" s="486"/>
      <c r="N288" s="485"/>
      <c r="O288" s="486"/>
      <c r="P288" s="50"/>
      <c r="Q288" s="484"/>
      <c r="R288" s="221"/>
      <c r="S288" s="221"/>
      <c r="T288" s="221"/>
      <c r="U288" s="221"/>
      <c r="V288" s="221"/>
      <c r="W288" s="221"/>
      <c r="X288" s="221"/>
      <c r="Y288" s="221"/>
      <c r="Z288" s="221"/>
      <c r="AA288" s="221"/>
    </row>
    <row r="289" spans="1:27" s="69" customFormat="1" ht="15.75">
      <c r="A289" s="105">
        <v>7</v>
      </c>
      <c r="B289" s="482" t="s">
        <v>166</v>
      </c>
      <c r="C289" s="341">
        <f t="shared" si="34"/>
        <v>1564.71</v>
      </c>
      <c r="D289" s="24">
        <v>1403.09</v>
      </c>
      <c r="E289" s="350">
        <f t="shared" si="35"/>
        <v>0.8967092943740372</v>
      </c>
      <c r="F289" s="1"/>
      <c r="G289" s="39"/>
      <c r="H289" s="425"/>
      <c r="L289" s="487"/>
      <c r="M289" s="486"/>
      <c r="N289" s="487"/>
      <c r="O289" s="486"/>
      <c r="P289" s="50"/>
      <c r="Q289" s="15"/>
      <c r="R289" s="1"/>
      <c r="S289" s="1"/>
      <c r="T289" s="1"/>
      <c r="U289" s="1"/>
      <c r="V289" s="1"/>
      <c r="W289" s="1"/>
      <c r="X289" s="1"/>
      <c r="Y289" s="1"/>
      <c r="Z289" s="1"/>
      <c r="AA289" s="1"/>
    </row>
    <row r="290" spans="1:27" s="69" customFormat="1" ht="15.75">
      <c r="A290" s="105">
        <v>8</v>
      </c>
      <c r="B290" s="481" t="s">
        <v>167</v>
      </c>
      <c r="C290" s="341">
        <f t="shared" si="34"/>
        <v>1204.6</v>
      </c>
      <c r="D290" s="24">
        <v>1238.51</v>
      </c>
      <c r="E290" s="350">
        <f t="shared" si="35"/>
        <v>1.0281504233770546</v>
      </c>
      <c r="F290" s="1"/>
      <c r="G290" s="39"/>
      <c r="H290" s="425"/>
      <c r="L290" s="485"/>
      <c r="M290" s="486"/>
      <c r="N290" s="485"/>
      <c r="O290" s="486"/>
      <c r="P290" s="50"/>
      <c r="Q290" s="484"/>
      <c r="R290" s="221"/>
      <c r="S290" s="221"/>
      <c r="T290" s="221"/>
      <c r="U290" s="221"/>
      <c r="V290" s="221"/>
      <c r="W290" s="221"/>
      <c r="X290" s="221"/>
      <c r="Y290" s="221"/>
      <c r="Z290" s="221"/>
      <c r="AA290" s="221"/>
    </row>
    <row r="291" spans="1:27" s="69" customFormat="1" ht="15.75">
      <c r="A291" s="105">
        <v>9</v>
      </c>
      <c r="B291" s="481" t="s">
        <v>168</v>
      </c>
      <c r="C291" s="341">
        <f t="shared" si="34"/>
        <v>879.72</v>
      </c>
      <c r="D291" s="24">
        <v>984.13</v>
      </c>
      <c r="E291" s="350">
        <f t="shared" si="35"/>
        <v>1.118685490837994</v>
      </c>
      <c r="F291" s="1"/>
      <c r="G291" s="39"/>
      <c r="H291" s="425"/>
      <c r="L291" s="485"/>
      <c r="M291" s="486"/>
      <c r="N291" s="485"/>
      <c r="O291" s="486"/>
      <c r="P291" s="50"/>
      <c r="Q291" s="15"/>
      <c r="R291" s="1"/>
      <c r="S291" s="1"/>
      <c r="T291" s="1"/>
      <c r="U291" s="1"/>
      <c r="V291" s="1"/>
      <c r="W291" s="1"/>
      <c r="X291" s="1"/>
      <c r="Y291" s="1"/>
      <c r="Z291" s="1"/>
      <c r="AA291" s="1"/>
    </row>
    <row r="292" spans="1:27" s="69" customFormat="1" ht="15.75">
      <c r="A292" s="105">
        <v>10</v>
      </c>
      <c r="B292" s="481" t="s">
        <v>169</v>
      </c>
      <c r="C292" s="341">
        <f t="shared" si="34"/>
        <v>619.14</v>
      </c>
      <c r="D292" s="24">
        <v>612.22</v>
      </c>
      <c r="E292" s="350">
        <f t="shared" si="35"/>
        <v>0.9888232063830475</v>
      </c>
      <c r="F292" s="1"/>
      <c r="G292" s="39"/>
      <c r="H292" s="425"/>
      <c r="L292" s="485"/>
      <c r="M292" s="486"/>
      <c r="N292" s="485"/>
      <c r="O292" s="486"/>
      <c r="P292" s="50"/>
      <c r="Q292" s="484"/>
      <c r="R292" s="221"/>
      <c r="S292" s="221"/>
      <c r="T292" s="221"/>
      <c r="U292" s="221"/>
      <c r="V292" s="221"/>
      <c r="W292" s="221"/>
      <c r="X292" s="221"/>
      <c r="Y292" s="221"/>
      <c r="Z292" s="221"/>
      <c r="AA292" s="221"/>
    </row>
    <row r="293" spans="1:27" s="69" customFormat="1" ht="15.75">
      <c r="A293" s="105">
        <v>11</v>
      </c>
      <c r="B293" s="481" t="s">
        <v>170</v>
      </c>
      <c r="C293" s="341">
        <f t="shared" si="34"/>
        <v>1401.7800000000002</v>
      </c>
      <c r="D293" s="24">
        <v>1631.5</v>
      </c>
      <c r="E293" s="350">
        <f t="shared" si="35"/>
        <v>1.1638773559331705</v>
      </c>
      <c r="F293" s="1"/>
      <c r="G293" s="39"/>
      <c r="H293" s="425"/>
      <c r="L293" s="485"/>
      <c r="M293" s="486"/>
      <c r="N293" s="485"/>
      <c r="O293" s="486"/>
      <c r="P293" s="50"/>
      <c r="Q293" s="15"/>
      <c r="R293" s="1"/>
      <c r="S293" s="1"/>
      <c r="T293" s="1"/>
      <c r="U293" s="1"/>
      <c r="V293" s="1"/>
      <c r="W293" s="1"/>
      <c r="X293" s="1"/>
      <c r="Y293" s="1"/>
      <c r="Z293" s="1"/>
      <c r="AA293" s="1"/>
    </row>
    <row r="294" spans="1:27" s="69" customFormat="1" ht="15.75">
      <c r="A294" s="105">
        <v>12</v>
      </c>
      <c r="B294" s="481" t="s">
        <v>171</v>
      </c>
      <c r="C294" s="341">
        <f t="shared" si="34"/>
        <v>2492.2</v>
      </c>
      <c r="D294" s="24">
        <v>2577.7200000000003</v>
      </c>
      <c r="E294" s="350">
        <f t="shared" si="35"/>
        <v>1.0343150629965494</v>
      </c>
      <c r="F294" s="1"/>
      <c r="G294" s="39"/>
      <c r="H294" s="425"/>
      <c r="L294" s="485"/>
      <c r="M294" s="486"/>
      <c r="N294" s="485"/>
      <c r="O294" s="486"/>
      <c r="P294" s="50"/>
      <c r="Q294" s="484"/>
      <c r="R294" s="221"/>
      <c r="S294" s="221"/>
      <c r="T294" s="221"/>
      <c r="U294" s="221"/>
      <c r="V294" s="221"/>
      <c r="W294" s="221"/>
      <c r="X294" s="221"/>
      <c r="Y294" s="221"/>
      <c r="Z294" s="221"/>
      <c r="AA294" s="221"/>
    </row>
    <row r="295" spans="1:27" s="69" customFormat="1" ht="15.75">
      <c r="A295" s="105">
        <v>13</v>
      </c>
      <c r="B295" s="481" t="s">
        <v>172</v>
      </c>
      <c r="C295" s="341">
        <f t="shared" si="34"/>
        <v>772.02</v>
      </c>
      <c r="D295" s="24">
        <v>840.1600000000001</v>
      </c>
      <c r="E295" s="350">
        <f>D295/C295</f>
        <v>1.0882619621253338</v>
      </c>
      <c r="F295" s="1"/>
      <c r="G295" s="39"/>
      <c r="H295" s="425"/>
      <c r="L295" s="485"/>
      <c r="M295" s="486"/>
      <c r="N295" s="485"/>
      <c r="O295" s="486"/>
      <c r="P295" s="50"/>
      <c r="Q295" s="15"/>
      <c r="R295" s="1"/>
      <c r="S295" s="1"/>
      <c r="T295" s="1"/>
      <c r="U295" s="1"/>
      <c r="V295" s="1"/>
      <c r="W295" s="1"/>
      <c r="X295" s="1"/>
      <c r="Y295" s="1"/>
      <c r="Z295" s="1"/>
      <c r="AA295" s="1"/>
    </row>
    <row r="296" spans="1:27" ht="15.75" thickBot="1">
      <c r="A296" s="106"/>
      <c r="B296" s="582" t="s">
        <v>10</v>
      </c>
      <c r="C296" s="426">
        <f>SUM(C283:C295)</f>
        <v>16494.71</v>
      </c>
      <c r="D296" s="426">
        <f>SUM(D283:D295)</f>
        <v>17377.21</v>
      </c>
      <c r="E296" s="351">
        <f>D296/C296</f>
        <v>1.0535020015508003</v>
      </c>
      <c r="H296" s="425"/>
      <c r="I296" s="69"/>
      <c r="J296" s="69"/>
      <c r="K296" s="69"/>
      <c r="L296" s="488"/>
      <c r="M296" s="489"/>
      <c r="N296" s="488"/>
      <c r="O296" s="489"/>
      <c r="P296" s="50"/>
      <c r="Q296" s="484"/>
      <c r="R296" s="221"/>
      <c r="S296" s="221"/>
      <c r="T296" s="221"/>
      <c r="U296" s="221"/>
      <c r="V296" s="221"/>
      <c r="W296" s="221"/>
      <c r="X296" s="221"/>
      <c r="Y296" s="221"/>
      <c r="Z296" s="221"/>
      <c r="AA296" s="221"/>
    </row>
    <row r="297" spans="1:17" ht="15">
      <c r="A297" s="16"/>
      <c r="B297" s="498"/>
      <c r="C297" s="96"/>
      <c r="D297" s="136"/>
      <c r="E297" s="21"/>
      <c r="L297" s="15"/>
      <c r="M297" s="15"/>
      <c r="N297" s="15"/>
      <c r="O297" s="15"/>
      <c r="P297" s="15"/>
      <c r="Q297" s="15"/>
    </row>
    <row r="298" spans="1:5" ht="15">
      <c r="A298" s="16"/>
      <c r="B298" s="498"/>
      <c r="C298" s="96"/>
      <c r="D298" s="136"/>
      <c r="E298" s="21"/>
    </row>
    <row r="299" spans="1:8" s="221" customFormat="1" ht="15.75">
      <c r="A299" s="211" t="s">
        <v>226</v>
      </c>
      <c r="B299" s="423"/>
      <c r="C299" s="243"/>
      <c r="D299" s="243"/>
      <c r="E299" s="244"/>
      <c r="F299" s="243"/>
      <c r="G299" s="247"/>
      <c r="H299" s="127"/>
    </row>
    <row r="300" spans="1:8" s="221" customFormat="1" ht="25.5">
      <c r="A300" s="116" t="s">
        <v>2</v>
      </c>
      <c r="B300" s="116"/>
      <c r="C300" s="116" t="s">
        <v>3</v>
      </c>
      <c r="D300" s="116" t="s">
        <v>4</v>
      </c>
      <c r="E300" s="164" t="s">
        <v>5</v>
      </c>
      <c r="F300" s="116" t="s">
        <v>6</v>
      </c>
      <c r="G300" s="247"/>
      <c r="H300" s="127"/>
    </row>
    <row r="301" spans="1:8" s="221" customFormat="1" ht="15.75">
      <c r="A301" s="107">
        <v>1</v>
      </c>
      <c r="B301" s="107">
        <v>2</v>
      </c>
      <c r="C301" s="107">
        <v>3</v>
      </c>
      <c r="D301" s="107">
        <v>4</v>
      </c>
      <c r="E301" s="280" t="s">
        <v>7</v>
      </c>
      <c r="F301" s="107">
        <v>6</v>
      </c>
      <c r="G301" s="247"/>
      <c r="H301" s="127"/>
    </row>
    <row r="302" spans="1:8" s="221" customFormat="1" ht="30">
      <c r="A302" s="56">
        <v>1</v>
      </c>
      <c r="B302" s="360" t="s">
        <v>326</v>
      </c>
      <c r="C302" s="678"/>
      <c r="D302" s="416">
        <v>-19.400000000000002</v>
      </c>
      <c r="E302" s="418">
        <f>D302-C302</f>
        <v>-19.400000000000002</v>
      </c>
      <c r="F302" s="340" t="e">
        <f>E302/C302</f>
        <v>#DIV/0!</v>
      </c>
      <c r="G302" s="247"/>
      <c r="H302" s="127"/>
    </row>
    <row r="303" spans="1:8" s="221" customFormat="1" ht="15.75">
      <c r="A303" s="56">
        <v>2</v>
      </c>
      <c r="B303" s="360" t="s">
        <v>281</v>
      </c>
      <c r="C303" s="678"/>
      <c r="D303" s="416">
        <v>545.9299999999998</v>
      </c>
      <c r="E303" s="418">
        <f>D303-C303</f>
        <v>545.9299999999998</v>
      </c>
      <c r="F303" s="340" t="e">
        <f>E303/C303</f>
        <v>#DIV/0!</v>
      </c>
      <c r="G303" s="247"/>
      <c r="H303" s="127"/>
    </row>
    <row r="304" spans="1:8" s="221" customFormat="1" ht="30">
      <c r="A304" s="56">
        <v>3</v>
      </c>
      <c r="B304" s="360" t="s">
        <v>285</v>
      </c>
      <c r="C304" s="678"/>
      <c r="D304" s="416">
        <v>471.91999999999996</v>
      </c>
      <c r="E304" s="418">
        <f>D304-C304</f>
        <v>471.91999999999996</v>
      </c>
      <c r="F304" s="340" t="e">
        <f>E304/C304</f>
        <v>#DIV/0!</v>
      </c>
      <c r="G304" s="247"/>
      <c r="H304" s="127"/>
    </row>
    <row r="305" spans="1:8" s="221" customFormat="1" ht="15.75">
      <c r="A305" s="211"/>
      <c r="B305" s="423"/>
      <c r="C305" s="243"/>
      <c r="D305" s="243"/>
      <c r="E305" s="244"/>
      <c r="F305" s="243"/>
      <c r="G305" s="247"/>
      <c r="H305" s="127"/>
    </row>
    <row r="306" ht="15.75">
      <c r="A306" s="211" t="s">
        <v>227</v>
      </c>
    </row>
    <row r="307" spans="1:8" s="265" customFormat="1" ht="25.5">
      <c r="A307" s="307" t="s">
        <v>12</v>
      </c>
      <c r="B307" s="307" t="s">
        <v>20</v>
      </c>
      <c r="C307" s="307" t="s">
        <v>14</v>
      </c>
      <c r="D307" s="307" t="s">
        <v>109</v>
      </c>
      <c r="E307" s="318" t="s">
        <v>110</v>
      </c>
      <c r="F307" s="307" t="s">
        <v>111</v>
      </c>
      <c r="G307" s="319"/>
      <c r="H307" s="6"/>
    </row>
    <row r="308" spans="1:6" ht="15">
      <c r="A308" s="135">
        <f>C327</f>
        <v>545.9299999999998</v>
      </c>
      <c r="B308" s="135">
        <f>C302+C304</f>
        <v>0</v>
      </c>
      <c r="C308" s="93">
        <f>B308/A308</f>
        <v>0</v>
      </c>
      <c r="D308" s="135">
        <f>D327</f>
        <v>469.42</v>
      </c>
      <c r="E308" s="135">
        <f>E327</f>
        <v>469.42</v>
      </c>
      <c r="F308" s="36">
        <f>E308/D308</f>
        <v>1</v>
      </c>
    </row>
    <row r="309" spans="1:3" ht="15.75">
      <c r="A309" s="389"/>
      <c r="B309" s="410"/>
      <c r="C309" s="392"/>
    </row>
    <row r="310" ht="15.75">
      <c r="A310" s="378"/>
    </row>
    <row r="311" spans="1:8" s="221" customFormat="1" ht="15.75">
      <c r="A311" s="211" t="s">
        <v>150</v>
      </c>
      <c r="B311" s="131"/>
      <c r="C311" s="242"/>
      <c r="D311" s="229"/>
      <c r="E311" s="230"/>
      <c r="F311" s="228"/>
      <c r="G311" s="245"/>
      <c r="H311" s="127"/>
    </row>
    <row r="312" spans="1:7" ht="15">
      <c r="A312" s="232" t="s">
        <v>257</v>
      </c>
      <c r="C312" s="22"/>
      <c r="D312" s="747" t="s">
        <v>95</v>
      </c>
      <c r="E312" s="747"/>
      <c r="F312" s="747"/>
      <c r="G312" s="747"/>
    </row>
    <row r="313" spans="1:23" ht="48.75" customHeight="1">
      <c r="A313" s="116" t="s">
        <v>8</v>
      </c>
      <c r="B313" s="116" t="s">
        <v>9</v>
      </c>
      <c r="C313" s="116" t="s">
        <v>12</v>
      </c>
      <c r="D313" s="164" t="s">
        <v>96</v>
      </c>
      <c r="E313" s="164" t="s">
        <v>151</v>
      </c>
      <c r="F313" s="116" t="s">
        <v>97</v>
      </c>
      <c r="G313" s="116" t="s">
        <v>98</v>
      </c>
      <c r="L313" s="15"/>
      <c r="M313" s="15"/>
      <c r="N313" s="483"/>
      <c r="O313" s="8"/>
      <c r="P313" s="8"/>
      <c r="Q313" s="8"/>
      <c r="R313" s="490"/>
      <c r="S313" s="490"/>
      <c r="T313" s="483"/>
      <c r="U313" s="490"/>
      <c r="V313" s="490"/>
      <c r="W313" s="483"/>
    </row>
    <row r="314" spans="1:23" ht="15">
      <c r="A314" s="18">
        <v>1</v>
      </c>
      <c r="B314" s="481" t="s">
        <v>160</v>
      </c>
      <c r="C314" s="386">
        <v>40.1</v>
      </c>
      <c r="D314" s="386">
        <v>35.7</v>
      </c>
      <c r="E314" s="386">
        <v>35.7</v>
      </c>
      <c r="F314" s="348">
        <f>D314-E314</f>
        <v>0</v>
      </c>
      <c r="G314" s="352">
        <f>E314/D314</f>
        <v>1</v>
      </c>
      <c r="L314" s="15"/>
      <c r="M314" s="485"/>
      <c r="N314" s="491"/>
      <c r="O314" s="492"/>
      <c r="P314" s="15"/>
      <c r="Q314" s="15"/>
      <c r="R314" s="15"/>
      <c r="S314" s="15"/>
      <c r="T314" s="15"/>
      <c r="U314" s="491"/>
      <c r="V314" s="491"/>
      <c r="W314" s="491"/>
    </row>
    <row r="315" spans="1:23" ht="15">
      <c r="A315" s="18">
        <v>2</v>
      </c>
      <c r="B315" s="481" t="s">
        <v>161</v>
      </c>
      <c r="C315" s="386">
        <v>19.26</v>
      </c>
      <c r="D315" s="386">
        <v>16.67</v>
      </c>
      <c r="E315" s="386">
        <v>16.67</v>
      </c>
      <c r="F315" s="348">
        <f aca="true" t="shared" si="36" ref="F315:F327">D315-E315</f>
        <v>0</v>
      </c>
      <c r="G315" s="352">
        <f aca="true" t="shared" si="37" ref="G315:G327">E315/D315</f>
        <v>1</v>
      </c>
      <c r="L315" s="15"/>
      <c r="M315" s="485"/>
      <c r="N315" s="491"/>
      <c r="O315" s="492"/>
      <c r="P315" s="15"/>
      <c r="Q315" s="15"/>
      <c r="R315" s="15"/>
      <c r="S315" s="15"/>
      <c r="T315" s="15"/>
      <c r="U315" s="491"/>
      <c r="V315" s="491"/>
      <c r="W315" s="491"/>
    </row>
    <row r="316" spans="1:23" ht="15">
      <c r="A316" s="18">
        <v>3</v>
      </c>
      <c r="B316" s="481" t="s">
        <v>162</v>
      </c>
      <c r="C316" s="386">
        <v>29.66</v>
      </c>
      <c r="D316" s="386">
        <v>27.16</v>
      </c>
      <c r="E316" s="386">
        <v>27.16</v>
      </c>
      <c r="F316" s="348">
        <f t="shared" si="36"/>
        <v>0</v>
      </c>
      <c r="G316" s="352">
        <f t="shared" si="37"/>
        <v>1</v>
      </c>
      <c r="L316" s="15"/>
      <c r="M316" s="485"/>
      <c r="N316" s="491"/>
      <c r="O316" s="492"/>
      <c r="P316" s="15"/>
      <c r="Q316" s="15"/>
      <c r="R316" s="15"/>
      <c r="S316" s="15"/>
      <c r="T316" s="15"/>
      <c r="U316" s="491"/>
      <c r="V316" s="491"/>
      <c r="W316" s="491"/>
    </row>
    <row r="317" spans="1:23" ht="15">
      <c r="A317" s="18">
        <v>4</v>
      </c>
      <c r="B317" s="481" t="s">
        <v>163</v>
      </c>
      <c r="C317" s="386">
        <v>18.4</v>
      </c>
      <c r="D317" s="386">
        <v>16.59</v>
      </c>
      <c r="E317" s="386">
        <v>16.59</v>
      </c>
      <c r="F317" s="348">
        <f t="shared" si="36"/>
        <v>0</v>
      </c>
      <c r="G317" s="352">
        <f t="shared" si="37"/>
        <v>1</v>
      </c>
      <c r="L317" s="15"/>
      <c r="M317" s="485"/>
      <c r="N317" s="491"/>
      <c r="O317" s="492"/>
      <c r="P317" s="15"/>
      <c r="Q317" s="15"/>
      <c r="R317" s="15"/>
      <c r="S317" s="15"/>
      <c r="T317" s="15"/>
      <c r="U317" s="491"/>
      <c r="V317" s="491"/>
      <c r="W317" s="491"/>
    </row>
    <row r="318" spans="1:23" ht="15">
      <c r="A318" s="18">
        <v>5</v>
      </c>
      <c r="B318" s="482" t="s">
        <v>164</v>
      </c>
      <c r="C318" s="386">
        <v>54.91</v>
      </c>
      <c r="D318" s="386">
        <v>46.93</v>
      </c>
      <c r="E318" s="386">
        <v>46.93</v>
      </c>
      <c r="F318" s="348">
        <f t="shared" si="36"/>
        <v>0</v>
      </c>
      <c r="G318" s="352">
        <f t="shared" si="37"/>
        <v>1</v>
      </c>
      <c r="L318" s="15"/>
      <c r="M318" s="487"/>
      <c r="N318" s="491"/>
      <c r="O318" s="492"/>
      <c r="P318" s="15"/>
      <c r="Q318" s="15"/>
      <c r="R318" s="15"/>
      <c r="S318" s="15"/>
      <c r="T318" s="15"/>
      <c r="U318" s="491"/>
      <c r="V318" s="491"/>
      <c r="W318" s="491"/>
    </row>
    <row r="319" spans="1:23" ht="15">
      <c r="A319" s="18">
        <v>6</v>
      </c>
      <c r="B319" s="481" t="s">
        <v>165</v>
      </c>
      <c r="C319" s="387">
        <v>86.62</v>
      </c>
      <c r="D319" s="387">
        <v>72.32</v>
      </c>
      <c r="E319" s="387">
        <v>72.32</v>
      </c>
      <c r="F319" s="348">
        <f t="shared" si="36"/>
        <v>0</v>
      </c>
      <c r="G319" s="352">
        <f t="shared" si="37"/>
        <v>1</v>
      </c>
      <c r="L319" s="15"/>
      <c r="M319" s="485"/>
      <c r="N319" s="493"/>
      <c r="O319" s="494"/>
      <c r="P319" s="15"/>
      <c r="Q319" s="15"/>
      <c r="R319" s="15"/>
      <c r="S319" s="15"/>
      <c r="T319" s="15"/>
      <c r="U319" s="493"/>
      <c r="V319" s="493"/>
      <c r="W319" s="491"/>
    </row>
    <row r="320" spans="1:23" ht="15">
      <c r="A320" s="18">
        <v>7</v>
      </c>
      <c r="B320" s="482" t="s">
        <v>166</v>
      </c>
      <c r="C320" s="387">
        <v>52.09</v>
      </c>
      <c r="D320" s="387">
        <v>44.19</v>
      </c>
      <c r="E320" s="369">
        <v>44.19</v>
      </c>
      <c r="F320" s="348">
        <f t="shared" si="36"/>
        <v>0</v>
      </c>
      <c r="G320" s="352">
        <f t="shared" si="37"/>
        <v>1</v>
      </c>
      <c r="L320" s="15"/>
      <c r="M320" s="487"/>
      <c r="N320" s="493"/>
      <c r="O320" s="493"/>
      <c r="P320" s="15"/>
      <c r="Q320" s="15"/>
      <c r="R320" s="15"/>
      <c r="S320" s="15"/>
      <c r="T320" s="15"/>
      <c r="U320" s="493"/>
      <c r="V320" s="493"/>
      <c r="W320" s="491"/>
    </row>
    <row r="321" spans="1:23" ht="15">
      <c r="A321" s="18">
        <v>8</v>
      </c>
      <c r="B321" s="481" t="s">
        <v>167</v>
      </c>
      <c r="C321" s="386">
        <v>40.25</v>
      </c>
      <c r="D321" s="388">
        <v>34.8</v>
      </c>
      <c r="E321" s="388">
        <v>34.8</v>
      </c>
      <c r="F321" s="348">
        <f t="shared" si="36"/>
        <v>0</v>
      </c>
      <c r="G321" s="352">
        <f t="shared" si="37"/>
        <v>1</v>
      </c>
      <c r="L321" s="15"/>
      <c r="M321" s="485"/>
      <c r="N321" s="491"/>
      <c r="O321" s="492"/>
      <c r="P321" s="15"/>
      <c r="Q321" s="15"/>
      <c r="R321" s="15"/>
      <c r="S321" s="15"/>
      <c r="T321" s="15"/>
      <c r="U321" s="495"/>
      <c r="V321" s="495"/>
      <c r="W321" s="491"/>
    </row>
    <row r="322" spans="1:23" ht="15">
      <c r="A322" s="18">
        <v>9</v>
      </c>
      <c r="B322" s="481" t="s">
        <v>168</v>
      </c>
      <c r="C322" s="386">
        <v>28.4</v>
      </c>
      <c r="D322" s="388">
        <v>26.26</v>
      </c>
      <c r="E322" s="388">
        <v>26.26</v>
      </c>
      <c r="F322" s="348">
        <f t="shared" si="36"/>
        <v>0</v>
      </c>
      <c r="G322" s="352">
        <f t="shared" si="37"/>
        <v>1</v>
      </c>
      <c r="L322" s="15"/>
      <c r="M322" s="485"/>
      <c r="N322" s="491"/>
      <c r="O322" s="492"/>
      <c r="P322" s="15"/>
      <c r="Q322" s="15"/>
      <c r="R322" s="15"/>
      <c r="S322" s="15"/>
      <c r="T322" s="15"/>
      <c r="U322" s="495"/>
      <c r="V322" s="495"/>
      <c r="W322" s="491"/>
    </row>
    <row r="323" spans="1:23" ht="15">
      <c r="A323" s="18">
        <v>10</v>
      </c>
      <c r="B323" s="481" t="s">
        <v>169</v>
      </c>
      <c r="C323" s="368">
        <v>20.62</v>
      </c>
      <c r="D323" s="388">
        <v>18.12</v>
      </c>
      <c r="E323" s="388">
        <v>18.12</v>
      </c>
      <c r="F323" s="348">
        <f t="shared" si="36"/>
        <v>0</v>
      </c>
      <c r="G323" s="352">
        <f t="shared" si="37"/>
        <v>1</v>
      </c>
      <c r="L323" s="15"/>
      <c r="M323" s="485"/>
      <c r="N323" s="491"/>
      <c r="O323" s="492"/>
      <c r="P323" s="15"/>
      <c r="Q323" s="15"/>
      <c r="R323" s="15"/>
      <c r="S323" s="15"/>
      <c r="T323" s="15"/>
      <c r="U323" s="495"/>
      <c r="V323" s="495"/>
      <c r="W323" s="491"/>
    </row>
    <row r="324" spans="1:23" ht="15">
      <c r="A324" s="18">
        <v>11</v>
      </c>
      <c r="B324" s="481" t="s">
        <v>170</v>
      </c>
      <c r="C324" s="386">
        <v>46.88</v>
      </c>
      <c r="D324" s="386">
        <v>40.74</v>
      </c>
      <c r="E324" s="386">
        <v>40.74</v>
      </c>
      <c r="F324" s="348">
        <f t="shared" si="36"/>
        <v>0</v>
      </c>
      <c r="G324" s="352">
        <f t="shared" si="37"/>
        <v>1</v>
      </c>
      <c r="L324" s="15"/>
      <c r="M324" s="485"/>
      <c r="N324" s="491"/>
      <c r="O324" s="492"/>
      <c r="P324" s="15"/>
      <c r="Q324" s="15"/>
      <c r="R324" s="15"/>
      <c r="S324" s="15"/>
      <c r="T324" s="15"/>
      <c r="U324" s="491"/>
      <c r="V324" s="491"/>
      <c r="W324" s="491"/>
    </row>
    <row r="325" spans="1:23" ht="15">
      <c r="A325" s="18">
        <v>12</v>
      </c>
      <c r="B325" s="481" t="s">
        <v>171</v>
      </c>
      <c r="C325" s="386">
        <v>83.69</v>
      </c>
      <c r="D325" s="386">
        <v>67.39</v>
      </c>
      <c r="E325" s="386">
        <v>67.39</v>
      </c>
      <c r="F325" s="348">
        <f t="shared" si="36"/>
        <v>0</v>
      </c>
      <c r="G325" s="352">
        <f t="shared" si="37"/>
        <v>1</v>
      </c>
      <c r="L325" s="15"/>
      <c r="M325" s="485"/>
      <c r="N325" s="491"/>
      <c r="O325" s="492"/>
      <c r="P325" s="15"/>
      <c r="Q325" s="15"/>
      <c r="R325" s="15"/>
      <c r="S325" s="15"/>
      <c r="T325" s="15"/>
      <c r="U325" s="491"/>
      <c r="V325" s="491"/>
      <c r="W325" s="491"/>
    </row>
    <row r="326" spans="1:23" ht="15">
      <c r="A326" s="18">
        <v>13</v>
      </c>
      <c r="B326" s="481" t="s">
        <v>172</v>
      </c>
      <c r="C326" s="386">
        <v>25.05</v>
      </c>
      <c r="D326" s="386">
        <v>22.55</v>
      </c>
      <c r="E326" s="386">
        <v>22.55</v>
      </c>
      <c r="F326" s="348">
        <f t="shared" si="36"/>
        <v>0</v>
      </c>
      <c r="G326" s="352">
        <f>E326/D326</f>
        <v>1</v>
      </c>
      <c r="L326" s="15"/>
      <c r="M326" s="485"/>
      <c r="N326" s="491"/>
      <c r="O326" s="492"/>
      <c r="P326" s="15"/>
      <c r="Q326" s="15"/>
      <c r="R326" s="15"/>
      <c r="S326" s="15"/>
      <c r="T326" s="15"/>
      <c r="U326" s="491"/>
      <c r="V326" s="491"/>
      <c r="W326" s="491"/>
    </row>
    <row r="327" spans="1:23" s="685" customFormat="1" ht="12.75">
      <c r="A327" s="682"/>
      <c r="B327" s="560" t="s">
        <v>10</v>
      </c>
      <c r="C327" s="370">
        <f>SUM(C314:C326)</f>
        <v>545.9299999999998</v>
      </c>
      <c r="D327" s="370">
        <f>SUM(D314:D326)</f>
        <v>469.42</v>
      </c>
      <c r="E327" s="370">
        <f>SUM(E314:E326)</f>
        <v>469.42</v>
      </c>
      <c r="F327" s="683">
        <f t="shared" si="36"/>
        <v>0</v>
      </c>
      <c r="G327" s="684">
        <f t="shared" si="37"/>
        <v>1</v>
      </c>
      <c r="H327" s="151"/>
      <c r="L327" s="686"/>
      <c r="M327" s="534"/>
      <c r="N327" s="496"/>
      <c r="O327" s="496"/>
      <c r="P327" s="496"/>
      <c r="Q327" s="496"/>
      <c r="R327" s="496"/>
      <c r="S327" s="496"/>
      <c r="T327" s="496"/>
      <c r="U327" s="496"/>
      <c r="V327" s="496"/>
      <c r="W327" s="496"/>
    </row>
    <row r="328" spans="1:7" ht="15.75">
      <c r="A328" s="108"/>
      <c r="B328" s="20"/>
      <c r="C328" s="110"/>
      <c r="D328" s="148"/>
      <c r="E328" s="166"/>
      <c r="F328" s="96"/>
      <c r="G328" s="111"/>
    </row>
    <row r="329" ht="12" customHeight="1">
      <c r="G329" s="27"/>
    </row>
    <row r="330" spans="1:7" ht="15.75">
      <c r="A330" s="742" t="s">
        <v>74</v>
      </c>
      <c r="B330" s="742"/>
      <c r="C330" s="742"/>
      <c r="D330" s="742"/>
      <c r="E330" s="742"/>
      <c r="G330" s="27"/>
    </row>
    <row r="331" spans="1:16" s="42" customFormat="1" ht="16.5" thickBot="1">
      <c r="A331" s="141" t="s">
        <v>189</v>
      </c>
      <c r="B331" s="132"/>
      <c r="C331" s="27"/>
      <c r="D331" s="132"/>
      <c r="E331" s="160"/>
      <c r="F331" s="22"/>
      <c r="G331" s="27"/>
      <c r="H331" s="423"/>
      <c r="L331" s="504"/>
      <c r="M331" s="504"/>
      <c r="N331" s="504"/>
      <c r="O331" s="504"/>
      <c r="P331" s="504"/>
    </row>
    <row r="332" spans="1:16" ht="15">
      <c r="A332" s="710" t="s">
        <v>286</v>
      </c>
      <c r="B332" s="711"/>
      <c r="C332" s="711"/>
      <c r="D332" s="712"/>
      <c r="E332" s="160"/>
      <c r="F332" s="22"/>
      <c r="K332" s="2"/>
      <c r="L332" s="15"/>
      <c r="M332" s="15"/>
      <c r="N332" s="15"/>
      <c r="O332" s="15"/>
      <c r="P332" s="15"/>
    </row>
    <row r="333" spans="1:16" ht="30">
      <c r="A333" s="117" t="s">
        <v>68</v>
      </c>
      <c r="B333" s="115" t="s">
        <v>24</v>
      </c>
      <c r="C333" s="115" t="s">
        <v>25</v>
      </c>
      <c r="D333" s="150" t="s">
        <v>26</v>
      </c>
      <c r="E333" s="167"/>
      <c r="F333" s="70"/>
      <c r="G333" s="73"/>
      <c r="K333" s="589"/>
      <c r="L333" s="587"/>
      <c r="M333" s="587"/>
      <c r="N333" s="587"/>
      <c r="O333" s="587"/>
      <c r="P333" s="15"/>
    </row>
    <row r="334" spans="1:16" ht="15">
      <c r="A334" s="713" t="s">
        <v>148</v>
      </c>
      <c r="B334" s="627" t="s">
        <v>323</v>
      </c>
      <c r="C334" s="590" t="s">
        <v>327</v>
      </c>
      <c r="D334" s="687"/>
      <c r="E334" s="167"/>
      <c r="F334" s="70"/>
      <c r="G334" s="73"/>
      <c r="L334" s="15"/>
      <c r="M334" s="15"/>
      <c r="N334" s="15"/>
      <c r="O334" s="15"/>
      <c r="P334" s="15"/>
    </row>
    <row r="335" spans="1:16" ht="18.75" customHeight="1">
      <c r="A335" s="714"/>
      <c r="B335" s="628" t="s">
        <v>82</v>
      </c>
      <c r="C335" s="591" t="s">
        <v>238</v>
      </c>
      <c r="D335" s="688"/>
      <c r="E335" s="168"/>
      <c r="F335" s="70"/>
      <c r="G335" s="73"/>
      <c r="L335" s="15"/>
      <c r="M335" s="15"/>
      <c r="N335" s="15"/>
      <c r="O335" s="15"/>
      <c r="P335" s="15"/>
    </row>
    <row r="336" spans="1:16" s="265" customFormat="1" ht="24" customHeight="1">
      <c r="A336" s="714"/>
      <c r="B336" s="629" t="s">
        <v>142</v>
      </c>
      <c r="C336" s="591" t="s">
        <v>239</v>
      </c>
      <c r="D336" s="689"/>
      <c r="E336" s="320"/>
      <c r="F336" s="321"/>
      <c r="G336" s="322"/>
      <c r="H336" s="6"/>
      <c r="K336" s="314"/>
      <c r="L336" s="314"/>
      <c r="M336" s="314"/>
      <c r="N336" s="314"/>
      <c r="O336" s="314"/>
      <c r="P336" s="95"/>
    </row>
    <row r="337" spans="1:16" ht="30">
      <c r="A337" s="714"/>
      <c r="B337" s="277" t="s">
        <v>29</v>
      </c>
      <c r="C337" s="594" t="s">
        <v>240</v>
      </c>
      <c r="D337" s="689"/>
      <c r="E337" s="169"/>
      <c r="F337" s="71"/>
      <c r="G337" s="73"/>
      <c r="L337" s="21"/>
      <c r="M337" s="21"/>
      <c r="N337" s="21"/>
      <c r="O337" s="21"/>
      <c r="P337" s="15"/>
    </row>
    <row r="338" spans="1:16" ht="15.75" thickBot="1">
      <c r="A338" s="715"/>
      <c r="B338" s="716" t="s">
        <v>158</v>
      </c>
      <c r="C338" s="717"/>
      <c r="D338" s="337">
        <f>SUM(D334:D337)</f>
        <v>0</v>
      </c>
      <c r="E338" s="167" t="s">
        <v>47</v>
      </c>
      <c r="F338" s="72"/>
      <c r="G338" s="73"/>
      <c r="L338" s="15"/>
      <c r="M338" s="15"/>
      <c r="N338" s="15"/>
      <c r="O338" s="15"/>
      <c r="P338" s="15"/>
    </row>
    <row r="339" spans="1:16" s="392" customFormat="1" ht="15.75">
      <c r="A339" s="389"/>
      <c r="B339" s="390"/>
      <c r="C339" s="301"/>
      <c r="D339" s="390"/>
      <c r="E339" s="391"/>
      <c r="F339" s="302"/>
      <c r="G339" s="301"/>
      <c r="H339" s="410"/>
      <c r="L339" s="503"/>
      <c r="M339" s="503"/>
      <c r="N339" s="503"/>
      <c r="O339" s="503"/>
      <c r="P339" s="503"/>
    </row>
    <row r="340" spans="1:7" ht="15.75">
      <c r="A340" s="378"/>
      <c r="B340" s="132"/>
      <c r="C340" s="27"/>
      <c r="D340" s="132"/>
      <c r="E340" s="160"/>
      <c r="F340" s="22"/>
      <c r="G340" s="27"/>
    </row>
    <row r="341" spans="1:8" s="243" customFormat="1" ht="15.75">
      <c r="A341" s="755" t="s">
        <v>287</v>
      </c>
      <c r="B341" s="755"/>
      <c r="C341" s="755"/>
      <c r="D341" s="755"/>
      <c r="E341" s="234"/>
      <c r="F341" s="233"/>
      <c r="G341" s="249"/>
      <c r="H341" s="423"/>
    </row>
    <row r="342" spans="1:7" ht="15">
      <c r="A342" s="141"/>
      <c r="B342" s="132"/>
      <c r="C342" s="27"/>
      <c r="D342" s="132"/>
      <c r="E342" s="160"/>
      <c r="F342" s="22"/>
      <c r="G342" s="27"/>
    </row>
    <row r="343" spans="1:7" ht="15.75">
      <c r="A343" s="545" t="s">
        <v>228</v>
      </c>
      <c r="B343" s="600"/>
      <c r="C343" s="499"/>
      <c r="D343" s="500"/>
      <c r="E343" s="159"/>
      <c r="F343" s="40"/>
      <c r="G343" s="41"/>
    </row>
    <row r="344" spans="1:7" ht="15.75">
      <c r="A344" s="545" t="s">
        <v>229</v>
      </c>
      <c r="B344" s="600"/>
      <c r="C344" s="499"/>
      <c r="D344" s="500"/>
      <c r="E344" s="159"/>
      <c r="F344" s="40"/>
      <c r="G344" s="41"/>
    </row>
    <row r="345" spans="1:7" ht="16.5" customHeight="1">
      <c r="A345" s="545" t="s">
        <v>230</v>
      </c>
      <c r="B345" s="600"/>
      <c r="C345" s="499"/>
      <c r="D345" s="500"/>
      <c r="E345" s="159"/>
      <c r="F345" s="40"/>
      <c r="G345" s="41"/>
    </row>
    <row r="346" spans="1:7" ht="15.75">
      <c r="A346" s="545" t="s">
        <v>231</v>
      </c>
      <c r="B346" s="600"/>
      <c r="C346" s="499"/>
      <c r="D346" s="500"/>
      <c r="E346" s="159"/>
      <c r="F346" s="40"/>
      <c r="G346" s="41"/>
    </row>
    <row r="347" spans="1:7" ht="15.75">
      <c r="A347" s="546"/>
      <c r="B347" s="131"/>
      <c r="C347" s="41"/>
      <c r="D347" s="131"/>
      <c r="E347" s="159"/>
      <c r="F347" s="40"/>
      <c r="G347" s="41"/>
    </row>
    <row r="348" spans="1:7" ht="15">
      <c r="A348" s="132"/>
      <c r="D348" s="151"/>
      <c r="E348" s="170"/>
      <c r="F348" s="66"/>
      <c r="G348" s="83"/>
    </row>
    <row r="349" spans="1:7" ht="15">
      <c r="A349" s="191" t="s">
        <v>94</v>
      </c>
      <c r="B349" s="630"/>
      <c r="C349" s="25"/>
      <c r="D349" s="25"/>
      <c r="E349" s="26"/>
      <c r="F349" s="25"/>
      <c r="G349" s="27"/>
    </row>
    <row r="350" spans="1:7" ht="15.75">
      <c r="A350" s="188" t="s">
        <v>329</v>
      </c>
      <c r="B350" s="422"/>
      <c r="C350" s="41"/>
      <c r="D350" s="131"/>
      <c r="E350" s="159"/>
      <c r="F350" s="40"/>
      <c r="G350" s="82"/>
    </row>
    <row r="351" spans="1:27" ht="15">
      <c r="A351" s="113" t="s">
        <v>258</v>
      </c>
      <c r="B351" s="419"/>
      <c r="C351" s="22"/>
      <c r="D351" s="132"/>
      <c r="E351" s="160" t="s">
        <v>31</v>
      </c>
      <c r="J351" s="15"/>
      <c r="K351" s="505"/>
      <c r="L351" s="15"/>
      <c r="M351" s="15"/>
      <c r="N351" s="15"/>
      <c r="O351" s="15"/>
      <c r="P351" s="505"/>
      <c r="Q351" s="15"/>
      <c r="R351" s="15"/>
      <c r="S351" s="15"/>
      <c r="T351" s="15"/>
      <c r="U351" s="15"/>
      <c r="V351" s="506"/>
      <c r="W351" s="506"/>
      <c r="X351" s="506"/>
      <c r="Y351" s="506"/>
      <c r="Z351" s="506"/>
      <c r="AA351" s="15"/>
    </row>
    <row r="352" spans="1:27" ht="43.5" customHeight="1">
      <c r="A352" s="115" t="s">
        <v>8</v>
      </c>
      <c r="B352" s="115" t="s">
        <v>9</v>
      </c>
      <c r="C352" s="115" t="s">
        <v>288</v>
      </c>
      <c r="D352" s="115" t="s">
        <v>328</v>
      </c>
      <c r="E352" s="171" t="s">
        <v>289</v>
      </c>
      <c r="F352" s="29"/>
      <c r="J352" s="764" t="s">
        <v>217</v>
      </c>
      <c r="K352" s="764"/>
      <c r="L352" s="764"/>
      <c r="M352" s="764" t="s">
        <v>216</v>
      </c>
      <c r="N352" s="764"/>
      <c r="O352" s="764"/>
      <c r="P352" s="15"/>
      <c r="Q352" s="38"/>
      <c r="R352" s="15"/>
      <c r="S352" s="15"/>
      <c r="T352" s="8"/>
      <c r="U352" s="15"/>
      <c r="V352" s="506"/>
      <c r="W352" s="507"/>
      <c r="X352" s="506"/>
      <c r="Y352" s="506"/>
      <c r="Z352" s="508"/>
      <c r="AA352" s="15"/>
    </row>
    <row r="353" spans="1:27" ht="15.75">
      <c r="A353" s="153">
        <v>1</v>
      </c>
      <c r="B353" s="481" t="s">
        <v>160</v>
      </c>
      <c r="C353" s="208">
        <v>566.4955590000001</v>
      </c>
      <c r="D353" s="209">
        <v>97.89424909999993</v>
      </c>
      <c r="E353" s="201">
        <f>D353/C353</f>
        <v>0.1728067370427522</v>
      </c>
      <c r="F353" s="29"/>
      <c r="J353" s="690">
        <v>245.01288000000002</v>
      </c>
      <c r="K353" s="133">
        <v>321.482679</v>
      </c>
      <c r="L353" s="474">
        <f>SUM(J353:K353)</f>
        <v>566.4955590000001</v>
      </c>
      <c r="M353" s="133">
        <v>31.564061899999974</v>
      </c>
      <c r="N353" s="133">
        <v>66.33018719999995</v>
      </c>
      <c r="O353" s="474">
        <f>SUM(M353:N353)</f>
        <v>97.89424909999993</v>
      </c>
      <c r="P353" s="15"/>
      <c r="Q353" s="15"/>
      <c r="R353" s="15"/>
      <c r="S353" s="15"/>
      <c r="T353" s="15"/>
      <c r="U353" s="15"/>
      <c r="V353" s="506"/>
      <c r="W353" s="506"/>
      <c r="X353" s="506"/>
      <c r="Y353" s="506"/>
      <c r="Z353" s="506"/>
      <c r="AA353" s="15"/>
    </row>
    <row r="354" spans="1:27" ht="15.75">
      <c r="A354" s="153">
        <v>2</v>
      </c>
      <c r="B354" s="481" t="s">
        <v>161</v>
      </c>
      <c r="C354" s="208">
        <v>272.09841600000004</v>
      </c>
      <c r="D354" s="209">
        <v>36.30818020000001</v>
      </c>
      <c r="E354" s="201">
        <f aca="true" t="shared" si="38" ref="E354:E366">D354/C354</f>
        <v>0.13343767572685908</v>
      </c>
      <c r="F354" s="29"/>
      <c r="J354" s="690">
        <v>121.6988625</v>
      </c>
      <c r="K354" s="133">
        <v>150.39955350000002</v>
      </c>
      <c r="L354" s="474">
        <f aca="true" t="shared" si="39" ref="L354:L365">SUM(J354:K354)</f>
        <v>272.09841600000004</v>
      </c>
      <c r="M354" s="133">
        <v>16.50529719999999</v>
      </c>
      <c r="N354" s="133">
        <v>19.802883000000016</v>
      </c>
      <c r="O354" s="474">
        <f aca="true" t="shared" si="40" ref="O354:O365">SUM(M354:N354)</f>
        <v>36.30818020000001</v>
      </c>
      <c r="P354" s="15"/>
      <c r="Q354" s="15"/>
      <c r="R354" s="15"/>
      <c r="S354" s="15"/>
      <c r="T354" s="15"/>
      <c r="U354" s="15"/>
      <c r="V354" s="506"/>
      <c r="W354" s="506"/>
      <c r="X354" s="506"/>
      <c r="Y354" s="506"/>
      <c r="Z354" s="506"/>
      <c r="AA354" s="15"/>
    </row>
    <row r="355" spans="1:27" ht="15.75">
      <c r="A355" s="153">
        <v>3</v>
      </c>
      <c r="B355" s="481" t="s">
        <v>162</v>
      </c>
      <c r="C355" s="208">
        <v>419.103465</v>
      </c>
      <c r="D355" s="209">
        <v>50.57210290000005</v>
      </c>
      <c r="E355" s="201">
        <f t="shared" si="38"/>
        <v>0.12066734618860774</v>
      </c>
      <c r="F355" s="29"/>
      <c r="J355" s="690">
        <v>197.88715500000004</v>
      </c>
      <c r="K355" s="133">
        <v>221.21631000000002</v>
      </c>
      <c r="L355" s="474">
        <f t="shared" si="39"/>
        <v>419.103465</v>
      </c>
      <c r="M355" s="133">
        <v>16.015520500000026</v>
      </c>
      <c r="N355" s="133">
        <v>34.55658240000002</v>
      </c>
      <c r="O355" s="474">
        <f t="shared" si="40"/>
        <v>50.57210290000005</v>
      </c>
      <c r="P355" s="15"/>
      <c r="Q355" s="15"/>
      <c r="R355" s="15"/>
      <c r="S355" s="15"/>
      <c r="T355" s="15"/>
      <c r="U355" s="15"/>
      <c r="V355" s="506"/>
      <c r="W355" s="506"/>
      <c r="X355" s="506"/>
      <c r="Y355" s="506"/>
      <c r="Z355" s="506"/>
      <c r="AA355" s="15"/>
    </row>
    <row r="356" spans="1:27" ht="15.75">
      <c r="A356" s="153">
        <v>4</v>
      </c>
      <c r="B356" s="481" t="s">
        <v>163</v>
      </c>
      <c r="C356" s="208">
        <v>259.934487</v>
      </c>
      <c r="D356" s="209">
        <v>39.41146869999997</v>
      </c>
      <c r="E356" s="201">
        <f t="shared" si="38"/>
        <v>0.1516207762766007</v>
      </c>
      <c r="F356" s="29"/>
      <c r="J356" s="690">
        <v>118.7752275</v>
      </c>
      <c r="K356" s="133">
        <v>141.15925950000002</v>
      </c>
      <c r="L356" s="474">
        <f t="shared" si="39"/>
        <v>259.934487</v>
      </c>
      <c r="M356" s="133">
        <v>17.858656899999993</v>
      </c>
      <c r="N356" s="133">
        <v>21.552811799999983</v>
      </c>
      <c r="O356" s="474">
        <f t="shared" si="40"/>
        <v>39.41146869999997</v>
      </c>
      <c r="P356" s="15"/>
      <c r="Q356" s="15"/>
      <c r="R356" s="15"/>
      <c r="S356" s="15"/>
      <c r="T356" s="15"/>
      <c r="U356" s="15"/>
      <c r="V356" s="506"/>
      <c r="W356" s="506"/>
      <c r="X356" s="506"/>
      <c r="Y356" s="506"/>
      <c r="Z356" s="506"/>
      <c r="AA356" s="15"/>
    </row>
    <row r="357" spans="1:27" ht="15.75">
      <c r="A357" s="153">
        <v>5</v>
      </c>
      <c r="B357" s="482" t="s">
        <v>164</v>
      </c>
      <c r="C357" s="208">
        <v>775.8612420000002</v>
      </c>
      <c r="D357" s="209">
        <v>94.6844443</v>
      </c>
      <c r="E357" s="201">
        <f t="shared" si="38"/>
        <v>0.12203785828497407</v>
      </c>
      <c r="F357" s="29"/>
      <c r="J357" s="690">
        <v>378.3756150000001</v>
      </c>
      <c r="K357" s="133">
        <v>397.485627</v>
      </c>
      <c r="L357" s="474">
        <f t="shared" si="39"/>
        <v>775.8612420000002</v>
      </c>
      <c r="M357" s="133">
        <v>40.00298549999998</v>
      </c>
      <c r="N357" s="133">
        <v>54.68145880000002</v>
      </c>
      <c r="O357" s="474">
        <f t="shared" si="40"/>
        <v>94.6844443</v>
      </c>
      <c r="P357" s="15"/>
      <c r="Q357" s="15"/>
      <c r="R357" s="15"/>
      <c r="S357" s="15"/>
      <c r="T357" s="15"/>
      <c r="U357" s="15"/>
      <c r="V357" s="506"/>
      <c r="W357" s="506"/>
      <c r="X357" s="506"/>
      <c r="Y357" s="506"/>
      <c r="Z357" s="506"/>
      <c r="AA357" s="15"/>
    </row>
    <row r="358" spans="1:27" ht="15.75">
      <c r="A358" s="153">
        <v>6</v>
      </c>
      <c r="B358" s="481" t="s">
        <v>165</v>
      </c>
      <c r="C358" s="208">
        <v>1224.215157</v>
      </c>
      <c r="D358" s="209">
        <v>219.57528079999992</v>
      </c>
      <c r="E358" s="201">
        <f t="shared" si="38"/>
        <v>0.1793600410389298</v>
      </c>
      <c r="F358" s="29"/>
      <c r="J358" s="690">
        <v>707.0187675000001</v>
      </c>
      <c r="K358" s="133">
        <v>517.1963895</v>
      </c>
      <c r="L358" s="474">
        <f t="shared" si="39"/>
        <v>1224.215157</v>
      </c>
      <c r="M358" s="133">
        <v>135.53</v>
      </c>
      <c r="N358" s="133">
        <v>84.04528079999993</v>
      </c>
      <c r="O358" s="474">
        <f t="shared" si="40"/>
        <v>219.57528079999992</v>
      </c>
      <c r="P358" s="15"/>
      <c r="Q358" s="15"/>
      <c r="R358" s="15"/>
      <c r="S358" s="15"/>
      <c r="T358" s="15"/>
      <c r="U358" s="15"/>
      <c r="V358" s="506"/>
      <c r="W358" s="506"/>
      <c r="X358" s="506"/>
      <c r="Y358" s="506"/>
      <c r="Z358" s="506"/>
      <c r="AA358" s="15"/>
    </row>
    <row r="359" spans="1:27" ht="15.75">
      <c r="A359" s="153">
        <v>7</v>
      </c>
      <c r="B359" s="482" t="s">
        <v>166</v>
      </c>
      <c r="C359" s="208">
        <v>735.9076230000002</v>
      </c>
      <c r="D359" s="209">
        <v>16.67541919999985</v>
      </c>
      <c r="E359" s="201">
        <f t="shared" si="38"/>
        <v>0.02265966363009104</v>
      </c>
      <c r="F359" s="126"/>
      <c r="J359" s="690">
        <v>334.4290875000001</v>
      </c>
      <c r="K359" s="133">
        <v>401.4785355000001</v>
      </c>
      <c r="L359" s="474">
        <f t="shared" si="39"/>
        <v>735.9076230000002</v>
      </c>
      <c r="M359" s="133">
        <v>15.18956179999995</v>
      </c>
      <c r="N359" s="133">
        <v>1.485857399999901</v>
      </c>
      <c r="O359" s="474">
        <f t="shared" si="40"/>
        <v>16.67541919999985</v>
      </c>
      <c r="P359" s="15"/>
      <c r="Q359" s="15"/>
      <c r="R359" s="15"/>
      <c r="S359" s="15"/>
      <c r="T359" s="15"/>
      <c r="U359" s="15"/>
      <c r="V359" s="506"/>
      <c r="W359" s="506"/>
      <c r="X359" s="506"/>
      <c r="Y359" s="506"/>
      <c r="Z359" s="506"/>
      <c r="AA359" s="15"/>
    </row>
    <row r="360" spans="1:27" ht="15.75">
      <c r="A360" s="153">
        <v>8</v>
      </c>
      <c r="B360" s="481" t="s">
        <v>167</v>
      </c>
      <c r="C360" s="208">
        <v>568.6480650000001</v>
      </c>
      <c r="D360" s="209">
        <v>85.88108999999993</v>
      </c>
      <c r="E360" s="201">
        <f t="shared" si="38"/>
        <v>0.1510267866646129</v>
      </c>
      <c r="F360" s="29"/>
      <c r="J360" s="690">
        <v>247.45605750000004</v>
      </c>
      <c r="K360" s="133">
        <v>321.19200750000005</v>
      </c>
      <c r="L360" s="474">
        <f t="shared" si="39"/>
        <v>568.6480650000001</v>
      </c>
      <c r="M360" s="133">
        <v>30.287354999999994</v>
      </c>
      <c r="N360" s="133">
        <v>55.59373499999994</v>
      </c>
      <c r="O360" s="474">
        <f t="shared" si="40"/>
        <v>85.88108999999993</v>
      </c>
      <c r="P360" s="15"/>
      <c r="Q360" s="15"/>
      <c r="R360" s="15"/>
      <c r="S360" s="15"/>
      <c r="T360" s="15"/>
      <c r="U360" s="15"/>
      <c r="V360" s="506"/>
      <c r="W360" s="506"/>
      <c r="X360" s="506"/>
      <c r="Y360" s="506"/>
      <c r="Z360" s="506"/>
      <c r="AA360" s="15"/>
    </row>
    <row r="361" spans="1:27" ht="15.75">
      <c r="A361" s="153">
        <v>9</v>
      </c>
      <c r="B361" s="481" t="s">
        <v>168</v>
      </c>
      <c r="C361" s="208">
        <v>401.298126</v>
      </c>
      <c r="D361" s="209">
        <v>50.02469470000001</v>
      </c>
      <c r="E361" s="201">
        <f t="shared" si="38"/>
        <v>0.1246571849179281</v>
      </c>
      <c r="F361" s="29"/>
      <c r="J361" s="690">
        <v>176.624355</v>
      </c>
      <c r="K361" s="133">
        <v>224.67377100000002</v>
      </c>
      <c r="L361" s="474">
        <f t="shared" si="39"/>
        <v>401.298126</v>
      </c>
      <c r="M361" s="133">
        <v>17.808849100000025</v>
      </c>
      <c r="N361" s="133">
        <v>32.21584559999999</v>
      </c>
      <c r="O361" s="474">
        <f t="shared" si="40"/>
        <v>50.02469470000001</v>
      </c>
      <c r="P361" s="15"/>
      <c r="Q361" s="15"/>
      <c r="R361" s="15"/>
      <c r="S361" s="15"/>
      <c r="T361" s="15"/>
      <c r="U361" s="15"/>
      <c r="V361" s="506"/>
      <c r="W361" s="506"/>
      <c r="X361" s="506"/>
      <c r="Y361" s="506"/>
      <c r="Z361" s="506"/>
      <c r="AA361" s="15"/>
    </row>
    <row r="362" spans="1:27" ht="15.75">
      <c r="A362" s="153">
        <v>10</v>
      </c>
      <c r="B362" s="481" t="s">
        <v>169</v>
      </c>
      <c r="C362" s="208">
        <v>291.26066850000007</v>
      </c>
      <c r="D362" s="209">
        <v>16.162137999999995</v>
      </c>
      <c r="E362" s="201">
        <f t="shared" si="38"/>
        <v>0.05549028670172125</v>
      </c>
      <c r="F362" s="29"/>
      <c r="J362" s="690">
        <v>125.40963000000002</v>
      </c>
      <c r="K362" s="133">
        <v>165.85103850000004</v>
      </c>
      <c r="L362" s="474">
        <f t="shared" si="39"/>
        <v>291.26066850000007</v>
      </c>
      <c r="M362" s="133">
        <v>10.743699400000004</v>
      </c>
      <c r="N362" s="133">
        <v>5.418438599999991</v>
      </c>
      <c r="O362" s="474">
        <f t="shared" si="40"/>
        <v>16.162137999999995</v>
      </c>
      <c r="P362" s="15"/>
      <c r="Q362" s="15"/>
      <c r="R362" s="15"/>
      <c r="S362" s="15"/>
      <c r="T362" s="15"/>
      <c r="U362" s="15"/>
      <c r="V362" s="506"/>
      <c r="W362" s="506"/>
      <c r="X362" s="506"/>
      <c r="Y362" s="506"/>
      <c r="Z362" s="506"/>
      <c r="AA362" s="15"/>
    </row>
    <row r="363" spans="1:27" ht="15.75">
      <c r="A363" s="153">
        <v>11</v>
      </c>
      <c r="B363" s="481" t="s">
        <v>170</v>
      </c>
      <c r="C363" s="208">
        <v>662.3319195000001</v>
      </c>
      <c r="D363" s="209">
        <v>94.33728659999997</v>
      </c>
      <c r="E363" s="201">
        <f t="shared" si="38"/>
        <v>0.14243204022420658</v>
      </c>
      <c r="F363" s="29"/>
      <c r="J363" s="691">
        <v>290.01232500000003</v>
      </c>
      <c r="K363" s="133">
        <v>372.3195945000001</v>
      </c>
      <c r="L363" s="474">
        <f t="shared" si="39"/>
        <v>662.3319195000001</v>
      </c>
      <c r="M363" s="133">
        <v>44.75044979999997</v>
      </c>
      <c r="N363" s="133">
        <v>49.5868368</v>
      </c>
      <c r="O363" s="474">
        <f t="shared" si="40"/>
        <v>94.33728659999997</v>
      </c>
      <c r="P363" s="15"/>
      <c r="Q363" s="15"/>
      <c r="R363" s="15"/>
      <c r="S363" s="15"/>
      <c r="T363" s="15"/>
      <c r="U363" s="15"/>
      <c r="V363" s="506"/>
      <c r="W363" s="506"/>
      <c r="X363" s="506"/>
      <c r="Y363" s="506"/>
      <c r="Z363" s="506"/>
      <c r="AA363" s="15"/>
    </row>
    <row r="364" spans="1:27" ht="15.75">
      <c r="A364" s="153">
        <v>12</v>
      </c>
      <c r="B364" s="481" t="s">
        <v>171</v>
      </c>
      <c r="C364" s="208">
        <v>1182.5402100000001</v>
      </c>
      <c r="D364" s="209">
        <v>157.61704149999986</v>
      </c>
      <c r="E364" s="201">
        <f t="shared" si="38"/>
        <v>0.13328683470306674</v>
      </c>
      <c r="F364" s="29"/>
      <c r="J364" s="690">
        <v>617.4901125000001</v>
      </c>
      <c r="K364" s="133">
        <v>565.0500975000001</v>
      </c>
      <c r="L364" s="474">
        <f t="shared" si="39"/>
        <v>1182.5402100000001</v>
      </c>
      <c r="M364" s="133">
        <v>75.93802089999991</v>
      </c>
      <c r="N364" s="133">
        <v>81.67902059999994</v>
      </c>
      <c r="O364" s="474">
        <f t="shared" si="40"/>
        <v>157.61704149999986</v>
      </c>
      <c r="P364" s="15"/>
      <c r="Q364" s="15"/>
      <c r="R364" s="15"/>
      <c r="S364" s="15"/>
      <c r="T364" s="15"/>
      <c r="U364" s="15"/>
      <c r="V364" s="506"/>
      <c r="W364" s="506"/>
      <c r="X364" s="506"/>
      <c r="Y364" s="506"/>
      <c r="Z364" s="506"/>
      <c r="AA364" s="15"/>
    </row>
    <row r="365" spans="1:27" ht="15.75">
      <c r="A365" s="153">
        <v>13</v>
      </c>
      <c r="B365" s="481" t="s">
        <v>172</v>
      </c>
      <c r="C365" s="208">
        <v>354.10042050000004</v>
      </c>
      <c r="D365" s="209">
        <v>36.03729079999999</v>
      </c>
      <c r="E365" s="201">
        <f>D365/C365</f>
        <v>0.10177138662844368</v>
      </c>
      <c r="F365" s="29"/>
      <c r="J365" s="692">
        <v>178.0452825</v>
      </c>
      <c r="K365" s="133">
        <v>176.05513800000003</v>
      </c>
      <c r="L365" s="474">
        <f t="shared" si="39"/>
        <v>354.10042050000004</v>
      </c>
      <c r="M365" s="133">
        <v>22.435481600000017</v>
      </c>
      <c r="N365" s="133">
        <v>13.601809199999968</v>
      </c>
      <c r="O365" s="474">
        <f t="shared" si="40"/>
        <v>36.03729079999999</v>
      </c>
      <c r="P365" s="15"/>
      <c r="Q365" s="15"/>
      <c r="R365" s="15"/>
      <c r="S365" s="15"/>
      <c r="T365" s="15"/>
      <c r="U365" s="15"/>
      <c r="V365" s="506"/>
      <c r="W365" s="506"/>
      <c r="X365" s="506"/>
      <c r="Y365" s="506"/>
      <c r="Z365" s="506"/>
      <c r="AA365" s="15"/>
    </row>
    <row r="366" spans="1:27" ht="15">
      <c r="A366" s="35"/>
      <c r="B366" s="586" t="s">
        <v>19</v>
      </c>
      <c r="C366" s="324">
        <f>SUM(C353:C365)</f>
        <v>7713.795358500001</v>
      </c>
      <c r="D366" s="250">
        <f>SUM(D353:D365)</f>
        <v>995.1806867999996</v>
      </c>
      <c r="E366" s="177">
        <f t="shared" si="38"/>
        <v>0.12901310451584486</v>
      </c>
      <c r="F366" s="2"/>
      <c r="J366" s="192">
        <f aca="true" t="shared" si="41" ref="J366:O366">SUM(J353:J365)</f>
        <v>3738.235357500001</v>
      </c>
      <c r="K366" s="192">
        <f t="shared" si="41"/>
        <v>3975.5600010000007</v>
      </c>
      <c r="L366" s="479">
        <f t="shared" si="41"/>
        <v>7713.795358500001</v>
      </c>
      <c r="M366" s="192">
        <f t="shared" si="41"/>
        <v>474.62993959999983</v>
      </c>
      <c r="N366" s="192">
        <f t="shared" si="41"/>
        <v>520.5507471999997</v>
      </c>
      <c r="O366" s="479">
        <f t="shared" si="41"/>
        <v>995.1806867999996</v>
      </c>
      <c r="P366" s="505"/>
      <c r="Q366" s="505"/>
      <c r="R366" s="505"/>
      <c r="S366" s="505"/>
      <c r="T366" s="505"/>
      <c r="U366" s="15"/>
      <c r="V366" s="506"/>
      <c r="W366" s="506"/>
      <c r="X366" s="506"/>
      <c r="Y366" s="506"/>
      <c r="Z366" s="506"/>
      <c r="AA366" s="15"/>
    </row>
    <row r="367" spans="1:47" s="42" customFormat="1" ht="15.75">
      <c r="A367" s="127"/>
      <c r="B367" s="127"/>
      <c r="C367" s="1"/>
      <c r="D367" s="127"/>
      <c r="E367" s="9"/>
      <c r="F367" s="1"/>
      <c r="G367" s="43"/>
      <c r="H367" s="423"/>
      <c r="I367" s="1"/>
      <c r="J367" s="15"/>
      <c r="K367" s="15"/>
      <c r="L367" s="15"/>
      <c r="M367" s="15"/>
      <c r="N367" s="15"/>
      <c r="O367" s="15"/>
      <c r="P367" s="15"/>
      <c r="Q367" s="15"/>
      <c r="R367" s="15"/>
      <c r="S367" s="15"/>
      <c r="T367" s="15"/>
      <c r="U367" s="15"/>
      <c r="V367" s="506"/>
      <c r="W367" s="506"/>
      <c r="X367" s="506"/>
      <c r="Y367" s="506"/>
      <c r="Z367" s="506"/>
      <c r="AA367" s="15"/>
      <c r="AB367" s="1"/>
      <c r="AC367" s="1"/>
      <c r="AD367" s="1"/>
      <c r="AE367" s="1"/>
      <c r="AF367" s="1"/>
      <c r="AG367" s="1"/>
      <c r="AH367" s="1"/>
      <c r="AI367" s="1"/>
      <c r="AJ367" s="1"/>
      <c r="AK367" s="1"/>
      <c r="AL367" s="1"/>
      <c r="AM367" s="1"/>
      <c r="AN367" s="1"/>
      <c r="AO367" s="1"/>
      <c r="AP367" s="1"/>
      <c r="AQ367" s="1"/>
      <c r="AR367" s="1"/>
      <c r="AS367" s="1"/>
      <c r="AT367" s="1"/>
      <c r="AU367" s="1"/>
    </row>
    <row r="368" spans="1:27" ht="15.75">
      <c r="A368" s="188" t="s">
        <v>330</v>
      </c>
      <c r="B368" s="422"/>
      <c r="C368" s="41"/>
      <c r="D368" s="131"/>
      <c r="E368" s="159"/>
      <c r="F368" s="40"/>
      <c r="G368" s="82"/>
      <c r="J368" s="15"/>
      <c r="K368" s="505"/>
      <c r="L368" s="505"/>
      <c r="M368" s="96"/>
      <c r="N368" s="505"/>
      <c r="O368" s="505"/>
      <c r="P368" s="96"/>
      <c r="Q368" s="505"/>
      <c r="R368" s="505"/>
      <c r="S368" s="505"/>
      <c r="T368" s="96"/>
      <c r="U368" s="505"/>
      <c r="V368" s="506"/>
      <c r="W368" s="506"/>
      <c r="X368" s="506"/>
      <c r="Y368" s="506"/>
      <c r="Z368" s="506"/>
      <c r="AA368" s="15"/>
    </row>
    <row r="369" spans="1:5" ht="15">
      <c r="A369" s="190" t="s">
        <v>259</v>
      </c>
      <c r="B369" s="631"/>
      <c r="C369" s="22"/>
      <c r="D369" s="132"/>
      <c r="E369" s="160" t="s">
        <v>31</v>
      </c>
    </row>
    <row r="370" spans="1:15" ht="39.75">
      <c r="A370" s="115" t="s">
        <v>8</v>
      </c>
      <c r="B370" s="115" t="s">
        <v>9</v>
      </c>
      <c r="C370" s="115" t="s">
        <v>288</v>
      </c>
      <c r="D370" s="115" t="s">
        <v>331</v>
      </c>
      <c r="E370" s="171" t="s">
        <v>174</v>
      </c>
      <c r="F370" s="29"/>
      <c r="J370" s="764" t="s">
        <v>218</v>
      </c>
      <c r="K370" s="764"/>
      <c r="L370" s="764"/>
      <c r="M370" s="764" t="s">
        <v>215</v>
      </c>
      <c r="N370" s="764"/>
      <c r="O370" s="764"/>
    </row>
    <row r="371" spans="1:15" ht="15.75">
      <c r="A371" s="18">
        <v>1</v>
      </c>
      <c r="B371" s="481" t="s">
        <v>160</v>
      </c>
      <c r="C371" s="208">
        <f>C353</f>
        <v>566.4955590000001</v>
      </c>
      <c r="D371" s="583">
        <v>101.6586464399999</v>
      </c>
      <c r="E371" s="200">
        <f>D371/C371</f>
        <v>0.17945179767949404</v>
      </c>
      <c r="J371" s="690">
        <v>213.4478181</v>
      </c>
      <c r="K371" s="133">
        <v>255.15792824</v>
      </c>
      <c r="L371" s="474">
        <f>SUM(J371:K371)</f>
        <v>468.60574634</v>
      </c>
      <c r="M371" s="133">
        <v>209.50635160000002</v>
      </c>
      <c r="N371" s="133">
        <v>255.33499740000002</v>
      </c>
      <c r="O371" s="474">
        <f>SUM(M371:N371)</f>
        <v>464.84134900000004</v>
      </c>
    </row>
    <row r="372" spans="1:15" ht="15.75">
      <c r="A372" s="18">
        <v>2</v>
      </c>
      <c r="B372" s="481" t="s">
        <v>161</v>
      </c>
      <c r="C372" s="208">
        <f aca="true" t="shared" si="42" ref="C372:C383">C354</f>
        <v>272.09841600000004</v>
      </c>
      <c r="D372" s="583">
        <v>49.13691330000003</v>
      </c>
      <c r="E372" s="200">
        <f aca="true" t="shared" si="43" ref="E372:E384">D372/C372</f>
        <v>0.18058507661433804</v>
      </c>
      <c r="J372" s="690">
        <v>105.19356530000002</v>
      </c>
      <c r="K372" s="133">
        <v>130.59667050000002</v>
      </c>
      <c r="L372" s="474">
        <f aca="true" t="shared" si="44" ref="L372:L383">SUM(J372:K372)</f>
        <v>235.79023580000003</v>
      </c>
      <c r="M372" s="133">
        <v>104.64211139999999</v>
      </c>
      <c r="N372" s="133">
        <v>118.3193913</v>
      </c>
      <c r="O372" s="474">
        <f aca="true" t="shared" si="45" ref="O372:O383">SUM(M372:N372)</f>
        <v>222.96150269999998</v>
      </c>
    </row>
    <row r="373" spans="1:15" ht="15.75">
      <c r="A373" s="18">
        <v>3</v>
      </c>
      <c r="B373" s="481" t="s">
        <v>162</v>
      </c>
      <c r="C373" s="208">
        <f t="shared" si="42"/>
        <v>419.103465</v>
      </c>
      <c r="D373" s="583">
        <v>50.03340080000007</v>
      </c>
      <c r="E373" s="200">
        <f t="shared" si="43"/>
        <v>0.11938197838569543</v>
      </c>
      <c r="J373" s="690">
        <v>181.8716345</v>
      </c>
      <c r="K373" s="133">
        <v>186.6597276</v>
      </c>
      <c r="L373" s="474">
        <f t="shared" si="44"/>
        <v>368.5313621</v>
      </c>
      <c r="M373" s="133">
        <v>180.8080519</v>
      </c>
      <c r="N373" s="133">
        <v>188.26201229999998</v>
      </c>
      <c r="O373" s="474">
        <f t="shared" si="45"/>
        <v>369.0700642</v>
      </c>
    </row>
    <row r="374" spans="1:15" ht="15.75">
      <c r="A374" s="18">
        <v>4</v>
      </c>
      <c r="B374" s="481" t="s">
        <v>163</v>
      </c>
      <c r="C374" s="208">
        <f t="shared" si="42"/>
        <v>259.934487</v>
      </c>
      <c r="D374" s="583">
        <v>50.31345829999999</v>
      </c>
      <c r="E374" s="200">
        <f t="shared" si="43"/>
        <v>0.193562073585103</v>
      </c>
      <c r="J374" s="690">
        <v>100.91657060000001</v>
      </c>
      <c r="K374" s="133">
        <v>119.60644770000005</v>
      </c>
      <c r="L374" s="474">
        <f t="shared" si="44"/>
        <v>220.52301830000005</v>
      </c>
      <c r="M374" s="133">
        <v>98.07931300000003</v>
      </c>
      <c r="N374" s="133">
        <v>111.5417157</v>
      </c>
      <c r="O374" s="474">
        <f t="shared" si="45"/>
        <v>209.6210287</v>
      </c>
    </row>
    <row r="375" spans="1:15" ht="15.75">
      <c r="A375" s="18">
        <v>5</v>
      </c>
      <c r="B375" s="482" t="s">
        <v>164</v>
      </c>
      <c r="C375" s="208">
        <f t="shared" si="42"/>
        <v>775.8612420000002</v>
      </c>
      <c r="D375" s="583">
        <v>127.16909270000008</v>
      </c>
      <c r="E375" s="200">
        <f t="shared" si="43"/>
        <v>0.16390700529412455</v>
      </c>
      <c r="J375" s="690">
        <v>338.37262950000013</v>
      </c>
      <c r="K375" s="133">
        <v>342.8041682</v>
      </c>
      <c r="L375" s="474">
        <f t="shared" si="44"/>
        <v>681.1767977000002</v>
      </c>
      <c r="M375" s="133">
        <v>317.9015662</v>
      </c>
      <c r="N375" s="133">
        <v>330.79058310000005</v>
      </c>
      <c r="O375" s="474">
        <f t="shared" si="45"/>
        <v>648.6921493</v>
      </c>
    </row>
    <row r="376" spans="1:15" ht="15.75">
      <c r="A376" s="18">
        <v>6</v>
      </c>
      <c r="B376" s="481" t="s">
        <v>165</v>
      </c>
      <c r="C376" s="208">
        <f t="shared" si="42"/>
        <v>1224.215157</v>
      </c>
      <c r="D376" s="583">
        <v>179.63473579999993</v>
      </c>
      <c r="E376" s="200">
        <f t="shared" si="43"/>
        <v>0.1467346117819712</v>
      </c>
      <c r="J376" s="690">
        <v>571.4887675000001</v>
      </c>
      <c r="K376" s="133">
        <v>433.1511087000001</v>
      </c>
      <c r="L376" s="474">
        <f t="shared" si="44"/>
        <v>1004.6398762000002</v>
      </c>
      <c r="M376" s="133">
        <v>610.9455838000001</v>
      </c>
      <c r="N376" s="133">
        <v>433.63483740000004</v>
      </c>
      <c r="O376" s="474">
        <f t="shared" si="45"/>
        <v>1044.5804212000003</v>
      </c>
    </row>
    <row r="377" spans="1:15" ht="15.75">
      <c r="A377" s="18">
        <v>7</v>
      </c>
      <c r="B377" s="482" t="s">
        <v>166</v>
      </c>
      <c r="C377" s="208">
        <f t="shared" si="42"/>
        <v>735.9076230000002</v>
      </c>
      <c r="D377" s="583">
        <v>102.01880899999998</v>
      </c>
      <c r="E377" s="200">
        <f t="shared" si="43"/>
        <v>0.1386299119774167</v>
      </c>
      <c r="J377" s="690">
        <v>319.2395257000001</v>
      </c>
      <c r="K377" s="133">
        <v>399.99267810000015</v>
      </c>
      <c r="L377" s="474">
        <f t="shared" si="44"/>
        <v>719.2322038000002</v>
      </c>
      <c r="M377" s="133">
        <v>287.20756480000006</v>
      </c>
      <c r="N377" s="133">
        <v>346.6812492</v>
      </c>
      <c r="O377" s="474">
        <f t="shared" si="45"/>
        <v>633.8888140000001</v>
      </c>
    </row>
    <row r="378" spans="1:15" ht="15.75">
      <c r="A378" s="18">
        <v>8</v>
      </c>
      <c r="B378" s="481" t="s">
        <v>167</v>
      </c>
      <c r="C378" s="208">
        <f t="shared" si="42"/>
        <v>568.6480650000001</v>
      </c>
      <c r="D378" s="583">
        <v>105.71294370000004</v>
      </c>
      <c r="E378" s="200">
        <f t="shared" si="43"/>
        <v>0.1859022305826364</v>
      </c>
      <c r="J378" s="690">
        <v>217.16870250000005</v>
      </c>
      <c r="K378" s="133">
        <v>265.5982725000001</v>
      </c>
      <c r="L378" s="474">
        <f t="shared" si="44"/>
        <v>482.7669750000002</v>
      </c>
      <c r="M378" s="133">
        <v>207.69482250000001</v>
      </c>
      <c r="N378" s="133">
        <v>255.24029880000003</v>
      </c>
      <c r="O378" s="474">
        <f t="shared" si="45"/>
        <v>462.93512130000005</v>
      </c>
    </row>
    <row r="379" spans="1:15" ht="15.75">
      <c r="A379" s="18">
        <v>9</v>
      </c>
      <c r="B379" s="481" t="s">
        <v>168</v>
      </c>
      <c r="C379" s="208">
        <f t="shared" si="42"/>
        <v>401.298126</v>
      </c>
      <c r="D379" s="583">
        <v>52.45477290000002</v>
      </c>
      <c r="E379" s="200">
        <f t="shared" si="43"/>
        <v>0.1307127282722472</v>
      </c>
      <c r="J379" s="690">
        <v>158.81550589999998</v>
      </c>
      <c r="K379" s="133">
        <v>192.45792540000005</v>
      </c>
      <c r="L379" s="474">
        <f t="shared" si="44"/>
        <v>351.2734313</v>
      </c>
      <c r="M379" s="133">
        <v>161.35232640000004</v>
      </c>
      <c r="N379" s="133">
        <v>187.4910267</v>
      </c>
      <c r="O379" s="474">
        <f t="shared" si="45"/>
        <v>348.84335310000006</v>
      </c>
    </row>
    <row r="380" spans="1:15" ht="15.75">
      <c r="A380" s="18">
        <v>10</v>
      </c>
      <c r="B380" s="481" t="s">
        <v>169</v>
      </c>
      <c r="C380" s="208">
        <f t="shared" si="42"/>
        <v>291.26066850000007</v>
      </c>
      <c r="D380" s="583">
        <v>37.27804600000003</v>
      </c>
      <c r="E380" s="200">
        <f t="shared" si="43"/>
        <v>0.1279886027591124</v>
      </c>
      <c r="J380" s="690">
        <v>114.66593060000001</v>
      </c>
      <c r="K380" s="133">
        <v>160.43259990000004</v>
      </c>
      <c r="L380" s="474">
        <f t="shared" si="44"/>
        <v>275.09853050000004</v>
      </c>
      <c r="M380" s="133">
        <v>111.18809900000001</v>
      </c>
      <c r="N380" s="133">
        <v>142.79452350000003</v>
      </c>
      <c r="O380" s="474">
        <f t="shared" si="45"/>
        <v>253.98262250000005</v>
      </c>
    </row>
    <row r="381" spans="1:15" ht="15.75">
      <c r="A381" s="18">
        <v>11</v>
      </c>
      <c r="B381" s="481" t="s">
        <v>170</v>
      </c>
      <c r="C381" s="208">
        <f t="shared" si="42"/>
        <v>662.3319195000001</v>
      </c>
      <c r="D381" s="583">
        <v>113.37613340000007</v>
      </c>
      <c r="E381" s="200">
        <f t="shared" si="43"/>
        <v>0.17117721502172</v>
      </c>
      <c r="J381" s="691">
        <v>245.26187520000005</v>
      </c>
      <c r="K381" s="133">
        <v>322.7327577000001</v>
      </c>
      <c r="L381" s="474">
        <f t="shared" si="44"/>
        <v>567.9946329000002</v>
      </c>
      <c r="M381" s="133">
        <v>249.04501750000003</v>
      </c>
      <c r="N381" s="133">
        <v>299.91076860000004</v>
      </c>
      <c r="O381" s="474">
        <f t="shared" si="45"/>
        <v>548.9557861000001</v>
      </c>
    </row>
    <row r="382" spans="1:15" ht="15.75">
      <c r="A382" s="18">
        <v>12</v>
      </c>
      <c r="B382" s="481" t="s">
        <v>171</v>
      </c>
      <c r="C382" s="208">
        <f t="shared" si="42"/>
        <v>1182.5402100000001</v>
      </c>
      <c r="D382" s="583">
        <v>205.04078980000014</v>
      </c>
      <c r="E382" s="200">
        <f t="shared" si="43"/>
        <v>0.17339012074693014</v>
      </c>
      <c r="J382" s="690">
        <v>541.5520916000003</v>
      </c>
      <c r="K382" s="133">
        <v>483.37107690000016</v>
      </c>
      <c r="L382" s="474">
        <f t="shared" si="44"/>
        <v>1024.9231685000004</v>
      </c>
      <c r="M382" s="133">
        <v>508.5779588000001</v>
      </c>
      <c r="N382" s="133">
        <v>468.9214614</v>
      </c>
      <c r="O382" s="474">
        <f t="shared" si="45"/>
        <v>977.4994202</v>
      </c>
    </row>
    <row r="383" spans="1:15" ht="15.75">
      <c r="A383" s="18">
        <v>13</v>
      </c>
      <c r="B383" s="481" t="s">
        <v>172</v>
      </c>
      <c r="C383" s="208">
        <f t="shared" si="42"/>
        <v>354.10042050000004</v>
      </c>
      <c r="D383" s="583">
        <v>42.749373400000025</v>
      </c>
      <c r="E383" s="200">
        <f>D383/C383</f>
        <v>0.1207266948162238</v>
      </c>
      <c r="J383" s="692">
        <v>155.6098009</v>
      </c>
      <c r="K383" s="133">
        <v>162.45332880000007</v>
      </c>
      <c r="L383" s="474">
        <f t="shared" si="44"/>
        <v>318.0631297000001</v>
      </c>
      <c r="M383" s="133">
        <v>153.0918737</v>
      </c>
      <c r="N383" s="133">
        <v>158.25917340000004</v>
      </c>
      <c r="O383" s="474">
        <f t="shared" si="45"/>
        <v>311.3510471000001</v>
      </c>
    </row>
    <row r="384" spans="1:15" ht="15">
      <c r="A384" s="18"/>
      <c r="B384" s="586" t="s">
        <v>19</v>
      </c>
      <c r="C384" s="324">
        <f>SUM(C371:C383)</f>
        <v>7713.795358500001</v>
      </c>
      <c r="D384" s="438">
        <f>SUM(D371:D383)</f>
        <v>1216.5771155400005</v>
      </c>
      <c r="E384" s="393">
        <f t="shared" si="43"/>
        <v>0.1577144659664101</v>
      </c>
      <c r="J384" s="192">
        <f aca="true" t="shared" si="46" ref="J384:O384">SUM(J371:J383)</f>
        <v>3263.6044179000005</v>
      </c>
      <c r="K384" s="192">
        <f t="shared" si="46"/>
        <v>3455.014690240001</v>
      </c>
      <c r="L384" s="479">
        <f t="shared" si="46"/>
        <v>6718.619108140002</v>
      </c>
      <c r="M384" s="192">
        <f t="shared" si="46"/>
        <v>3200.0406406000006</v>
      </c>
      <c r="N384" s="192">
        <f t="shared" si="46"/>
        <v>3297.1820388</v>
      </c>
      <c r="O384" s="479">
        <f t="shared" si="46"/>
        <v>6497.2226794</v>
      </c>
    </row>
    <row r="385" ht="15">
      <c r="G385" s="84"/>
    </row>
    <row r="386" spans="1:7" ht="15.75">
      <c r="A386" s="228" t="s">
        <v>75</v>
      </c>
      <c r="B386" s="131"/>
      <c r="C386" s="40"/>
      <c r="D386" s="131"/>
      <c r="E386" s="159"/>
      <c r="F386" s="40"/>
      <c r="G386" s="85"/>
    </row>
    <row r="387" spans="1:8" s="392" customFormat="1" ht="27">
      <c r="A387" s="456" t="s">
        <v>12</v>
      </c>
      <c r="B387" s="456" t="s">
        <v>323</v>
      </c>
      <c r="C387" s="456" t="s">
        <v>32</v>
      </c>
      <c r="D387" s="28" t="s">
        <v>33</v>
      </c>
      <c r="E387" s="457" t="s">
        <v>34</v>
      </c>
      <c r="F387" s="456" t="s">
        <v>15</v>
      </c>
      <c r="G387" s="408"/>
      <c r="H387" s="410"/>
    </row>
    <row r="388" spans="1:8" s="392" customFormat="1" ht="15.75">
      <c r="A388" s="454">
        <f>C384</f>
        <v>7713.795358500001</v>
      </c>
      <c r="B388" s="458">
        <f>D366</f>
        <v>995.1806867999996</v>
      </c>
      <c r="C388" s="192">
        <f>E407</f>
        <v>6718.619108140002</v>
      </c>
      <c r="D388" s="34">
        <f>B388+C388</f>
        <v>7713.799794940001</v>
      </c>
      <c r="E388" s="459">
        <f>D388/A388</f>
        <v>1.000000575130632</v>
      </c>
      <c r="F388" s="34">
        <f>A388*85%</f>
        <v>6556.726054725001</v>
      </c>
      <c r="G388" s="301"/>
      <c r="H388" s="410"/>
    </row>
    <row r="389" spans="1:7" ht="15.75">
      <c r="A389" s="389"/>
      <c r="B389" s="394"/>
      <c r="C389" s="395"/>
      <c r="D389" s="376"/>
      <c r="E389" s="377"/>
      <c r="F389" s="376"/>
      <c r="G389" s="27"/>
    </row>
    <row r="390" spans="1:6" ht="15">
      <c r="A390" s="44"/>
      <c r="B390" s="632"/>
      <c r="C390" s="45"/>
      <c r="D390" s="152"/>
      <c r="E390" s="46"/>
      <c r="F390" s="47"/>
    </row>
    <row r="391" spans="1:7" ht="15.75">
      <c r="A391" s="188" t="s">
        <v>76</v>
      </c>
      <c r="B391" s="422"/>
      <c r="C391" s="41"/>
      <c r="D391" s="131"/>
      <c r="E391" s="159"/>
      <c r="F391" s="40"/>
      <c r="G391" s="81"/>
    </row>
    <row r="392" spans="1:7" ht="15">
      <c r="A392" s="113" t="s">
        <v>260</v>
      </c>
      <c r="B392" s="419"/>
      <c r="C392" s="22"/>
      <c r="D392" s="132"/>
      <c r="E392" s="160"/>
      <c r="F392" s="22"/>
      <c r="G392" s="27" t="s">
        <v>31</v>
      </c>
    </row>
    <row r="393" spans="1:16" ht="72" customHeight="1">
      <c r="A393" s="116" t="s">
        <v>8</v>
      </c>
      <c r="B393" s="116" t="s">
        <v>9</v>
      </c>
      <c r="C393" s="116" t="s">
        <v>288</v>
      </c>
      <c r="D393" s="116" t="s">
        <v>332</v>
      </c>
      <c r="E393" s="164" t="s">
        <v>80</v>
      </c>
      <c r="F393" s="116" t="s">
        <v>333</v>
      </c>
      <c r="G393" s="283" t="s">
        <v>35</v>
      </c>
      <c r="J393" s="764" t="s">
        <v>214</v>
      </c>
      <c r="K393" s="764"/>
      <c r="L393" s="764"/>
      <c r="M393" s="490"/>
      <c r="N393" s="15"/>
      <c r="O393" s="15"/>
      <c r="P393" s="15"/>
    </row>
    <row r="394" spans="1:16" ht="15.75">
      <c r="A394" s="18">
        <v>1</v>
      </c>
      <c r="B394" s="481" t="s">
        <v>160</v>
      </c>
      <c r="C394" s="208">
        <f aca="true" t="shared" si="47" ref="C394:C406">C371</f>
        <v>566.4955590000001</v>
      </c>
      <c r="D394" s="209">
        <f>D353</f>
        <v>97.89424909999993</v>
      </c>
      <c r="E394" s="208">
        <v>468.60574634</v>
      </c>
      <c r="F394" s="282">
        <f>D394+E394</f>
        <v>566.4999954399999</v>
      </c>
      <c r="G394" s="200">
        <f>F394/C394</f>
        <v>1.0000078313764853</v>
      </c>
      <c r="J394" s="690">
        <v>35.505528399999974</v>
      </c>
      <c r="K394" s="133">
        <v>66.15311803999992</v>
      </c>
      <c r="L394" s="474">
        <f>SUM(J394:K394)</f>
        <v>101.6586464399999</v>
      </c>
      <c r="M394" s="15"/>
      <c r="N394" s="502"/>
      <c r="O394" s="502"/>
      <c r="P394" s="50"/>
    </row>
    <row r="395" spans="1:16" ht="15.75">
      <c r="A395" s="18">
        <v>2</v>
      </c>
      <c r="B395" s="481" t="s">
        <v>161</v>
      </c>
      <c r="C395" s="208">
        <f t="shared" si="47"/>
        <v>272.09841600000004</v>
      </c>
      <c r="D395" s="209">
        <f aca="true" t="shared" si="48" ref="D395:D406">D354</f>
        <v>36.30818020000001</v>
      </c>
      <c r="E395" s="208">
        <v>235.79023580000003</v>
      </c>
      <c r="F395" s="282">
        <f aca="true" t="shared" si="49" ref="F395:F406">D395+E395</f>
        <v>272.09841600000004</v>
      </c>
      <c r="G395" s="200">
        <f aca="true" t="shared" si="50" ref="G395:G407">F395/C395</f>
        <v>1</v>
      </c>
      <c r="J395" s="690">
        <v>17.056751100000014</v>
      </c>
      <c r="K395" s="133">
        <v>32.08016220000002</v>
      </c>
      <c r="L395" s="474">
        <f aca="true" t="shared" si="51" ref="L395:L406">SUM(J395:K395)</f>
        <v>49.13691330000003</v>
      </c>
      <c r="M395" s="15"/>
      <c r="N395" s="502"/>
      <c r="O395" s="502"/>
      <c r="P395" s="50"/>
    </row>
    <row r="396" spans="1:16" ht="15.75">
      <c r="A396" s="18">
        <v>3</v>
      </c>
      <c r="B396" s="481" t="s">
        <v>162</v>
      </c>
      <c r="C396" s="208">
        <f t="shared" si="47"/>
        <v>419.103465</v>
      </c>
      <c r="D396" s="209">
        <f t="shared" si="48"/>
        <v>50.57210290000005</v>
      </c>
      <c r="E396" s="208">
        <v>368.5313621</v>
      </c>
      <c r="F396" s="282">
        <f t="shared" si="49"/>
        <v>419.1034650000001</v>
      </c>
      <c r="G396" s="200">
        <f t="shared" si="50"/>
        <v>1.0000000000000002</v>
      </c>
      <c r="J396" s="690">
        <v>17.079103100000026</v>
      </c>
      <c r="K396" s="133">
        <v>32.95429770000004</v>
      </c>
      <c r="L396" s="474">
        <f t="shared" si="51"/>
        <v>50.03340080000007</v>
      </c>
      <c r="M396" s="15"/>
      <c r="N396" s="502"/>
      <c r="O396" s="502"/>
      <c r="P396" s="50"/>
    </row>
    <row r="397" spans="1:16" ht="15.75">
      <c r="A397" s="18">
        <v>4</v>
      </c>
      <c r="B397" s="481" t="s">
        <v>163</v>
      </c>
      <c r="C397" s="208">
        <f t="shared" si="47"/>
        <v>259.934487</v>
      </c>
      <c r="D397" s="209">
        <f t="shared" si="48"/>
        <v>39.41146869999997</v>
      </c>
      <c r="E397" s="208">
        <v>220.52301830000005</v>
      </c>
      <c r="F397" s="282">
        <f t="shared" si="49"/>
        <v>259.934487</v>
      </c>
      <c r="G397" s="200">
        <f t="shared" si="50"/>
        <v>1</v>
      </c>
      <c r="J397" s="690">
        <v>20.695914499999972</v>
      </c>
      <c r="K397" s="133">
        <v>29.61754380000002</v>
      </c>
      <c r="L397" s="474">
        <f t="shared" si="51"/>
        <v>50.31345829999999</v>
      </c>
      <c r="M397" s="15"/>
      <c r="N397" s="502"/>
      <c r="O397" s="502"/>
      <c r="P397" s="50"/>
    </row>
    <row r="398" spans="1:16" ht="15.75">
      <c r="A398" s="18">
        <v>5</v>
      </c>
      <c r="B398" s="482" t="s">
        <v>164</v>
      </c>
      <c r="C398" s="208">
        <f t="shared" si="47"/>
        <v>775.8612420000002</v>
      </c>
      <c r="D398" s="209">
        <f t="shared" si="48"/>
        <v>94.6844443</v>
      </c>
      <c r="E398" s="208">
        <v>681.1767977000002</v>
      </c>
      <c r="F398" s="282">
        <f t="shared" si="49"/>
        <v>775.8612420000002</v>
      </c>
      <c r="G398" s="200">
        <f t="shared" si="50"/>
        <v>1</v>
      </c>
      <c r="J398" s="690">
        <v>60.474048800000105</v>
      </c>
      <c r="K398" s="133">
        <v>66.69504389999997</v>
      </c>
      <c r="L398" s="474">
        <f t="shared" si="51"/>
        <v>127.16909270000008</v>
      </c>
      <c r="M398" s="15"/>
      <c r="N398" s="502"/>
      <c r="O398" s="502"/>
      <c r="P398" s="50"/>
    </row>
    <row r="399" spans="1:16" ht="15.75">
      <c r="A399" s="18">
        <v>6</v>
      </c>
      <c r="B399" s="481" t="s">
        <v>165</v>
      </c>
      <c r="C399" s="208">
        <f t="shared" si="47"/>
        <v>1224.215157</v>
      </c>
      <c r="D399" s="209">
        <f t="shared" si="48"/>
        <v>219.57528079999992</v>
      </c>
      <c r="E399" s="208">
        <v>1004.6398762000002</v>
      </c>
      <c r="F399" s="282">
        <f t="shared" si="49"/>
        <v>1224.215157</v>
      </c>
      <c r="G399" s="200">
        <f t="shared" si="50"/>
        <v>1</v>
      </c>
      <c r="J399" s="690">
        <v>96.07318369999996</v>
      </c>
      <c r="K399" s="133">
        <v>83.56155209999997</v>
      </c>
      <c r="L399" s="474">
        <f t="shared" si="51"/>
        <v>179.63473579999993</v>
      </c>
      <c r="M399" s="15"/>
      <c r="N399" s="502"/>
      <c r="O399" s="502"/>
      <c r="P399" s="50"/>
    </row>
    <row r="400" spans="1:16" ht="15.75">
      <c r="A400" s="18">
        <v>7</v>
      </c>
      <c r="B400" s="482" t="s">
        <v>166</v>
      </c>
      <c r="C400" s="208">
        <f t="shared" si="47"/>
        <v>735.9076230000002</v>
      </c>
      <c r="D400" s="209">
        <f t="shared" si="48"/>
        <v>16.67541919999985</v>
      </c>
      <c r="E400" s="208">
        <v>719.2322038000002</v>
      </c>
      <c r="F400" s="282">
        <f t="shared" si="49"/>
        <v>735.9076230000001</v>
      </c>
      <c r="G400" s="200">
        <f t="shared" si="50"/>
        <v>0.9999999999999999</v>
      </c>
      <c r="J400" s="690">
        <v>47.22152269999998</v>
      </c>
      <c r="K400" s="133">
        <v>54.797286299999996</v>
      </c>
      <c r="L400" s="474">
        <f t="shared" si="51"/>
        <v>102.01880899999998</v>
      </c>
      <c r="M400" s="15"/>
      <c r="N400" s="502"/>
      <c r="O400" s="502"/>
      <c r="P400" s="50"/>
    </row>
    <row r="401" spans="1:16" ht="15.75">
      <c r="A401" s="18">
        <v>8</v>
      </c>
      <c r="B401" s="481" t="s">
        <v>167</v>
      </c>
      <c r="C401" s="208">
        <f t="shared" si="47"/>
        <v>568.6480650000001</v>
      </c>
      <c r="D401" s="209">
        <f t="shared" si="48"/>
        <v>85.88108999999993</v>
      </c>
      <c r="E401" s="208">
        <v>482.7669750000002</v>
      </c>
      <c r="F401" s="282">
        <f t="shared" si="49"/>
        <v>568.6480650000001</v>
      </c>
      <c r="G401" s="200">
        <f t="shared" si="50"/>
        <v>1</v>
      </c>
      <c r="J401" s="690">
        <v>39.76123500000003</v>
      </c>
      <c r="K401" s="133">
        <v>65.95170870000001</v>
      </c>
      <c r="L401" s="474">
        <f t="shared" si="51"/>
        <v>105.71294370000004</v>
      </c>
      <c r="M401" s="15"/>
      <c r="N401" s="502"/>
      <c r="O401" s="502"/>
      <c r="P401" s="50"/>
    </row>
    <row r="402" spans="1:16" ht="15.75">
      <c r="A402" s="18">
        <v>9</v>
      </c>
      <c r="B402" s="481" t="s">
        <v>168</v>
      </c>
      <c r="C402" s="208">
        <f t="shared" si="47"/>
        <v>401.298126</v>
      </c>
      <c r="D402" s="209">
        <f t="shared" si="48"/>
        <v>50.02469470000001</v>
      </c>
      <c r="E402" s="208">
        <v>351.2734313</v>
      </c>
      <c r="F402" s="282">
        <f t="shared" si="49"/>
        <v>401.298126</v>
      </c>
      <c r="G402" s="200">
        <f t="shared" si="50"/>
        <v>1</v>
      </c>
      <c r="J402" s="690">
        <v>15.27202859999997</v>
      </c>
      <c r="K402" s="133">
        <v>37.18274430000005</v>
      </c>
      <c r="L402" s="474">
        <f t="shared" si="51"/>
        <v>52.45477290000002</v>
      </c>
      <c r="M402" s="15"/>
      <c r="N402" s="502"/>
      <c r="O402" s="502"/>
      <c r="P402" s="50"/>
    </row>
    <row r="403" spans="1:16" ht="15.75">
      <c r="A403" s="18">
        <v>10</v>
      </c>
      <c r="B403" s="481" t="s">
        <v>169</v>
      </c>
      <c r="C403" s="208">
        <f t="shared" si="47"/>
        <v>291.26066850000007</v>
      </c>
      <c r="D403" s="209">
        <f t="shared" si="48"/>
        <v>16.162137999999995</v>
      </c>
      <c r="E403" s="208">
        <v>275.09853050000004</v>
      </c>
      <c r="F403" s="282">
        <f t="shared" si="49"/>
        <v>291.2606685</v>
      </c>
      <c r="G403" s="200">
        <f t="shared" si="50"/>
        <v>0.9999999999999998</v>
      </c>
      <c r="J403" s="690">
        <v>14.221531000000013</v>
      </c>
      <c r="K403" s="133">
        <v>23.05651500000002</v>
      </c>
      <c r="L403" s="474">
        <f t="shared" si="51"/>
        <v>37.27804600000003</v>
      </c>
      <c r="M403" s="15"/>
      <c r="N403" s="502"/>
      <c r="O403" s="502"/>
      <c r="P403" s="50"/>
    </row>
    <row r="404" spans="1:16" ht="15.75">
      <c r="A404" s="18">
        <v>11</v>
      </c>
      <c r="B404" s="481" t="s">
        <v>170</v>
      </c>
      <c r="C404" s="208">
        <f t="shared" si="47"/>
        <v>662.3319195000001</v>
      </c>
      <c r="D404" s="209">
        <f t="shared" si="48"/>
        <v>94.33728659999997</v>
      </c>
      <c r="E404" s="208">
        <v>567.9946329000002</v>
      </c>
      <c r="F404" s="282">
        <f t="shared" si="49"/>
        <v>662.3319195000001</v>
      </c>
      <c r="G404" s="200">
        <f t="shared" si="50"/>
        <v>1</v>
      </c>
      <c r="J404" s="691">
        <v>40.967307500000004</v>
      </c>
      <c r="K404" s="133">
        <v>72.40882590000007</v>
      </c>
      <c r="L404" s="474">
        <f t="shared" si="51"/>
        <v>113.37613340000007</v>
      </c>
      <c r="M404" s="15"/>
      <c r="N404" s="502"/>
      <c r="O404" s="502"/>
      <c r="P404" s="50"/>
    </row>
    <row r="405" spans="1:16" ht="15.75">
      <c r="A405" s="18">
        <v>12</v>
      </c>
      <c r="B405" s="481" t="s">
        <v>171</v>
      </c>
      <c r="C405" s="208">
        <f t="shared" si="47"/>
        <v>1182.5402100000001</v>
      </c>
      <c r="D405" s="209">
        <f t="shared" si="48"/>
        <v>157.61704149999986</v>
      </c>
      <c r="E405" s="208">
        <v>1024.9231685000004</v>
      </c>
      <c r="F405" s="282">
        <f t="shared" si="49"/>
        <v>1182.5402100000003</v>
      </c>
      <c r="G405" s="200">
        <f t="shared" si="50"/>
        <v>1.0000000000000002</v>
      </c>
      <c r="J405" s="690">
        <v>108.91215370000003</v>
      </c>
      <c r="K405" s="133">
        <v>96.12863610000011</v>
      </c>
      <c r="L405" s="474">
        <f t="shared" si="51"/>
        <v>205.04078980000014</v>
      </c>
      <c r="M405" s="15"/>
      <c r="N405" s="502"/>
      <c r="O405" s="502"/>
      <c r="P405" s="50"/>
    </row>
    <row r="406" spans="1:16" ht="15.75">
      <c r="A406" s="18">
        <v>13</v>
      </c>
      <c r="B406" s="481" t="s">
        <v>172</v>
      </c>
      <c r="C406" s="208">
        <f t="shared" si="47"/>
        <v>354.10042050000004</v>
      </c>
      <c r="D406" s="209">
        <f t="shared" si="48"/>
        <v>36.03729079999999</v>
      </c>
      <c r="E406" s="208">
        <v>318.0631297000001</v>
      </c>
      <c r="F406" s="282">
        <f t="shared" si="49"/>
        <v>354.1004205000001</v>
      </c>
      <c r="G406" s="200">
        <f>F406/C406</f>
        <v>1.0000000000000002</v>
      </c>
      <c r="J406" s="692">
        <v>24.953408800000034</v>
      </c>
      <c r="K406" s="133">
        <v>17.79596459999999</v>
      </c>
      <c r="L406" s="474">
        <f t="shared" si="51"/>
        <v>42.749373400000025</v>
      </c>
      <c r="M406" s="15"/>
      <c r="N406" s="502"/>
      <c r="O406" s="502"/>
      <c r="P406" s="50"/>
    </row>
    <row r="407" spans="1:16" ht="15">
      <c r="A407" s="35"/>
      <c r="B407" s="586" t="s">
        <v>19</v>
      </c>
      <c r="C407" s="324">
        <f>SUM(C394:C406)</f>
        <v>7713.795358500001</v>
      </c>
      <c r="D407" s="250">
        <f>SUM(D394:D406)</f>
        <v>995.1806867999996</v>
      </c>
      <c r="E407" s="250">
        <f>SUM(E394:E406)</f>
        <v>6718.619108140002</v>
      </c>
      <c r="F407" s="250">
        <f>D407+E407</f>
        <v>7713.799794940001</v>
      </c>
      <c r="G407" s="547">
        <f t="shared" si="50"/>
        <v>1.000000575130632</v>
      </c>
      <c r="J407" s="192">
        <f>SUM(J394:J406)</f>
        <v>538.1937169000001</v>
      </c>
      <c r="K407" s="192">
        <f>SUM(K394:K406)</f>
        <v>678.3833986400002</v>
      </c>
      <c r="L407" s="479">
        <f>SUM(L394:L406)</f>
        <v>1216.5771155400005</v>
      </c>
      <c r="M407" s="15"/>
      <c r="N407" s="415"/>
      <c r="O407" s="497"/>
      <c r="P407" s="50"/>
    </row>
    <row r="408" spans="1:16" ht="15.75">
      <c r="A408" s="748" t="s">
        <v>77</v>
      </c>
      <c r="B408" s="748"/>
      <c r="C408" s="27"/>
      <c r="D408" s="132"/>
      <c r="E408" s="160"/>
      <c r="F408" s="22"/>
      <c r="J408" s="15"/>
      <c r="K408" s="15"/>
      <c r="L408" s="15"/>
      <c r="M408" s="15"/>
      <c r="N408" s="15"/>
      <c r="O408" s="15"/>
      <c r="P408" s="15"/>
    </row>
    <row r="409" spans="1:16" ht="15">
      <c r="A409" s="132"/>
      <c r="B409" s="132"/>
      <c r="C409" s="27"/>
      <c r="D409" s="132"/>
      <c r="E409" s="160"/>
      <c r="F409" s="22"/>
      <c r="G409" s="86"/>
      <c r="J409" s="15"/>
      <c r="K409" s="15"/>
      <c r="L409" s="15"/>
      <c r="M409" s="15"/>
      <c r="N409" s="15"/>
      <c r="O409" s="15"/>
      <c r="P409" s="15"/>
    </row>
    <row r="410" spans="1:16" s="392" customFormat="1" ht="15">
      <c r="A410" s="35" t="s">
        <v>12</v>
      </c>
      <c r="B410" s="35" t="s">
        <v>36</v>
      </c>
      <c r="C410" s="35" t="s">
        <v>34</v>
      </c>
      <c r="D410" s="35" t="s">
        <v>21</v>
      </c>
      <c r="E410" s="142" t="s">
        <v>22</v>
      </c>
      <c r="G410" s="409"/>
      <c r="H410" s="410"/>
      <c r="J410" s="503"/>
      <c r="K410" s="503"/>
      <c r="L410" s="503"/>
      <c r="M410" s="503"/>
      <c r="N410" s="503"/>
      <c r="O410" s="503"/>
      <c r="P410" s="503"/>
    </row>
    <row r="411" spans="1:16" s="392" customFormat="1" ht="15.75">
      <c r="A411" s="454">
        <f>C407</f>
        <v>7713.795358500001</v>
      </c>
      <c r="B411" s="192">
        <f>F407</f>
        <v>7713.799794940001</v>
      </c>
      <c r="C411" s="693">
        <f>B411/A411</f>
        <v>1.000000575130632</v>
      </c>
      <c r="D411" s="192">
        <f>D430</f>
        <v>6497.2226794</v>
      </c>
      <c r="E411" s="694">
        <f>D411/A411</f>
        <v>0.8422861091642219</v>
      </c>
      <c r="G411" s="409"/>
      <c r="H411" s="410"/>
      <c r="J411" s="503"/>
      <c r="K411" s="503"/>
      <c r="L411" s="503"/>
      <c r="M411" s="503"/>
      <c r="N411" s="503"/>
      <c r="O411" s="503"/>
      <c r="P411" s="503"/>
    </row>
    <row r="412" spans="1:16" ht="15.75">
      <c r="A412" s="378" t="s">
        <v>200</v>
      </c>
      <c r="B412" s="633"/>
      <c r="C412" s="48"/>
      <c r="D412" s="136"/>
      <c r="G412" s="27"/>
      <c r="J412" s="15"/>
      <c r="K412" s="15"/>
      <c r="L412" s="15"/>
      <c r="M412" s="15"/>
      <c r="N412" s="15"/>
      <c r="O412" s="15"/>
      <c r="P412" s="15"/>
    </row>
    <row r="413" spans="1:16" ht="15.75">
      <c r="A413" s="378"/>
      <c r="B413" s="633"/>
      <c r="C413" s="48"/>
      <c r="D413" s="136"/>
      <c r="G413" s="27"/>
      <c r="J413" s="15"/>
      <c r="K413" s="15"/>
      <c r="L413" s="15"/>
      <c r="M413" s="15"/>
      <c r="N413" s="15"/>
      <c r="O413" s="15"/>
      <c r="P413" s="15"/>
    </row>
    <row r="414" spans="1:16" ht="15.75">
      <c r="A414" s="751" t="s">
        <v>78</v>
      </c>
      <c r="B414" s="751"/>
      <c r="C414" s="751"/>
      <c r="D414" s="751"/>
      <c r="E414" s="751"/>
      <c r="F414" s="42"/>
      <c r="G414" s="41"/>
      <c r="J414" s="15"/>
      <c r="K414" s="15"/>
      <c r="L414" s="15"/>
      <c r="M414" s="15"/>
      <c r="N414" s="15"/>
      <c r="O414" s="15"/>
      <c r="P414" s="15"/>
    </row>
    <row r="415" spans="1:16" ht="15.75" thickBot="1">
      <c r="A415" s="189" t="s">
        <v>261</v>
      </c>
      <c r="B415" s="634"/>
      <c r="C415" s="22"/>
      <c r="D415" s="132"/>
      <c r="E415" s="160" t="s">
        <v>31</v>
      </c>
      <c r="F415" s="22"/>
      <c r="J415" s="15"/>
      <c r="K415" s="15"/>
      <c r="L415" s="15"/>
      <c r="M415" s="15"/>
      <c r="N415" s="15"/>
      <c r="O415" s="15"/>
      <c r="P415" s="15"/>
    </row>
    <row r="416" spans="1:16" ht="48.75" customHeight="1">
      <c r="A416" s="103" t="s">
        <v>8</v>
      </c>
      <c r="B416" s="104" t="s">
        <v>9</v>
      </c>
      <c r="C416" s="104" t="s">
        <v>290</v>
      </c>
      <c r="D416" s="104" t="s">
        <v>81</v>
      </c>
      <c r="E416" s="161" t="s">
        <v>37</v>
      </c>
      <c r="F416" s="22"/>
      <c r="J416" s="15"/>
      <c r="K416" s="15"/>
      <c r="L416" s="15"/>
      <c r="M416" s="490"/>
      <c r="N416" s="15"/>
      <c r="O416" s="15"/>
      <c r="P416" s="15"/>
    </row>
    <row r="417" spans="1:16" ht="15.75">
      <c r="A417" s="105">
        <v>1</v>
      </c>
      <c r="B417" s="481" t="s">
        <v>160</v>
      </c>
      <c r="C417" s="208">
        <f aca="true" t="shared" si="52" ref="C417:C429">C394</f>
        <v>566.4955590000001</v>
      </c>
      <c r="D417" s="208">
        <v>464.84134900000004</v>
      </c>
      <c r="E417" s="197">
        <f>D417/C417</f>
        <v>0.8205560336969914</v>
      </c>
      <c r="F417" s="22"/>
      <c r="J417" s="15"/>
      <c r="K417" s="15"/>
      <c r="L417" s="15"/>
      <c r="M417" s="15"/>
      <c r="N417" s="502"/>
      <c r="O417" s="502"/>
      <c r="P417" s="50"/>
    </row>
    <row r="418" spans="1:16" ht="18" customHeight="1">
      <c r="A418" s="105">
        <v>2</v>
      </c>
      <c r="B418" s="481" t="s">
        <v>161</v>
      </c>
      <c r="C418" s="208">
        <f t="shared" si="52"/>
        <v>272.09841600000004</v>
      </c>
      <c r="D418" s="208">
        <v>222.96150269999998</v>
      </c>
      <c r="E418" s="197">
        <f aca="true" t="shared" si="53" ref="E418:E430">D418/C418</f>
        <v>0.8194149233856619</v>
      </c>
      <c r="F418" s="22"/>
      <c r="J418" s="15"/>
      <c r="K418" s="15"/>
      <c r="L418" s="501"/>
      <c r="M418" s="50">
        <f>K418+L418</f>
        <v>0</v>
      </c>
      <c r="N418" s="502"/>
      <c r="O418" s="502"/>
      <c r="P418" s="50"/>
    </row>
    <row r="419" spans="1:16" ht="15.75">
      <c r="A419" s="105">
        <v>3</v>
      </c>
      <c r="B419" s="481" t="s">
        <v>162</v>
      </c>
      <c r="C419" s="208">
        <f t="shared" si="52"/>
        <v>419.103465</v>
      </c>
      <c r="D419" s="208">
        <v>369.0700642</v>
      </c>
      <c r="E419" s="197">
        <f t="shared" si="53"/>
        <v>0.8806180216143046</v>
      </c>
      <c r="F419" s="22"/>
      <c r="J419" s="15"/>
      <c r="K419" s="15"/>
      <c r="L419" s="501"/>
      <c r="M419" s="50">
        <f aca="true" t="shared" si="54" ref="M419:M430">K419+L419</f>
        <v>0</v>
      </c>
      <c r="N419" s="502"/>
      <c r="O419" s="502"/>
      <c r="P419" s="50"/>
    </row>
    <row r="420" spans="1:16" ht="15.75">
      <c r="A420" s="105">
        <v>4</v>
      </c>
      <c r="B420" s="481" t="s">
        <v>163</v>
      </c>
      <c r="C420" s="208">
        <f t="shared" si="52"/>
        <v>259.934487</v>
      </c>
      <c r="D420" s="208">
        <v>209.6210287</v>
      </c>
      <c r="E420" s="197">
        <f t="shared" si="53"/>
        <v>0.8064379264148971</v>
      </c>
      <c r="F420" s="22"/>
      <c r="J420" s="15"/>
      <c r="K420" s="15"/>
      <c r="L420" s="501"/>
      <c r="M420" s="50">
        <f t="shared" si="54"/>
        <v>0</v>
      </c>
      <c r="N420" s="502"/>
      <c r="O420" s="502"/>
      <c r="P420" s="50"/>
    </row>
    <row r="421" spans="1:16" ht="15.75">
      <c r="A421" s="105">
        <v>5</v>
      </c>
      <c r="B421" s="482" t="s">
        <v>164</v>
      </c>
      <c r="C421" s="208">
        <f t="shared" si="52"/>
        <v>775.8612420000002</v>
      </c>
      <c r="D421" s="208">
        <v>648.6921493</v>
      </c>
      <c r="E421" s="197">
        <f t="shared" si="53"/>
        <v>0.8360929947058753</v>
      </c>
      <c r="F421" s="22"/>
      <c r="J421" s="15"/>
      <c r="K421" s="15"/>
      <c r="L421" s="501"/>
      <c r="M421" s="50">
        <f t="shared" si="54"/>
        <v>0</v>
      </c>
      <c r="N421" s="502"/>
      <c r="O421" s="502"/>
      <c r="P421" s="50"/>
    </row>
    <row r="422" spans="1:16" ht="15.75">
      <c r="A422" s="105">
        <v>6</v>
      </c>
      <c r="B422" s="481" t="s">
        <v>165</v>
      </c>
      <c r="C422" s="208">
        <f t="shared" si="52"/>
        <v>1224.215157</v>
      </c>
      <c r="D422" s="208">
        <v>1044.5804212000003</v>
      </c>
      <c r="E422" s="197">
        <f t="shared" si="53"/>
        <v>0.8532653882180289</v>
      </c>
      <c r="F422" s="22"/>
      <c r="J422" s="15"/>
      <c r="K422" s="15"/>
      <c r="L422" s="501"/>
      <c r="M422" s="50">
        <f t="shared" si="54"/>
        <v>0</v>
      </c>
      <c r="N422" s="502"/>
      <c r="O422" s="502"/>
      <c r="P422" s="50"/>
    </row>
    <row r="423" spans="1:16" ht="15.75">
      <c r="A423" s="105">
        <v>7</v>
      </c>
      <c r="B423" s="482" t="s">
        <v>166</v>
      </c>
      <c r="C423" s="208">
        <f t="shared" si="52"/>
        <v>735.9076230000002</v>
      </c>
      <c r="D423" s="208">
        <v>633.8888140000001</v>
      </c>
      <c r="E423" s="197">
        <f t="shared" si="53"/>
        <v>0.8613700880225832</v>
      </c>
      <c r="F423" s="22"/>
      <c r="J423" s="15"/>
      <c r="K423" s="15"/>
      <c r="L423" s="501"/>
      <c r="M423" s="50">
        <f t="shared" si="54"/>
        <v>0</v>
      </c>
      <c r="N423" s="502"/>
      <c r="O423" s="502"/>
      <c r="P423" s="50"/>
    </row>
    <row r="424" spans="1:16" ht="15.75">
      <c r="A424" s="105">
        <v>8</v>
      </c>
      <c r="B424" s="481" t="s">
        <v>167</v>
      </c>
      <c r="C424" s="208">
        <f t="shared" si="52"/>
        <v>568.6480650000001</v>
      </c>
      <c r="D424" s="208">
        <v>462.93512130000005</v>
      </c>
      <c r="E424" s="197">
        <f t="shared" si="53"/>
        <v>0.8140977694173636</v>
      </c>
      <c r="F424" s="22"/>
      <c r="J424" s="15"/>
      <c r="K424" s="15"/>
      <c r="L424" s="501"/>
      <c r="M424" s="50">
        <f t="shared" si="54"/>
        <v>0</v>
      </c>
      <c r="N424" s="502"/>
      <c r="O424" s="502"/>
      <c r="P424" s="50"/>
    </row>
    <row r="425" spans="1:16" ht="15.75">
      <c r="A425" s="105">
        <v>9</v>
      </c>
      <c r="B425" s="481" t="s">
        <v>168</v>
      </c>
      <c r="C425" s="208">
        <f t="shared" si="52"/>
        <v>401.298126</v>
      </c>
      <c r="D425" s="208">
        <v>348.84335310000006</v>
      </c>
      <c r="E425" s="197">
        <f t="shared" si="53"/>
        <v>0.8692872717277529</v>
      </c>
      <c r="F425" s="22"/>
      <c r="J425" s="15"/>
      <c r="K425" s="15"/>
      <c r="L425" s="501"/>
      <c r="M425" s="50">
        <f t="shared" si="54"/>
        <v>0</v>
      </c>
      <c r="N425" s="502"/>
      <c r="O425" s="502"/>
      <c r="P425" s="50"/>
    </row>
    <row r="426" spans="1:16" ht="15.75">
      <c r="A426" s="105">
        <v>10</v>
      </c>
      <c r="B426" s="481" t="s">
        <v>169</v>
      </c>
      <c r="C426" s="208">
        <f t="shared" si="52"/>
        <v>291.26066850000007</v>
      </c>
      <c r="D426" s="208">
        <v>253.98262250000005</v>
      </c>
      <c r="E426" s="197">
        <f t="shared" si="53"/>
        <v>0.8720113972408876</v>
      </c>
      <c r="F426" s="22"/>
      <c r="J426" s="15"/>
      <c r="K426" s="15"/>
      <c r="L426" s="501"/>
      <c r="M426" s="50">
        <f t="shared" si="54"/>
        <v>0</v>
      </c>
      <c r="N426" s="502"/>
      <c r="O426" s="502"/>
      <c r="P426" s="50"/>
    </row>
    <row r="427" spans="1:16" ht="15.75">
      <c r="A427" s="105">
        <v>11</v>
      </c>
      <c r="B427" s="481" t="s">
        <v>170</v>
      </c>
      <c r="C427" s="208">
        <f t="shared" si="52"/>
        <v>662.3319195000001</v>
      </c>
      <c r="D427" s="208">
        <v>548.9557861000001</v>
      </c>
      <c r="E427" s="197">
        <f t="shared" si="53"/>
        <v>0.82882278497828</v>
      </c>
      <c r="F427" s="22"/>
      <c r="J427" s="15"/>
      <c r="K427" s="15"/>
      <c r="L427" s="501"/>
      <c r="M427" s="50">
        <f t="shared" si="54"/>
        <v>0</v>
      </c>
      <c r="N427" s="502"/>
      <c r="O427" s="502"/>
      <c r="P427" s="50"/>
    </row>
    <row r="428" spans="1:16" ht="15.75">
      <c r="A428" s="105">
        <v>12</v>
      </c>
      <c r="B428" s="481" t="s">
        <v>171</v>
      </c>
      <c r="C428" s="208">
        <f t="shared" si="52"/>
        <v>1182.5402100000001</v>
      </c>
      <c r="D428" s="208">
        <v>977.4994202</v>
      </c>
      <c r="E428" s="197">
        <f t="shared" si="53"/>
        <v>0.82660987925307</v>
      </c>
      <c r="F428" s="22"/>
      <c r="J428" s="15"/>
      <c r="K428" s="15"/>
      <c r="L428" s="501"/>
      <c r="M428" s="50">
        <f t="shared" si="54"/>
        <v>0</v>
      </c>
      <c r="N428" s="502"/>
      <c r="O428" s="502"/>
      <c r="P428" s="50"/>
    </row>
    <row r="429" spans="1:16" ht="15.75">
      <c r="A429" s="105">
        <v>13</v>
      </c>
      <c r="B429" s="481" t="s">
        <v>172</v>
      </c>
      <c r="C429" s="208">
        <f t="shared" si="52"/>
        <v>354.10042050000004</v>
      </c>
      <c r="D429" s="208">
        <v>311.3510471000001</v>
      </c>
      <c r="E429" s="197">
        <f t="shared" si="53"/>
        <v>0.8792733051837763</v>
      </c>
      <c r="F429" s="22"/>
      <c r="J429" s="15"/>
      <c r="K429" s="15"/>
      <c r="L429" s="501"/>
      <c r="M429" s="50">
        <f t="shared" si="54"/>
        <v>0</v>
      </c>
      <c r="N429" s="502"/>
      <c r="O429" s="502"/>
      <c r="P429" s="50"/>
    </row>
    <row r="430" spans="1:16" ht="15.75" thickBot="1">
      <c r="A430" s="121"/>
      <c r="B430" s="586" t="s">
        <v>19</v>
      </c>
      <c r="C430" s="324">
        <f>SUM(C417:C429)</f>
        <v>7713.795358500001</v>
      </c>
      <c r="D430" s="324">
        <f>SUM(D417:D429)</f>
        <v>6497.2226794</v>
      </c>
      <c r="E430" s="210">
        <f t="shared" si="53"/>
        <v>0.8422861091642219</v>
      </c>
      <c r="F430" s="2"/>
      <c r="J430" s="15"/>
      <c r="K430" s="15"/>
      <c r="L430" s="501"/>
      <c r="M430" s="50">
        <f t="shared" si="54"/>
        <v>0</v>
      </c>
      <c r="N430" s="415"/>
      <c r="O430" s="497"/>
      <c r="P430" s="50"/>
    </row>
    <row r="431" spans="1:16" ht="21" customHeight="1">
      <c r="A431" s="20"/>
      <c r="B431" s="626"/>
      <c r="C431" s="97"/>
      <c r="D431" s="136"/>
      <c r="E431" s="21"/>
      <c r="F431" s="2"/>
      <c r="J431" s="15"/>
      <c r="K431" s="15"/>
      <c r="L431" s="15"/>
      <c r="M431" s="15"/>
      <c r="N431" s="15"/>
      <c r="O431" s="15"/>
      <c r="P431" s="15"/>
    </row>
    <row r="432" spans="1:7" ht="15">
      <c r="A432" s="308" t="s">
        <v>291</v>
      </c>
      <c r="B432" s="587"/>
      <c r="C432" s="314"/>
      <c r="D432" s="137"/>
      <c r="E432" s="172"/>
      <c r="F432" s="100"/>
      <c r="G432" s="99"/>
    </row>
    <row r="433" spans="1:7" ht="15">
      <c r="A433" s="100"/>
      <c r="B433" s="137"/>
      <c r="C433" s="100"/>
      <c r="D433" s="137"/>
      <c r="E433" s="172"/>
      <c r="F433" s="100"/>
      <c r="G433" s="99"/>
    </row>
    <row r="434" spans="1:7" ht="15">
      <c r="A434" s="338" t="s">
        <v>190</v>
      </c>
      <c r="B434" s="587"/>
      <c r="C434" s="314"/>
      <c r="D434" s="137"/>
      <c r="E434" s="172"/>
      <c r="F434" s="100"/>
      <c r="G434" s="99"/>
    </row>
    <row r="435" spans="1:6" ht="15.75">
      <c r="A435" s="20"/>
      <c r="B435" s="626"/>
      <c r="C435" s="97"/>
      <c r="D435" s="136"/>
      <c r="E435" s="21"/>
      <c r="F435" s="2"/>
    </row>
    <row r="436" spans="1:6" ht="28.5">
      <c r="A436" s="303" t="s">
        <v>38</v>
      </c>
      <c r="B436" s="303" t="s">
        <v>16</v>
      </c>
      <c r="C436" s="303" t="s">
        <v>120</v>
      </c>
      <c r="D436" s="303" t="s">
        <v>121</v>
      </c>
      <c r="E436" s="304" t="s">
        <v>122</v>
      </c>
      <c r="F436" s="2"/>
    </row>
    <row r="437" spans="1:6" ht="15">
      <c r="A437" s="153">
        <v>1</v>
      </c>
      <c r="B437" s="481" t="s">
        <v>160</v>
      </c>
      <c r="C437" s="305">
        <f aca="true" t="shared" si="55" ref="C437:C450">E283</f>
        <v>1.059405378211266</v>
      </c>
      <c r="D437" s="200">
        <f>E417</f>
        <v>0.8205560336969914</v>
      </c>
      <c r="E437" s="202">
        <f>(D437-C437)*100</f>
        <v>-23.884934451427466</v>
      </c>
      <c r="F437" s="2"/>
    </row>
    <row r="438" spans="1:6" ht="15">
      <c r="A438" s="18">
        <v>2</v>
      </c>
      <c r="B438" s="481" t="s">
        <v>161</v>
      </c>
      <c r="C438" s="305">
        <f t="shared" si="55"/>
        <v>1.2035592985374646</v>
      </c>
      <c r="D438" s="200">
        <f aca="true" t="shared" si="56" ref="D438:D450">E418</f>
        <v>0.8194149233856619</v>
      </c>
      <c r="E438" s="202">
        <f aca="true" t="shared" si="57" ref="E438:E450">(D438-C438)*100</f>
        <v>-38.41443751518027</v>
      </c>
      <c r="F438" s="2"/>
    </row>
    <row r="439" spans="1:6" ht="15">
      <c r="A439" s="18">
        <v>3</v>
      </c>
      <c r="B439" s="481" t="s">
        <v>162</v>
      </c>
      <c r="C439" s="305">
        <f t="shared" si="55"/>
        <v>1.140050959297894</v>
      </c>
      <c r="D439" s="200">
        <f t="shared" si="56"/>
        <v>0.8806180216143046</v>
      </c>
      <c r="E439" s="202">
        <f t="shared" si="57"/>
        <v>-25.943293768358945</v>
      </c>
      <c r="F439" s="2"/>
    </row>
    <row r="440" spans="1:6" ht="15">
      <c r="A440" s="18">
        <v>4</v>
      </c>
      <c r="B440" s="481" t="s">
        <v>163</v>
      </c>
      <c r="C440" s="305">
        <f t="shared" si="55"/>
        <v>1.011353634923429</v>
      </c>
      <c r="D440" s="200">
        <f t="shared" si="56"/>
        <v>0.8064379264148971</v>
      </c>
      <c r="E440" s="202">
        <f t="shared" si="57"/>
        <v>-20.49157085085318</v>
      </c>
      <c r="F440" s="2"/>
    </row>
    <row r="441" spans="1:6" ht="15">
      <c r="A441" s="18">
        <v>5</v>
      </c>
      <c r="B441" s="482" t="s">
        <v>164</v>
      </c>
      <c r="C441" s="305">
        <f t="shared" si="55"/>
        <v>1.0153725584760067</v>
      </c>
      <c r="D441" s="200">
        <f t="shared" si="56"/>
        <v>0.8360929947058753</v>
      </c>
      <c r="E441" s="202">
        <f t="shared" si="57"/>
        <v>-17.927956377013142</v>
      </c>
      <c r="F441" s="2"/>
    </row>
    <row r="442" spans="1:6" ht="15">
      <c r="A442" s="18">
        <v>6</v>
      </c>
      <c r="B442" s="481" t="s">
        <v>165</v>
      </c>
      <c r="C442" s="305">
        <f t="shared" si="55"/>
        <v>1.0683436948346</v>
      </c>
      <c r="D442" s="200">
        <f t="shared" si="56"/>
        <v>0.8532653882180289</v>
      </c>
      <c r="E442" s="202">
        <f t="shared" si="57"/>
        <v>-21.507830661657103</v>
      </c>
      <c r="F442" s="2"/>
    </row>
    <row r="443" spans="1:6" ht="15">
      <c r="A443" s="18">
        <v>7</v>
      </c>
      <c r="B443" s="482" t="s">
        <v>166</v>
      </c>
      <c r="C443" s="305">
        <f t="shared" si="55"/>
        <v>0.8967092943740372</v>
      </c>
      <c r="D443" s="200">
        <f t="shared" si="56"/>
        <v>0.8613700880225832</v>
      </c>
      <c r="E443" s="202">
        <f t="shared" si="57"/>
        <v>-3.5339206351454044</v>
      </c>
      <c r="F443" s="2"/>
    </row>
    <row r="444" spans="1:6" ht="15">
      <c r="A444" s="18">
        <v>8</v>
      </c>
      <c r="B444" s="481" t="s">
        <v>167</v>
      </c>
      <c r="C444" s="305">
        <f t="shared" si="55"/>
        <v>1.0281504233770546</v>
      </c>
      <c r="D444" s="200">
        <f t="shared" si="56"/>
        <v>0.8140977694173636</v>
      </c>
      <c r="E444" s="202">
        <f t="shared" si="57"/>
        <v>-21.40526539596911</v>
      </c>
      <c r="F444" s="2"/>
    </row>
    <row r="445" spans="1:6" ht="15">
      <c r="A445" s="18">
        <v>9</v>
      </c>
      <c r="B445" s="481" t="s">
        <v>168</v>
      </c>
      <c r="C445" s="305">
        <f t="shared" si="55"/>
        <v>1.118685490837994</v>
      </c>
      <c r="D445" s="200">
        <f t="shared" si="56"/>
        <v>0.8692872717277529</v>
      </c>
      <c r="E445" s="202">
        <f t="shared" si="57"/>
        <v>-24.939821911024108</v>
      </c>
      <c r="F445" s="2"/>
    </row>
    <row r="446" spans="1:6" ht="15">
      <c r="A446" s="18">
        <v>10</v>
      </c>
      <c r="B446" s="481" t="s">
        <v>169</v>
      </c>
      <c r="C446" s="305">
        <f t="shared" si="55"/>
        <v>0.9888232063830475</v>
      </c>
      <c r="D446" s="200">
        <f t="shared" si="56"/>
        <v>0.8720113972408876</v>
      </c>
      <c r="E446" s="202">
        <f t="shared" si="57"/>
        <v>-11.681180914215993</v>
      </c>
      <c r="F446" s="2"/>
    </row>
    <row r="447" spans="1:6" ht="15">
      <c r="A447" s="18">
        <v>11</v>
      </c>
      <c r="B447" s="481" t="s">
        <v>170</v>
      </c>
      <c r="C447" s="305">
        <f t="shared" si="55"/>
        <v>1.1638773559331705</v>
      </c>
      <c r="D447" s="200">
        <f t="shared" si="56"/>
        <v>0.82882278497828</v>
      </c>
      <c r="E447" s="202">
        <f t="shared" si="57"/>
        <v>-33.50545709548906</v>
      </c>
      <c r="F447" s="2"/>
    </row>
    <row r="448" spans="1:6" ht="15">
      <c r="A448" s="18">
        <v>12</v>
      </c>
      <c r="B448" s="481" t="s">
        <v>171</v>
      </c>
      <c r="C448" s="305">
        <f t="shared" si="55"/>
        <v>1.0343150629965494</v>
      </c>
      <c r="D448" s="200">
        <f t="shared" si="56"/>
        <v>0.82660987925307</v>
      </c>
      <c r="E448" s="202">
        <f t="shared" si="57"/>
        <v>-20.770518374347947</v>
      </c>
      <c r="F448" s="2"/>
    </row>
    <row r="449" spans="1:6" ht="15">
      <c r="A449" s="153">
        <v>13</v>
      </c>
      <c r="B449" s="481" t="s">
        <v>172</v>
      </c>
      <c r="C449" s="305">
        <f t="shared" si="55"/>
        <v>1.0882619621253338</v>
      </c>
      <c r="D449" s="200">
        <f t="shared" si="56"/>
        <v>0.8792733051837763</v>
      </c>
      <c r="E449" s="202">
        <f>(D449-C449)*100</f>
        <v>-20.898865694155745</v>
      </c>
      <c r="F449" s="2"/>
    </row>
    <row r="450" spans="1:6" ht="15">
      <c r="A450" s="718" t="s">
        <v>10</v>
      </c>
      <c r="B450" s="718"/>
      <c r="C450" s="455">
        <f t="shared" si="55"/>
        <v>1.0535020015508003</v>
      </c>
      <c r="D450" s="509">
        <f t="shared" si="56"/>
        <v>0.8422861091642219</v>
      </c>
      <c r="E450" s="548">
        <f t="shared" si="57"/>
        <v>-21.121589238657844</v>
      </c>
      <c r="F450" s="2"/>
    </row>
    <row r="451" spans="1:6" ht="15.75">
      <c r="A451" s="20"/>
      <c r="B451" s="626"/>
      <c r="C451" s="97"/>
      <c r="D451" s="136"/>
      <c r="E451" s="21"/>
      <c r="F451" s="2"/>
    </row>
    <row r="452" spans="1:6" ht="15.75">
      <c r="A452" s="326" t="s">
        <v>292</v>
      </c>
      <c r="B452" s="635"/>
      <c r="C452" s="187"/>
      <c r="D452" s="138"/>
      <c r="E452" s="173"/>
      <c r="F452" s="101"/>
    </row>
    <row r="453" spans="1:6" ht="15.75">
      <c r="A453" s="183"/>
      <c r="B453" s="138"/>
      <c r="C453" s="101"/>
      <c r="D453" s="138"/>
      <c r="E453" s="174" t="s">
        <v>123</v>
      </c>
      <c r="F453" s="101"/>
    </row>
    <row r="454" spans="1:15" ht="57" customHeight="1">
      <c r="A454" s="286" t="s">
        <v>38</v>
      </c>
      <c r="B454" s="286" t="s">
        <v>16</v>
      </c>
      <c r="C454" s="286" t="s">
        <v>334</v>
      </c>
      <c r="D454" s="286" t="s">
        <v>124</v>
      </c>
      <c r="E454" s="287" t="s">
        <v>125</v>
      </c>
      <c r="F454" s="286" t="s">
        <v>138</v>
      </c>
      <c r="I454" s="286" t="s">
        <v>219</v>
      </c>
      <c r="J454" s="286" t="s">
        <v>220</v>
      </c>
      <c r="K454" s="286" t="s">
        <v>221</v>
      </c>
      <c r="L454" s="510" t="s">
        <v>222</v>
      </c>
      <c r="M454" s="18" t="s">
        <v>103</v>
      </c>
      <c r="N454" s="18" t="s">
        <v>195</v>
      </c>
      <c r="O454" s="18" t="s">
        <v>196</v>
      </c>
    </row>
    <row r="455" spans="1:16" ht="15.75">
      <c r="A455" s="18">
        <v>1</v>
      </c>
      <c r="B455" s="481" t="s">
        <v>160</v>
      </c>
      <c r="C455" s="353">
        <v>10570770</v>
      </c>
      <c r="D455" s="354">
        <v>1303.9915</v>
      </c>
      <c r="E455" s="341">
        <f>D283</f>
        <v>1305.5900000000001</v>
      </c>
      <c r="F455" s="355">
        <f aca="true" t="shared" si="58" ref="F455:F468">E455/D455</f>
        <v>1.001225851548879</v>
      </c>
      <c r="G455" s="27"/>
      <c r="H455" s="132"/>
      <c r="I455" s="332">
        <v>5632480</v>
      </c>
      <c r="J455" s="332">
        <v>4938290</v>
      </c>
      <c r="K455" s="19">
        <f>I455+J455</f>
        <v>10570770</v>
      </c>
      <c r="L455" s="15"/>
      <c r="M455" s="133">
        <f aca="true" t="shared" si="59" ref="M455:M468">I455*100/1000000</f>
        <v>563.248</v>
      </c>
      <c r="N455" s="133">
        <f aca="true" t="shared" si="60" ref="N455:N468">J455*150/1000000</f>
        <v>740.7435</v>
      </c>
      <c r="O455" s="133">
        <f>M455+N455</f>
        <v>1303.9915</v>
      </c>
      <c r="P455" s="15"/>
    </row>
    <row r="456" spans="1:16" ht="15.75">
      <c r="A456" s="18">
        <v>2</v>
      </c>
      <c r="B456" s="481" t="s">
        <v>161</v>
      </c>
      <c r="C456" s="353">
        <v>5107960</v>
      </c>
      <c r="D456" s="354">
        <v>626.31025</v>
      </c>
      <c r="E456" s="341">
        <f aca="true" t="shared" si="61" ref="E456:E467">D284</f>
        <v>694.55</v>
      </c>
      <c r="F456" s="355">
        <f t="shared" si="58"/>
        <v>1.1089551863473415</v>
      </c>
      <c r="G456" s="27"/>
      <c r="H456" s="132"/>
      <c r="I456" s="332">
        <v>2797675</v>
      </c>
      <c r="J456" s="332">
        <v>2310285</v>
      </c>
      <c r="K456" s="19">
        <f aca="true" t="shared" si="62" ref="K456:K468">I456+J456</f>
        <v>5107960</v>
      </c>
      <c r="L456" s="15"/>
      <c r="M456" s="133">
        <f t="shared" si="59"/>
        <v>279.7675</v>
      </c>
      <c r="N456" s="133">
        <f t="shared" si="60"/>
        <v>346.54275</v>
      </c>
      <c r="O456" s="133">
        <f aca="true" t="shared" si="63" ref="O456:O467">M456+N456</f>
        <v>626.31025</v>
      </c>
      <c r="P456" s="15"/>
    </row>
    <row r="457" spans="1:16" ht="15.75">
      <c r="A457" s="18">
        <v>3</v>
      </c>
      <c r="B457" s="481" t="s">
        <v>162</v>
      </c>
      <c r="C457" s="353">
        <v>7947230</v>
      </c>
      <c r="D457" s="354">
        <v>964.6279999999999</v>
      </c>
      <c r="E457" s="341">
        <f t="shared" si="61"/>
        <v>1047</v>
      </c>
      <c r="F457" s="355">
        <f t="shared" si="58"/>
        <v>1.0853925036387084</v>
      </c>
      <c r="G457" s="27"/>
      <c r="H457" s="132"/>
      <c r="I457" s="332">
        <v>4549130</v>
      </c>
      <c r="J457" s="332">
        <v>3398100</v>
      </c>
      <c r="K457" s="19">
        <f t="shared" si="62"/>
        <v>7947230</v>
      </c>
      <c r="L457" s="15"/>
      <c r="M457" s="133">
        <f t="shared" si="59"/>
        <v>454.913</v>
      </c>
      <c r="N457" s="133">
        <f t="shared" si="60"/>
        <v>509.715</v>
      </c>
      <c r="O457" s="133">
        <f t="shared" si="63"/>
        <v>964.6279999999999</v>
      </c>
      <c r="P457" s="15"/>
    </row>
    <row r="458" spans="1:16" ht="15.75">
      <c r="A458" s="18">
        <v>4</v>
      </c>
      <c r="B458" s="481" t="s">
        <v>163</v>
      </c>
      <c r="C458" s="353">
        <v>4898810</v>
      </c>
      <c r="D458" s="354">
        <v>598.29825</v>
      </c>
      <c r="E458" s="341">
        <f t="shared" si="61"/>
        <v>574.55</v>
      </c>
      <c r="F458" s="355">
        <f t="shared" si="58"/>
        <v>0.960307004073637</v>
      </c>
      <c r="G458" s="27"/>
      <c r="H458" s="132"/>
      <c r="I458" s="332">
        <v>2730465</v>
      </c>
      <c r="J458" s="332">
        <v>2168345</v>
      </c>
      <c r="K458" s="19">
        <f t="shared" si="62"/>
        <v>4898810</v>
      </c>
      <c r="L458" s="15"/>
      <c r="M458" s="133">
        <f t="shared" si="59"/>
        <v>273.0465</v>
      </c>
      <c r="N458" s="133">
        <f t="shared" si="60"/>
        <v>325.25175</v>
      </c>
      <c r="O458" s="133">
        <f t="shared" si="63"/>
        <v>598.29825</v>
      </c>
      <c r="P458" s="15"/>
    </row>
    <row r="459" spans="1:16" ht="15.75">
      <c r="A459" s="18">
        <v>5</v>
      </c>
      <c r="B459" s="482" t="s">
        <v>164</v>
      </c>
      <c r="C459" s="353">
        <v>14804060</v>
      </c>
      <c r="D459" s="354">
        <v>1785.6945</v>
      </c>
      <c r="E459" s="341">
        <f t="shared" si="61"/>
        <v>1684.3</v>
      </c>
      <c r="F459" s="355">
        <f t="shared" si="58"/>
        <v>0.9432184508604354</v>
      </c>
      <c r="G459" s="27"/>
      <c r="H459" s="132"/>
      <c r="I459" s="332">
        <v>8698290</v>
      </c>
      <c r="J459" s="332">
        <v>6105770</v>
      </c>
      <c r="K459" s="19">
        <f t="shared" si="62"/>
        <v>14804060</v>
      </c>
      <c r="L459" s="15"/>
      <c r="M459" s="133">
        <f t="shared" si="59"/>
        <v>869.829</v>
      </c>
      <c r="N459" s="133">
        <f t="shared" si="60"/>
        <v>915.8655</v>
      </c>
      <c r="O459" s="133">
        <f t="shared" si="63"/>
        <v>1785.6945</v>
      </c>
      <c r="P459" s="15"/>
    </row>
    <row r="460" spans="1:16" ht="15.75">
      <c r="A460" s="18">
        <v>6</v>
      </c>
      <c r="B460" s="481" t="s">
        <v>165</v>
      </c>
      <c r="C460" s="353">
        <v>24197950</v>
      </c>
      <c r="D460" s="354">
        <v>2817.02725</v>
      </c>
      <c r="E460" s="341">
        <f t="shared" si="61"/>
        <v>2783.8900000000003</v>
      </c>
      <c r="F460" s="355">
        <f t="shared" si="58"/>
        <v>0.9882368017561777</v>
      </c>
      <c r="G460" s="27"/>
      <c r="H460" s="132"/>
      <c r="I460" s="332">
        <v>16253305</v>
      </c>
      <c r="J460" s="332">
        <v>7944645</v>
      </c>
      <c r="K460" s="19">
        <f t="shared" si="62"/>
        <v>24197950</v>
      </c>
      <c r="L460" s="15"/>
      <c r="M460" s="133">
        <f t="shared" si="59"/>
        <v>1625.3305</v>
      </c>
      <c r="N460" s="133">
        <f t="shared" si="60"/>
        <v>1191.69675</v>
      </c>
      <c r="O460" s="133">
        <f t="shared" si="63"/>
        <v>2817.02725</v>
      </c>
      <c r="P460" s="15"/>
    </row>
    <row r="461" spans="1:16" ht="15.75">
      <c r="A461" s="18">
        <v>7</v>
      </c>
      <c r="B461" s="482" t="s">
        <v>166</v>
      </c>
      <c r="C461" s="353">
        <v>13855130</v>
      </c>
      <c r="D461" s="354">
        <v>1693.86825</v>
      </c>
      <c r="E461" s="341">
        <f t="shared" si="61"/>
        <v>1403.09</v>
      </c>
      <c r="F461" s="355">
        <f t="shared" si="58"/>
        <v>0.8283347893202437</v>
      </c>
      <c r="G461" s="27"/>
      <c r="H461" s="132"/>
      <c r="I461" s="332">
        <v>7688025</v>
      </c>
      <c r="J461" s="332">
        <v>6167105</v>
      </c>
      <c r="K461" s="19">
        <f t="shared" si="62"/>
        <v>13855130</v>
      </c>
      <c r="L461" s="15"/>
      <c r="M461" s="133">
        <f t="shared" si="59"/>
        <v>768.8025</v>
      </c>
      <c r="N461" s="133">
        <f t="shared" si="60"/>
        <v>925.06575</v>
      </c>
      <c r="O461" s="133">
        <f t="shared" si="63"/>
        <v>1693.86825</v>
      </c>
      <c r="P461" s="15"/>
    </row>
    <row r="462" spans="1:16" ht="15.75">
      <c r="A462" s="18">
        <v>8</v>
      </c>
      <c r="B462" s="481" t="s">
        <v>167</v>
      </c>
      <c r="C462" s="353">
        <v>10622470</v>
      </c>
      <c r="D462" s="354">
        <v>1308.9382500000002</v>
      </c>
      <c r="E462" s="341">
        <f t="shared" si="61"/>
        <v>1238.51</v>
      </c>
      <c r="F462" s="355">
        <f t="shared" si="58"/>
        <v>0.9461943678397357</v>
      </c>
      <c r="G462" s="27"/>
      <c r="H462" s="132"/>
      <c r="I462" s="332">
        <v>5688645</v>
      </c>
      <c r="J462" s="332">
        <v>4933825</v>
      </c>
      <c r="K462" s="19">
        <f t="shared" si="62"/>
        <v>10622470</v>
      </c>
      <c r="L462" s="15"/>
      <c r="M462" s="133">
        <f t="shared" si="59"/>
        <v>568.8645</v>
      </c>
      <c r="N462" s="133">
        <f t="shared" si="60"/>
        <v>740.07375</v>
      </c>
      <c r="O462" s="133">
        <f t="shared" si="63"/>
        <v>1308.9382500000002</v>
      </c>
      <c r="P462" s="15"/>
    </row>
    <row r="463" spans="1:16" ht="15.75">
      <c r="A463" s="18">
        <v>9</v>
      </c>
      <c r="B463" s="481" t="s">
        <v>168</v>
      </c>
      <c r="C463" s="353">
        <v>7511540</v>
      </c>
      <c r="D463" s="354">
        <v>923.7145</v>
      </c>
      <c r="E463" s="341">
        <f t="shared" si="61"/>
        <v>984.13</v>
      </c>
      <c r="F463" s="355">
        <f t="shared" si="58"/>
        <v>1.0654049492565072</v>
      </c>
      <c r="G463" s="27"/>
      <c r="H463" s="132"/>
      <c r="I463" s="332">
        <v>4060330</v>
      </c>
      <c r="J463" s="332">
        <v>3451210</v>
      </c>
      <c r="K463" s="19">
        <f t="shared" si="62"/>
        <v>7511540</v>
      </c>
      <c r="L463" s="15"/>
      <c r="M463" s="133">
        <f t="shared" si="59"/>
        <v>406.033</v>
      </c>
      <c r="N463" s="133">
        <f t="shared" si="60"/>
        <v>517.6815</v>
      </c>
      <c r="O463" s="133">
        <f t="shared" si="63"/>
        <v>923.7145</v>
      </c>
      <c r="P463" s="15"/>
    </row>
    <row r="464" spans="1:16" ht="15.75">
      <c r="A464" s="18">
        <v>10</v>
      </c>
      <c r="B464" s="481" t="s">
        <v>169</v>
      </c>
      <c r="C464" s="353">
        <v>5430615</v>
      </c>
      <c r="D464" s="354">
        <v>670.44325</v>
      </c>
      <c r="E464" s="341">
        <f t="shared" si="61"/>
        <v>612.22</v>
      </c>
      <c r="F464" s="355">
        <f t="shared" si="58"/>
        <v>0.9131570792904545</v>
      </c>
      <c r="G464" s="27"/>
      <c r="H464" s="132"/>
      <c r="I464" s="332">
        <v>2882980</v>
      </c>
      <c r="J464" s="332">
        <v>2547635</v>
      </c>
      <c r="K464" s="19">
        <f t="shared" si="62"/>
        <v>5430615</v>
      </c>
      <c r="L464" s="15"/>
      <c r="M464" s="133">
        <f t="shared" si="59"/>
        <v>288.298</v>
      </c>
      <c r="N464" s="133">
        <f t="shared" si="60"/>
        <v>382.14525</v>
      </c>
      <c r="O464" s="133">
        <f t="shared" si="63"/>
        <v>670.44325</v>
      </c>
      <c r="P464" s="15"/>
    </row>
    <row r="465" spans="1:16" ht="15.75">
      <c r="A465" s="18">
        <v>11</v>
      </c>
      <c r="B465" s="481" t="s">
        <v>170</v>
      </c>
      <c r="C465" s="353">
        <v>12386145</v>
      </c>
      <c r="D465" s="354">
        <v>1524.5742500000001</v>
      </c>
      <c r="E465" s="341">
        <f t="shared" si="61"/>
        <v>1631.5</v>
      </c>
      <c r="F465" s="355">
        <f t="shared" si="58"/>
        <v>1.0701348261654031</v>
      </c>
      <c r="G465" s="27"/>
      <c r="H465" s="132"/>
      <c r="I465" s="332">
        <v>6666950</v>
      </c>
      <c r="J465" s="332">
        <v>5719195</v>
      </c>
      <c r="K465" s="19">
        <f t="shared" si="62"/>
        <v>12386145</v>
      </c>
      <c r="L465" s="15"/>
      <c r="M465" s="133">
        <f t="shared" si="59"/>
        <v>666.695</v>
      </c>
      <c r="N465" s="133">
        <f t="shared" si="60"/>
        <v>857.87925</v>
      </c>
      <c r="O465" s="133">
        <f t="shared" si="63"/>
        <v>1524.5742500000001</v>
      </c>
      <c r="P465" s="15"/>
    </row>
    <row r="466" spans="1:16" ht="15.75">
      <c r="A466" s="18">
        <v>12</v>
      </c>
      <c r="B466" s="481" t="s">
        <v>171</v>
      </c>
      <c r="C466" s="353">
        <v>22874900</v>
      </c>
      <c r="D466" s="354">
        <v>2721.4762499999997</v>
      </c>
      <c r="E466" s="341">
        <f t="shared" si="61"/>
        <v>2577.7200000000003</v>
      </c>
      <c r="F466" s="355">
        <f t="shared" si="58"/>
        <v>0.9471771065428186</v>
      </c>
      <c r="G466" s="27"/>
      <c r="H466" s="132"/>
      <c r="I466" s="332">
        <v>14195175</v>
      </c>
      <c r="J466" s="332">
        <v>8679725</v>
      </c>
      <c r="K466" s="19">
        <f t="shared" si="62"/>
        <v>22874900</v>
      </c>
      <c r="L466" s="15"/>
      <c r="M466" s="133">
        <f t="shared" si="59"/>
        <v>1419.5175</v>
      </c>
      <c r="N466" s="133">
        <f t="shared" si="60"/>
        <v>1301.95875</v>
      </c>
      <c r="O466" s="133">
        <f t="shared" si="63"/>
        <v>2721.4762499999997</v>
      </c>
      <c r="P466" s="15"/>
    </row>
    <row r="467" spans="1:16" ht="15.75">
      <c r="A467" s="18">
        <v>13</v>
      </c>
      <c r="B467" s="481" t="s">
        <v>172</v>
      </c>
      <c r="C467" s="353">
        <v>6797375</v>
      </c>
      <c r="D467" s="354">
        <v>814.9565</v>
      </c>
      <c r="E467" s="341">
        <f t="shared" si="61"/>
        <v>840.1600000000001</v>
      </c>
      <c r="F467" s="355">
        <f>E467/D467</f>
        <v>1.0309261905390044</v>
      </c>
      <c r="G467" s="27"/>
      <c r="H467" s="132"/>
      <c r="I467" s="332">
        <v>4092995</v>
      </c>
      <c r="J467" s="332">
        <v>2704380</v>
      </c>
      <c r="K467" s="19">
        <f t="shared" si="62"/>
        <v>6797375</v>
      </c>
      <c r="L467" s="15"/>
      <c r="M467" s="133">
        <f t="shared" si="59"/>
        <v>409.2995</v>
      </c>
      <c r="N467" s="133">
        <f t="shared" si="60"/>
        <v>405.657</v>
      </c>
      <c r="O467" s="133">
        <f t="shared" si="63"/>
        <v>814.9565</v>
      </c>
      <c r="P467" s="15"/>
    </row>
    <row r="468" spans="1:16" ht="15">
      <c r="A468" s="750" t="s">
        <v>19</v>
      </c>
      <c r="B468" s="750"/>
      <c r="C468" s="356">
        <f>SUM(C455:C467)</f>
        <v>147004955</v>
      </c>
      <c r="D468" s="349">
        <f>SUM(D455:D467)</f>
        <v>17753.921000000002</v>
      </c>
      <c r="E468" s="349">
        <f>SUM(E455:E467)</f>
        <v>17377.21</v>
      </c>
      <c r="F468" s="357">
        <f t="shared" si="58"/>
        <v>0.9787815322598313</v>
      </c>
      <c r="G468" s="27"/>
      <c r="H468" s="132"/>
      <c r="I468" s="397">
        <f>SUM(I455:I467)</f>
        <v>85936445</v>
      </c>
      <c r="J468" s="397">
        <f>SUM(J455:J467)</f>
        <v>61068510</v>
      </c>
      <c r="K468" s="427">
        <f t="shared" si="62"/>
        <v>147004955</v>
      </c>
      <c r="L468" s="15"/>
      <c r="M468" s="192">
        <f t="shared" si="59"/>
        <v>8593.6445</v>
      </c>
      <c r="N468" s="192">
        <f t="shared" si="60"/>
        <v>9160.2765</v>
      </c>
      <c r="O468" s="192">
        <f>M468+N468</f>
        <v>17753.921000000002</v>
      </c>
      <c r="P468" s="15"/>
    </row>
    <row r="469" spans="1:6" ht="15.75">
      <c r="A469" s="20"/>
      <c r="B469" s="626"/>
      <c r="C469" s="97"/>
      <c r="D469" s="136"/>
      <c r="E469" s="21"/>
      <c r="F469" s="2"/>
    </row>
    <row r="470" spans="1:21" ht="15.75">
      <c r="A470" s="20"/>
      <c r="B470" s="626"/>
      <c r="C470" s="97"/>
      <c r="D470" s="136"/>
      <c r="E470" s="21"/>
      <c r="F470" s="2"/>
      <c r="T470" s="1" t="s">
        <v>236</v>
      </c>
      <c r="U470" s="1" t="s">
        <v>237</v>
      </c>
    </row>
    <row r="471" spans="1:21" s="221" customFormat="1" ht="15.75">
      <c r="A471" s="109" t="s">
        <v>293</v>
      </c>
      <c r="B471" s="626"/>
      <c r="C471" s="251"/>
      <c r="D471" s="252"/>
      <c r="E471" s="253"/>
      <c r="F471" s="254"/>
      <c r="G471" s="235"/>
      <c r="H471" s="127"/>
      <c r="T471" s="221">
        <v>4.35</v>
      </c>
      <c r="U471" s="221">
        <v>6.51</v>
      </c>
    </row>
    <row r="472" spans="1:6" ht="15.75">
      <c r="A472" s="20"/>
      <c r="B472" s="626"/>
      <c r="C472" s="97"/>
      <c r="D472" s="136"/>
      <c r="E472" s="761" t="s">
        <v>126</v>
      </c>
      <c r="F472" s="761"/>
    </row>
    <row r="473" spans="1:22" s="265" customFormat="1" ht="57">
      <c r="A473" s="286" t="s">
        <v>38</v>
      </c>
      <c r="B473" s="286" t="s">
        <v>16</v>
      </c>
      <c r="C473" s="286" t="str">
        <f>C454</f>
        <v>No. of Meals served during 01.04.18 to 31.03.19   </v>
      </c>
      <c r="D473" s="286" t="s">
        <v>136</v>
      </c>
      <c r="E473" s="287" t="s">
        <v>137</v>
      </c>
      <c r="F473" s="286" t="s">
        <v>138</v>
      </c>
      <c r="G473" s="270"/>
      <c r="H473" s="6"/>
      <c r="L473" s="772" t="s">
        <v>233</v>
      </c>
      <c r="M473" s="773"/>
      <c r="N473" s="774"/>
      <c r="P473" s="772" t="s">
        <v>232</v>
      </c>
      <c r="Q473" s="773"/>
      <c r="R473" s="774"/>
      <c r="T473" s="777" t="s">
        <v>197</v>
      </c>
      <c r="U473" s="778"/>
      <c r="V473" s="779"/>
    </row>
    <row r="474" spans="1:22" ht="15.75">
      <c r="A474" s="184">
        <v>1</v>
      </c>
      <c r="B474" s="481" t="s">
        <v>160</v>
      </c>
      <c r="C474" s="353">
        <f>C455</f>
        <v>10570770</v>
      </c>
      <c r="D474" s="354">
        <v>566.495559</v>
      </c>
      <c r="E474" s="341">
        <f>D417</f>
        <v>464.84134900000004</v>
      </c>
      <c r="F474" s="203">
        <f>E474/D474</f>
        <v>0.8205560336969916</v>
      </c>
      <c r="L474" s="332">
        <v>5632480</v>
      </c>
      <c r="M474" s="332">
        <v>4938290</v>
      </c>
      <c r="N474" s="18">
        <f>L474+M474</f>
        <v>10570770</v>
      </c>
      <c r="P474" s="595">
        <v>4983080</v>
      </c>
      <c r="Q474" s="596">
        <v>4066276</v>
      </c>
      <c r="R474" s="18">
        <f>P474+Q474</f>
        <v>9049356</v>
      </c>
      <c r="T474" s="133">
        <f>(L474*4.35)/100000</f>
        <v>245.01287999999997</v>
      </c>
      <c r="U474" s="133">
        <f>(M474*6.51)/100000</f>
        <v>321.48267899999996</v>
      </c>
      <c r="V474" s="133">
        <f>T474+U474</f>
        <v>566.495559</v>
      </c>
    </row>
    <row r="475" spans="1:22" ht="15.75">
      <c r="A475" s="184">
        <v>2</v>
      </c>
      <c r="B475" s="481" t="s">
        <v>161</v>
      </c>
      <c r="C475" s="353">
        <f aca="true" t="shared" si="64" ref="C475:C486">C456</f>
        <v>5107960</v>
      </c>
      <c r="D475" s="354">
        <v>272.098416</v>
      </c>
      <c r="E475" s="341">
        <f aca="true" t="shared" si="65" ref="E475:E486">D418</f>
        <v>222.96150269999998</v>
      </c>
      <c r="F475" s="203">
        <f aca="true" t="shared" si="66" ref="F475:F487">E475/D475</f>
        <v>0.819414923385662</v>
      </c>
      <c r="L475" s="332">
        <v>2797675</v>
      </c>
      <c r="M475" s="332">
        <v>2310285</v>
      </c>
      <c r="N475" s="18">
        <f aca="true" t="shared" si="67" ref="N475:N487">L475+M475</f>
        <v>5107960</v>
      </c>
      <c r="P475" s="595">
        <v>2487304</v>
      </c>
      <c r="Q475" s="596">
        <v>1882804</v>
      </c>
      <c r="R475" s="18">
        <f aca="true" t="shared" si="68" ref="R475:R487">P475+Q475</f>
        <v>4370108</v>
      </c>
      <c r="T475" s="133">
        <f aca="true" t="shared" si="69" ref="T475:T486">(L475*4.35)/100000</f>
        <v>121.69886249999998</v>
      </c>
      <c r="U475" s="133">
        <f aca="true" t="shared" si="70" ref="U475:U486">(M475*6.51)/100000</f>
        <v>150.3995535</v>
      </c>
      <c r="V475" s="133">
        <f aca="true" t="shared" si="71" ref="V475:V486">T475+U475</f>
        <v>272.098416</v>
      </c>
    </row>
    <row r="476" spans="1:22" ht="15.75">
      <c r="A476" s="184">
        <v>3</v>
      </c>
      <c r="B476" s="481" t="s">
        <v>162</v>
      </c>
      <c r="C476" s="353">
        <f t="shared" si="64"/>
        <v>7947230</v>
      </c>
      <c r="D476" s="354">
        <v>419.103465</v>
      </c>
      <c r="E476" s="341">
        <f t="shared" si="65"/>
        <v>369.0700642</v>
      </c>
      <c r="F476" s="203">
        <f t="shared" si="66"/>
        <v>0.8806180216143046</v>
      </c>
      <c r="L476" s="332">
        <v>4549130</v>
      </c>
      <c r="M476" s="332">
        <v>3398100</v>
      </c>
      <c r="N476" s="18">
        <f t="shared" si="67"/>
        <v>7947230</v>
      </c>
      <c r="P476" s="595">
        <v>4297915</v>
      </c>
      <c r="Q476" s="596">
        <v>2994700</v>
      </c>
      <c r="R476" s="18">
        <f t="shared" si="68"/>
        <v>7292615</v>
      </c>
      <c r="T476" s="133">
        <f t="shared" si="69"/>
        <v>197.887155</v>
      </c>
      <c r="U476" s="133">
        <f t="shared" si="70"/>
        <v>221.21631</v>
      </c>
      <c r="V476" s="133">
        <f t="shared" si="71"/>
        <v>419.103465</v>
      </c>
    </row>
    <row r="477" spans="1:22" ht="15.75">
      <c r="A477" s="184">
        <v>4</v>
      </c>
      <c r="B477" s="481" t="s">
        <v>163</v>
      </c>
      <c r="C477" s="353">
        <f t="shared" si="64"/>
        <v>4898810</v>
      </c>
      <c r="D477" s="354">
        <v>259.934487</v>
      </c>
      <c r="E477" s="341">
        <f t="shared" si="65"/>
        <v>209.6210287</v>
      </c>
      <c r="F477" s="203">
        <f t="shared" si="66"/>
        <v>0.8064379264148971</v>
      </c>
      <c r="L477" s="332">
        <v>2730465</v>
      </c>
      <c r="M477" s="332">
        <v>2168345</v>
      </c>
      <c r="N477" s="18">
        <f t="shared" si="67"/>
        <v>4898810</v>
      </c>
      <c r="P477" s="595">
        <v>2334152</v>
      </c>
      <c r="Q477" s="596">
        <v>1776801</v>
      </c>
      <c r="R477" s="18">
        <f t="shared" si="68"/>
        <v>4110953</v>
      </c>
      <c r="T477" s="133">
        <f t="shared" si="69"/>
        <v>118.77522749999999</v>
      </c>
      <c r="U477" s="133">
        <f t="shared" si="70"/>
        <v>141.1592595</v>
      </c>
      <c r="V477" s="133">
        <f t="shared" si="71"/>
        <v>259.934487</v>
      </c>
    </row>
    <row r="478" spans="1:22" ht="15.75">
      <c r="A478" s="184">
        <v>5</v>
      </c>
      <c r="B478" s="482" t="s">
        <v>164</v>
      </c>
      <c r="C478" s="353">
        <f t="shared" si="64"/>
        <v>14804060</v>
      </c>
      <c r="D478" s="354">
        <v>775.861242</v>
      </c>
      <c r="E478" s="341">
        <f t="shared" si="65"/>
        <v>648.6921493</v>
      </c>
      <c r="F478" s="203">
        <f t="shared" si="66"/>
        <v>0.8360929947058755</v>
      </c>
      <c r="L478" s="332">
        <v>8698290</v>
      </c>
      <c r="M478" s="332">
        <v>6105770</v>
      </c>
      <c r="N478" s="18">
        <f t="shared" si="67"/>
        <v>14804060</v>
      </c>
      <c r="P478" s="595">
        <v>7554752</v>
      </c>
      <c r="Q478" s="596">
        <v>5260766</v>
      </c>
      <c r="R478" s="18">
        <f t="shared" si="68"/>
        <v>12815518</v>
      </c>
      <c r="T478" s="133">
        <f t="shared" si="69"/>
        <v>378.375615</v>
      </c>
      <c r="U478" s="133">
        <f t="shared" si="70"/>
        <v>397.48562699999997</v>
      </c>
      <c r="V478" s="133">
        <f t="shared" si="71"/>
        <v>775.861242</v>
      </c>
    </row>
    <row r="479" spans="1:22" ht="15.75">
      <c r="A479" s="184">
        <v>6</v>
      </c>
      <c r="B479" s="481" t="s">
        <v>165</v>
      </c>
      <c r="C479" s="353">
        <f t="shared" si="64"/>
        <v>24197950</v>
      </c>
      <c r="D479" s="354">
        <v>1224.215157</v>
      </c>
      <c r="E479" s="341">
        <f t="shared" si="65"/>
        <v>1044.5804212000003</v>
      </c>
      <c r="F479" s="203">
        <f t="shared" si="66"/>
        <v>0.8532653882180289</v>
      </c>
      <c r="L479" s="332">
        <v>16253305</v>
      </c>
      <c r="M479" s="332">
        <v>7944645</v>
      </c>
      <c r="N479" s="18">
        <f t="shared" si="67"/>
        <v>24197950</v>
      </c>
      <c r="P479" s="595">
        <v>14501854</v>
      </c>
      <c r="Q479" s="596">
        <v>6882131</v>
      </c>
      <c r="R479" s="18">
        <f t="shared" si="68"/>
        <v>21383985</v>
      </c>
      <c r="T479" s="133">
        <f t="shared" si="69"/>
        <v>707.0187675</v>
      </c>
      <c r="U479" s="133">
        <f t="shared" si="70"/>
        <v>517.1963895</v>
      </c>
      <c r="V479" s="133">
        <f t="shared" si="71"/>
        <v>1224.215157</v>
      </c>
    </row>
    <row r="480" spans="1:22" ht="15.75">
      <c r="A480" s="184">
        <v>7</v>
      </c>
      <c r="B480" s="482" t="s">
        <v>166</v>
      </c>
      <c r="C480" s="353">
        <f t="shared" si="64"/>
        <v>13855130</v>
      </c>
      <c r="D480" s="354">
        <v>735.907623</v>
      </c>
      <c r="E480" s="341">
        <f t="shared" si="65"/>
        <v>633.8888140000001</v>
      </c>
      <c r="F480" s="203">
        <f t="shared" si="66"/>
        <v>0.8613700880225835</v>
      </c>
      <c r="L480" s="332">
        <v>7688025</v>
      </c>
      <c r="M480" s="332">
        <v>6167105</v>
      </c>
      <c r="N480" s="18">
        <f t="shared" si="67"/>
        <v>13855130</v>
      </c>
      <c r="P480" s="595">
        <v>6821060</v>
      </c>
      <c r="Q480" s="596">
        <v>5505203</v>
      </c>
      <c r="R480" s="18">
        <f t="shared" si="68"/>
        <v>12326263</v>
      </c>
      <c r="T480" s="133">
        <f t="shared" si="69"/>
        <v>334.4290875</v>
      </c>
      <c r="U480" s="133">
        <f t="shared" si="70"/>
        <v>401.47853549999996</v>
      </c>
      <c r="V480" s="133">
        <f t="shared" si="71"/>
        <v>735.907623</v>
      </c>
    </row>
    <row r="481" spans="1:22" ht="15.75">
      <c r="A481" s="184">
        <v>8</v>
      </c>
      <c r="B481" s="481" t="s">
        <v>167</v>
      </c>
      <c r="C481" s="353">
        <f t="shared" si="64"/>
        <v>10622470</v>
      </c>
      <c r="D481" s="354">
        <v>568.648065</v>
      </c>
      <c r="E481" s="341">
        <f t="shared" si="65"/>
        <v>462.93512130000005</v>
      </c>
      <c r="F481" s="203">
        <f t="shared" si="66"/>
        <v>0.8140977694173638</v>
      </c>
      <c r="L481" s="332">
        <v>5688645</v>
      </c>
      <c r="M481" s="332">
        <v>4933825</v>
      </c>
      <c r="N481" s="18">
        <f t="shared" si="67"/>
        <v>10622470</v>
      </c>
      <c r="P481" s="595">
        <v>4937339</v>
      </c>
      <c r="Q481" s="596">
        <v>4061658</v>
      </c>
      <c r="R481" s="18">
        <f t="shared" si="68"/>
        <v>8998997</v>
      </c>
      <c r="T481" s="133">
        <f t="shared" si="69"/>
        <v>247.45605749999996</v>
      </c>
      <c r="U481" s="133">
        <f t="shared" si="70"/>
        <v>321.1920075</v>
      </c>
      <c r="V481" s="133">
        <f t="shared" si="71"/>
        <v>568.648065</v>
      </c>
    </row>
    <row r="482" spans="1:22" ht="15.75">
      <c r="A482" s="184">
        <v>9</v>
      </c>
      <c r="B482" s="481" t="s">
        <v>168</v>
      </c>
      <c r="C482" s="353">
        <f t="shared" si="64"/>
        <v>7511540</v>
      </c>
      <c r="D482" s="354">
        <v>401.298126</v>
      </c>
      <c r="E482" s="341">
        <f t="shared" si="65"/>
        <v>348.84335310000006</v>
      </c>
      <c r="F482" s="203">
        <f t="shared" si="66"/>
        <v>0.8692872717277529</v>
      </c>
      <c r="L482" s="332">
        <v>4060330</v>
      </c>
      <c r="M482" s="332">
        <v>3451210</v>
      </c>
      <c r="N482" s="18">
        <f t="shared" si="67"/>
        <v>7511540</v>
      </c>
      <c r="P482" s="595">
        <v>3840278</v>
      </c>
      <c r="Q482" s="596">
        <v>2985064</v>
      </c>
      <c r="R482" s="18">
        <f t="shared" si="68"/>
        <v>6825342</v>
      </c>
      <c r="T482" s="133">
        <f t="shared" si="69"/>
        <v>176.624355</v>
      </c>
      <c r="U482" s="133">
        <f t="shared" si="70"/>
        <v>224.673771</v>
      </c>
      <c r="V482" s="133">
        <f t="shared" si="71"/>
        <v>401.298126</v>
      </c>
    </row>
    <row r="483" spans="1:22" ht="15.75">
      <c r="A483" s="184">
        <v>10</v>
      </c>
      <c r="B483" s="481" t="s">
        <v>169</v>
      </c>
      <c r="C483" s="353">
        <f t="shared" si="64"/>
        <v>5430615</v>
      </c>
      <c r="D483" s="354">
        <v>291.26066849999995</v>
      </c>
      <c r="E483" s="341">
        <f t="shared" si="65"/>
        <v>253.98262250000005</v>
      </c>
      <c r="F483" s="203">
        <f t="shared" si="66"/>
        <v>0.8720113972408879</v>
      </c>
      <c r="L483" s="332">
        <v>2882980</v>
      </c>
      <c r="M483" s="332">
        <v>2547635</v>
      </c>
      <c r="N483" s="18">
        <f t="shared" si="67"/>
        <v>5430615</v>
      </c>
      <c r="P483" s="595">
        <v>2642926</v>
      </c>
      <c r="Q483" s="596">
        <v>2269433</v>
      </c>
      <c r="R483" s="18">
        <f t="shared" si="68"/>
        <v>4912359</v>
      </c>
      <c r="T483" s="133">
        <f t="shared" si="69"/>
        <v>125.40962999999998</v>
      </c>
      <c r="U483" s="133">
        <f t="shared" si="70"/>
        <v>165.8510385</v>
      </c>
      <c r="V483" s="133">
        <f t="shared" si="71"/>
        <v>291.26066849999995</v>
      </c>
    </row>
    <row r="484" spans="1:22" ht="15.75">
      <c r="A484" s="184">
        <v>11</v>
      </c>
      <c r="B484" s="481" t="s">
        <v>170</v>
      </c>
      <c r="C484" s="353">
        <f t="shared" si="64"/>
        <v>12386145</v>
      </c>
      <c r="D484" s="354">
        <v>662.3319194999999</v>
      </c>
      <c r="E484" s="341">
        <f t="shared" si="65"/>
        <v>548.9557861000001</v>
      </c>
      <c r="F484" s="203">
        <f t="shared" si="66"/>
        <v>0.8288227849782803</v>
      </c>
      <c r="L484" s="332">
        <v>6666950</v>
      </c>
      <c r="M484" s="332">
        <v>5719195</v>
      </c>
      <c r="N484" s="18">
        <f t="shared" si="67"/>
        <v>12386145</v>
      </c>
      <c r="P484" s="595">
        <v>5918173</v>
      </c>
      <c r="Q484" s="596">
        <v>4769959</v>
      </c>
      <c r="R484" s="18">
        <f t="shared" si="68"/>
        <v>10688132</v>
      </c>
      <c r="T484" s="133">
        <f t="shared" si="69"/>
        <v>290.012325</v>
      </c>
      <c r="U484" s="133">
        <f t="shared" si="70"/>
        <v>372.31959449999994</v>
      </c>
      <c r="V484" s="133">
        <f t="shared" si="71"/>
        <v>662.3319194999999</v>
      </c>
    </row>
    <row r="485" spans="1:22" ht="15.75">
      <c r="A485" s="184">
        <v>12</v>
      </c>
      <c r="B485" s="481" t="s">
        <v>171</v>
      </c>
      <c r="C485" s="353">
        <f t="shared" si="64"/>
        <v>22874900</v>
      </c>
      <c r="D485" s="354">
        <v>1182.54021</v>
      </c>
      <c r="E485" s="341">
        <f t="shared" si="65"/>
        <v>977.4994202</v>
      </c>
      <c r="F485" s="203">
        <f t="shared" si="66"/>
        <v>0.8266098792530701</v>
      </c>
      <c r="L485" s="332">
        <v>14195175</v>
      </c>
      <c r="M485" s="332">
        <v>8679725</v>
      </c>
      <c r="N485" s="18">
        <f t="shared" si="67"/>
        <v>22874900</v>
      </c>
      <c r="P485" s="595">
        <v>12078108</v>
      </c>
      <c r="Q485" s="596">
        <v>7453598</v>
      </c>
      <c r="R485" s="18">
        <f t="shared" si="68"/>
        <v>19531706</v>
      </c>
      <c r="T485" s="133">
        <f t="shared" si="69"/>
        <v>617.4901124999999</v>
      </c>
      <c r="U485" s="133">
        <f t="shared" si="70"/>
        <v>565.0500975</v>
      </c>
      <c r="V485" s="133">
        <f t="shared" si="71"/>
        <v>1182.54021</v>
      </c>
    </row>
    <row r="486" spans="1:22" ht="15.75">
      <c r="A486" s="184">
        <v>13</v>
      </c>
      <c r="B486" s="481" t="s">
        <v>172</v>
      </c>
      <c r="C486" s="353">
        <f t="shared" si="64"/>
        <v>6797375</v>
      </c>
      <c r="D486" s="354">
        <v>354.10042050000004</v>
      </c>
      <c r="E486" s="341">
        <f t="shared" si="65"/>
        <v>311.3510471000001</v>
      </c>
      <c r="F486" s="203">
        <f>E486/D486</f>
        <v>0.8792733051837763</v>
      </c>
      <c r="L486" s="332">
        <v>4092995</v>
      </c>
      <c r="M486" s="332">
        <v>2704380</v>
      </c>
      <c r="N486" s="18">
        <f t="shared" si="67"/>
        <v>6797375</v>
      </c>
      <c r="P486" s="595">
        <v>3642609</v>
      </c>
      <c r="Q486" s="596">
        <v>2517063</v>
      </c>
      <c r="R486" s="18">
        <f t="shared" si="68"/>
        <v>6159672</v>
      </c>
      <c r="T486" s="133">
        <f t="shared" si="69"/>
        <v>178.0452825</v>
      </c>
      <c r="U486" s="133">
        <f t="shared" si="70"/>
        <v>176.055138</v>
      </c>
      <c r="V486" s="133">
        <f t="shared" si="71"/>
        <v>354.10042050000004</v>
      </c>
    </row>
    <row r="487" spans="1:22" ht="16.5">
      <c r="A487" s="718" t="s">
        <v>19</v>
      </c>
      <c r="B487" s="718"/>
      <c r="C487" s="356">
        <f>SUM(C474:C486)</f>
        <v>147004955</v>
      </c>
      <c r="D487" s="349">
        <f>SUM(D474:D486)</f>
        <v>7713.7953585</v>
      </c>
      <c r="E487" s="349">
        <f>SUM(E474:E486)</f>
        <v>6497.2226794</v>
      </c>
      <c r="F487" s="329">
        <f t="shared" si="66"/>
        <v>0.842286109164222</v>
      </c>
      <c r="L487" s="397">
        <f>SUM(L474:L486)</f>
        <v>85936445</v>
      </c>
      <c r="M487" s="397">
        <f>SUM(M474:M486)</f>
        <v>61068510</v>
      </c>
      <c r="N487" s="35">
        <f t="shared" si="67"/>
        <v>147004955</v>
      </c>
      <c r="P487" s="397">
        <f>SUM(P474:P486)</f>
        <v>76039550</v>
      </c>
      <c r="Q487" s="397">
        <f>SUM(Q474:Q486)</f>
        <v>52425456</v>
      </c>
      <c r="R487" s="35">
        <f t="shared" si="68"/>
        <v>128465006</v>
      </c>
      <c r="T487" s="192">
        <f>SUM(T474:T486)</f>
        <v>3738.2353575000006</v>
      </c>
      <c r="U487" s="192">
        <f>SUM(U474:U486)</f>
        <v>3975.560001</v>
      </c>
      <c r="V487" s="192">
        <f>SUM(V474:V486)</f>
        <v>7713.7953585</v>
      </c>
    </row>
    <row r="488" spans="1:8" s="302" customFormat="1" ht="15.75">
      <c r="A488" s="296"/>
      <c r="B488" s="636"/>
      <c r="C488" s="297"/>
      <c r="D488" s="298"/>
      <c r="E488" s="299"/>
      <c r="F488" s="300"/>
      <c r="G488" s="301"/>
      <c r="H488" s="390"/>
    </row>
    <row r="489" spans="1:8" s="221" customFormat="1" ht="15.75" thickBot="1">
      <c r="A489" s="254" t="s">
        <v>127</v>
      </c>
      <c r="B489" s="122"/>
      <c r="C489" s="254"/>
      <c r="E489" s="222"/>
      <c r="G489" s="235"/>
      <c r="H489" s="127"/>
    </row>
    <row r="490" spans="1:16" s="221" customFormat="1" ht="15">
      <c r="A490" s="710" t="s">
        <v>286</v>
      </c>
      <c r="B490" s="711"/>
      <c r="C490" s="711"/>
      <c r="D490" s="712"/>
      <c r="E490" s="222"/>
      <c r="G490" s="235"/>
      <c r="H490" s="127"/>
      <c r="K490" s="2"/>
      <c r="L490" s="15"/>
      <c r="M490" s="15"/>
      <c r="N490" s="15"/>
      <c r="O490" s="15"/>
      <c r="P490" s="15"/>
    </row>
    <row r="491" spans="1:16" s="221" customFormat="1" ht="30">
      <c r="A491" s="117" t="s">
        <v>68</v>
      </c>
      <c r="B491" s="115" t="s">
        <v>24</v>
      </c>
      <c r="C491" s="115" t="s">
        <v>25</v>
      </c>
      <c r="D491" s="150" t="s">
        <v>26</v>
      </c>
      <c r="E491" s="222"/>
      <c r="G491" s="235"/>
      <c r="H491" s="127"/>
      <c r="K491" s="589"/>
      <c r="L491" s="587"/>
      <c r="M491" s="587"/>
      <c r="N491" s="587"/>
      <c r="O491" s="587"/>
      <c r="P491" s="15"/>
    </row>
    <row r="492" spans="1:16" s="221" customFormat="1" ht="15">
      <c r="A492" s="713" t="s">
        <v>148</v>
      </c>
      <c r="B492" s="627" t="s">
        <v>315</v>
      </c>
      <c r="C492" s="590" t="str">
        <f>C334</f>
        <v>01-04-2018</v>
      </c>
      <c r="D492" s="544"/>
      <c r="E492" s="222"/>
      <c r="G492" s="235"/>
      <c r="H492" s="127"/>
      <c r="K492" s="1"/>
      <c r="L492" s="15"/>
      <c r="M492" s="15"/>
      <c r="N492" s="15"/>
      <c r="O492" s="15"/>
      <c r="P492" s="15"/>
    </row>
    <row r="493" spans="1:16" s="221" customFormat="1" ht="15">
      <c r="A493" s="714"/>
      <c r="B493" s="628" t="s">
        <v>82</v>
      </c>
      <c r="C493" s="590" t="str">
        <f>C335</f>
        <v>27-04-2017</v>
      </c>
      <c r="D493" s="592"/>
      <c r="E493" s="222"/>
      <c r="G493" s="235"/>
      <c r="H493" s="127"/>
      <c r="K493" s="1"/>
      <c r="L493" s="15"/>
      <c r="M493" s="15"/>
      <c r="N493" s="15"/>
      <c r="O493" s="15"/>
      <c r="P493" s="15"/>
    </row>
    <row r="494" spans="1:16" s="221" customFormat="1" ht="15">
      <c r="A494" s="714"/>
      <c r="B494" s="629" t="s">
        <v>142</v>
      </c>
      <c r="C494" s="590" t="str">
        <f>C336</f>
        <v>25-07-2017</v>
      </c>
      <c r="D494" s="593"/>
      <c r="E494" s="222"/>
      <c r="G494" s="235"/>
      <c r="H494" s="127"/>
      <c r="K494" s="314"/>
      <c r="L494" s="314"/>
      <c r="M494" s="314"/>
      <c r="N494" s="314"/>
      <c r="O494" s="314"/>
      <c r="P494" s="95"/>
    </row>
    <row r="495" spans="1:16" s="221" customFormat="1" ht="31.5" customHeight="1">
      <c r="A495" s="714"/>
      <c r="B495" s="277" t="s">
        <v>29</v>
      </c>
      <c r="C495" s="590" t="str">
        <f>C337</f>
        <v>13-12-2017 &amp;  24-01-2018</v>
      </c>
      <c r="D495" s="593"/>
      <c r="E495" s="222"/>
      <c r="G495" s="235"/>
      <c r="H495" s="127"/>
      <c r="K495" s="1"/>
      <c r="L495" s="21"/>
      <c r="M495" s="21"/>
      <c r="N495" s="21"/>
      <c r="O495" s="21"/>
      <c r="P495" s="15"/>
    </row>
    <row r="496" spans="1:16" s="221" customFormat="1" ht="15.75" thickBot="1">
      <c r="A496" s="715"/>
      <c r="B496" s="716" t="s">
        <v>158</v>
      </c>
      <c r="C496" s="717"/>
      <c r="D496" s="337">
        <f>SUM(D492:D495)</f>
        <v>0</v>
      </c>
      <c r="E496" s="222"/>
      <c r="G496" s="235"/>
      <c r="H496" s="127"/>
      <c r="K496" s="1"/>
      <c r="L496" s="15"/>
      <c r="M496" s="15"/>
      <c r="N496" s="15"/>
      <c r="O496" s="15"/>
      <c r="P496" s="15"/>
    </row>
    <row r="497" spans="1:21" s="221" customFormat="1" ht="15">
      <c r="A497" s="254" t="s">
        <v>128</v>
      </c>
      <c r="B497" s="122"/>
      <c r="C497" s="254"/>
      <c r="E497" s="222"/>
      <c r="G497" s="235"/>
      <c r="H497" s="127"/>
      <c r="S497" s="428"/>
      <c r="T497" s="428"/>
      <c r="U497" s="428"/>
    </row>
    <row r="498" spans="1:18" ht="52.5" customHeight="1">
      <c r="A498" s="116" t="s">
        <v>8</v>
      </c>
      <c r="B498" s="116" t="s">
        <v>9</v>
      </c>
      <c r="C498" s="116" t="s">
        <v>294</v>
      </c>
      <c r="D498" s="116" t="s">
        <v>335</v>
      </c>
      <c r="E498" s="164" t="s">
        <v>112</v>
      </c>
      <c r="F498" s="116" t="s">
        <v>113</v>
      </c>
      <c r="G498" s="306" t="s">
        <v>114</v>
      </c>
      <c r="I498" s="764" t="s">
        <v>12</v>
      </c>
      <c r="J498" s="764"/>
      <c r="K498" s="764"/>
      <c r="L498" s="764" t="s">
        <v>223</v>
      </c>
      <c r="M498" s="764"/>
      <c r="N498" s="764"/>
      <c r="O498" s="764" t="s">
        <v>224</v>
      </c>
      <c r="P498" s="764"/>
      <c r="Q498" s="764"/>
      <c r="R498" s="429"/>
    </row>
    <row r="499" spans="1:18" ht="15.75">
      <c r="A499" s="18">
        <v>1</v>
      </c>
      <c r="B499" s="481" t="s">
        <v>160</v>
      </c>
      <c r="C499" s="398">
        <v>650.6000000000001</v>
      </c>
      <c r="D499" s="551">
        <v>119.659</v>
      </c>
      <c r="E499" s="551">
        <v>486.721</v>
      </c>
      <c r="F499" s="552">
        <f>D499+E499</f>
        <v>606.38</v>
      </c>
      <c r="G499" s="200">
        <f>F499/C499</f>
        <v>0.9320319704887794</v>
      </c>
      <c r="I499" s="583">
        <v>438.00000000000006</v>
      </c>
      <c r="J499" s="407">
        <v>212.60000000000002</v>
      </c>
      <c r="K499" s="511">
        <f>SUM(I499:J499)</f>
        <v>650.6000000000001</v>
      </c>
      <c r="L499" s="585">
        <v>90.93</v>
      </c>
      <c r="M499" s="585">
        <v>28.729</v>
      </c>
      <c r="N499" s="511">
        <f>SUM(L499:M499)</f>
        <v>119.659</v>
      </c>
      <c r="O499" s="367">
        <v>310.62</v>
      </c>
      <c r="P499" s="478">
        <v>176.101</v>
      </c>
      <c r="Q499" s="479">
        <f>SUM(O499:P499)</f>
        <v>486.721</v>
      </c>
      <c r="R499" s="513"/>
    </row>
    <row r="500" spans="1:18" ht="15.75">
      <c r="A500" s="18">
        <v>2</v>
      </c>
      <c r="B500" s="481" t="s">
        <v>161</v>
      </c>
      <c r="C500" s="398">
        <v>275</v>
      </c>
      <c r="D500" s="551">
        <v>40.92148197999997</v>
      </c>
      <c r="E500" s="551">
        <v>226.26851802000002</v>
      </c>
      <c r="F500" s="552">
        <f aca="true" t="shared" si="72" ref="F500:F510">D500+E500</f>
        <v>267.19</v>
      </c>
      <c r="G500" s="200">
        <f aca="true" t="shared" si="73" ref="G500:G512">F500/C500</f>
        <v>0.9716</v>
      </c>
      <c r="I500" s="583">
        <v>185</v>
      </c>
      <c r="J500" s="407">
        <v>90</v>
      </c>
      <c r="K500" s="511">
        <f aca="true" t="shared" si="74" ref="K500:K511">SUM(I500:J500)</f>
        <v>275</v>
      </c>
      <c r="L500" s="585">
        <v>29.984203199999982</v>
      </c>
      <c r="M500" s="585">
        <v>10.937278779999986</v>
      </c>
      <c r="N500" s="511">
        <f aca="true" t="shared" si="75" ref="N500:N511">SUM(L500:M500)</f>
        <v>40.92148197999997</v>
      </c>
      <c r="O500" s="367">
        <v>148.4557968</v>
      </c>
      <c r="P500" s="478">
        <v>77.81272122000001</v>
      </c>
      <c r="Q500" s="479">
        <f aca="true" t="shared" si="76" ref="Q500:Q511">SUM(O500:P500)</f>
        <v>226.26851802000002</v>
      </c>
      <c r="R500" s="513"/>
    </row>
    <row r="501" spans="1:18" ht="15.75">
      <c r="A501" s="18">
        <v>3</v>
      </c>
      <c r="B501" s="481" t="s">
        <v>162</v>
      </c>
      <c r="C501" s="398">
        <v>445</v>
      </c>
      <c r="D501" s="551">
        <v>43.23795874999995</v>
      </c>
      <c r="E501" s="551">
        <v>405.54204124999995</v>
      </c>
      <c r="F501" s="552">
        <f t="shared" si="72"/>
        <v>448.7799999999999</v>
      </c>
      <c r="G501" s="200">
        <f t="shared" si="73"/>
        <v>1.0084943820224717</v>
      </c>
      <c r="I501" s="583">
        <v>293.4</v>
      </c>
      <c r="J501" s="407">
        <v>151.60000000000002</v>
      </c>
      <c r="K501" s="511">
        <f t="shared" si="74"/>
        <v>445</v>
      </c>
      <c r="L501" s="585">
        <v>32.83984159999997</v>
      </c>
      <c r="M501" s="585">
        <v>10.39811714999998</v>
      </c>
      <c r="N501" s="511">
        <f t="shared" si="75"/>
        <v>43.23795874999995</v>
      </c>
      <c r="O501" s="367">
        <v>260.78015839999995</v>
      </c>
      <c r="P501" s="478">
        <v>144.76188285</v>
      </c>
      <c r="Q501" s="479">
        <f t="shared" si="76"/>
        <v>405.54204124999995</v>
      </c>
      <c r="R501" s="513"/>
    </row>
    <row r="502" spans="1:18" ht="15.75">
      <c r="A502" s="18">
        <v>4</v>
      </c>
      <c r="B502" s="481" t="s">
        <v>163</v>
      </c>
      <c r="C502" s="398">
        <v>259.40000000000003</v>
      </c>
      <c r="D502" s="551">
        <v>34.473918999999995</v>
      </c>
      <c r="E502" s="551">
        <v>218.51608100000004</v>
      </c>
      <c r="F502" s="552">
        <f t="shared" si="72"/>
        <v>252.99000000000004</v>
      </c>
      <c r="G502" s="200">
        <f t="shared" si="73"/>
        <v>0.9752891287586739</v>
      </c>
      <c r="I502" s="583">
        <v>174.20000000000002</v>
      </c>
      <c r="J502" s="407">
        <v>85.2</v>
      </c>
      <c r="K502" s="511">
        <f t="shared" si="74"/>
        <v>259.40000000000003</v>
      </c>
      <c r="L502" s="585">
        <v>26.77160999999999</v>
      </c>
      <c r="M502" s="585">
        <v>7.702309000000004</v>
      </c>
      <c r="N502" s="511">
        <f t="shared" si="75"/>
        <v>34.473918999999995</v>
      </c>
      <c r="O502" s="367">
        <v>139.87839000000002</v>
      </c>
      <c r="P502" s="478">
        <v>78.637691</v>
      </c>
      <c r="Q502" s="479">
        <f t="shared" si="76"/>
        <v>218.51608100000004</v>
      </c>
      <c r="R502" s="513"/>
    </row>
    <row r="503" spans="1:18" ht="15.75">
      <c r="A503" s="18">
        <v>5</v>
      </c>
      <c r="B503" s="482" t="s">
        <v>164</v>
      </c>
      <c r="C503" s="398">
        <v>585.6</v>
      </c>
      <c r="D503" s="551">
        <v>72.468517128</v>
      </c>
      <c r="E503" s="551">
        <v>509.031482872</v>
      </c>
      <c r="F503" s="552">
        <f t="shared" si="72"/>
        <v>581.5</v>
      </c>
      <c r="G503" s="200">
        <f t="shared" si="73"/>
        <v>0.9929986338797814</v>
      </c>
      <c r="I503" s="584">
        <v>355.6</v>
      </c>
      <c r="J503" s="407">
        <v>230</v>
      </c>
      <c r="K503" s="511">
        <f t="shared" si="74"/>
        <v>585.6</v>
      </c>
      <c r="L503" s="585">
        <v>39.24718026000004</v>
      </c>
      <c r="M503" s="585">
        <v>33.221336867999966</v>
      </c>
      <c r="N503" s="511">
        <f t="shared" si="75"/>
        <v>72.468517128</v>
      </c>
      <c r="O503" s="367">
        <v>317.82281974</v>
      </c>
      <c r="P503" s="478">
        <v>191.20866313200003</v>
      </c>
      <c r="Q503" s="479">
        <f t="shared" si="76"/>
        <v>509.031482872</v>
      </c>
      <c r="R503" s="513"/>
    </row>
    <row r="504" spans="1:18" ht="15.75">
      <c r="A504" s="18">
        <v>6</v>
      </c>
      <c r="B504" s="481" t="s">
        <v>165</v>
      </c>
      <c r="C504" s="398">
        <v>596.0000000000001</v>
      </c>
      <c r="D504" s="551">
        <v>91.99045663199993</v>
      </c>
      <c r="E504" s="551">
        <v>496.69954336800004</v>
      </c>
      <c r="F504" s="552">
        <f t="shared" si="72"/>
        <v>588.6899999999999</v>
      </c>
      <c r="G504" s="200">
        <f t="shared" si="73"/>
        <v>0.9877348993288587</v>
      </c>
      <c r="I504" s="583">
        <v>411.4000000000001</v>
      </c>
      <c r="J504" s="407">
        <v>184.60000000000002</v>
      </c>
      <c r="K504" s="511">
        <f t="shared" si="74"/>
        <v>596.0000000000001</v>
      </c>
      <c r="L504" s="585">
        <v>72.51536761999996</v>
      </c>
      <c r="M504" s="585">
        <v>19.475089011999977</v>
      </c>
      <c r="N504" s="511">
        <f t="shared" si="75"/>
        <v>91.99045663199993</v>
      </c>
      <c r="O504" s="367">
        <v>327.36463238</v>
      </c>
      <c r="P504" s="478">
        <v>169.33491098800002</v>
      </c>
      <c r="Q504" s="479">
        <f t="shared" si="76"/>
        <v>496.69954336800004</v>
      </c>
      <c r="R504" s="513"/>
    </row>
    <row r="505" spans="1:18" ht="15.75">
      <c r="A505" s="18">
        <v>7</v>
      </c>
      <c r="B505" s="482" t="s">
        <v>166</v>
      </c>
      <c r="C505" s="398">
        <v>588.4000000000001</v>
      </c>
      <c r="D505" s="551">
        <v>106.92380404199996</v>
      </c>
      <c r="E505" s="551">
        <v>453.75619595800003</v>
      </c>
      <c r="F505" s="552">
        <f t="shared" si="72"/>
        <v>560.68</v>
      </c>
      <c r="G505" s="200">
        <f t="shared" si="73"/>
        <v>0.9528891910265124</v>
      </c>
      <c r="I505" s="584">
        <v>378.80000000000007</v>
      </c>
      <c r="J505" s="407">
        <v>209.60000000000002</v>
      </c>
      <c r="K505" s="511">
        <f t="shared" si="74"/>
        <v>588.4000000000001</v>
      </c>
      <c r="L505" s="585">
        <v>75.51378793999999</v>
      </c>
      <c r="M505" s="585">
        <v>31.410016101999968</v>
      </c>
      <c r="N505" s="511">
        <f t="shared" si="75"/>
        <v>106.92380404199996</v>
      </c>
      <c r="O505" s="367">
        <v>283.08621206</v>
      </c>
      <c r="P505" s="478">
        <v>170.66998389800003</v>
      </c>
      <c r="Q505" s="479">
        <f t="shared" si="76"/>
        <v>453.75619595800003</v>
      </c>
      <c r="R505" s="513"/>
    </row>
    <row r="506" spans="1:18" ht="15.75">
      <c r="A506" s="18">
        <v>8</v>
      </c>
      <c r="B506" s="481" t="s">
        <v>167</v>
      </c>
      <c r="C506" s="398">
        <v>708.0000000000001</v>
      </c>
      <c r="D506" s="551">
        <v>109.59352862799996</v>
      </c>
      <c r="E506" s="551">
        <v>566.1164713720001</v>
      </c>
      <c r="F506" s="552">
        <f t="shared" si="72"/>
        <v>675.71</v>
      </c>
      <c r="G506" s="200">
        <f t="shared" si="73"/>
        <v>0.9543926553672315</v>
      </c>
      <c r="I506" s="583">
        <v>461.6000000000001</v>
      </c>
      <c r="J506" s="407">
        <v>246.40000000000003</v>
      </c>
      <c r="K506" s="511">
        <f t="shared" si="74"/>
        <v>708.0000000000001</v>
      </c>
      <c r="L506" s="585">
        <v>83.31325031999998</v>
      </c>
      <c r="M506" s="585">
        <v>26.28027830799998</v>
      </c>
      <c r="N506" s="511">
        <f t="shared" si="75"/>
        <v>109.59352862799996</v>
      </c>
      <c r="O506" s="367">
        <v>348.41674968000007</v>
      </c>
      <c r="P506" s="478">
        <v>217.69972169200003</v>
      </c>
      <c r="Q506" s="479">
        <f t="shared" si="76"/>
        <v>566.1164713720001</v>
      </c>
      <c r="R506" s="513"/>
    </row>
    <row r="507" spans="1:18" ht="15.75">
      <c r="A507" s="18">
        <v>9</v>
      </c>
      <c r="B507" s="481" t="s">
        <v>168</v>
      </c>
      <c r="C507" s="398">
        <v>497.4</v>
      </c>
      <c r="D507" s="551">
        <v>76.564416352</v>
      </c>
      <c r="E507" s="551">
        <v>405.975583648</v>
      </c>
      <c r="F507" s="552">
        <f t="shared" si="72"/>
        <v>482.53999999999996</v>
      </c>
      <c r="G507" s="200">
        <f t="shared" si="73"/>
        <v>0.9701246481704865</v>
      </c>
      <c r="I507" s="583">
        <v>327</v>
      </c>
      <c r="J507" s="407">
        <v>170.4</v>
      </c>
      <c r="K507" s="511">
        <f t="shared" si="74"/>
        <v>497.4</v>
      </c>
      <c r="L507" s="585">
        <v>53.186265199999994</v>
      </c>
      <c r="M507" s="585">
        <v>23.378151152</v>
      </c>
      <c r="N507" s="511">
        <f t="shared" si="75"/>
        <v>76.564416352</v>
      </c>
      <c r="O507" s="367">
        <v>263.3437348</v>
      </c>
      <c r="P507" s="478">
        <v>142.631848848</v>
      </c>
      <c r="Q507" s="479">
        <f t="shared" si="76"/>
        <v>405.975583648</v>
      </c>
      <c r="R507" s="513"/>
    </row>
    <row r="508" spans="1:18" ht="15.75">
      <c r="A508" s="18">
        <v>10</v>
      </c>
      <c r="B508" s="481" t="s">
        <v>169</v>
      </c>
      <c r="C508" s="398">
        <v>279.8</v>
      </c>
      <c r="D508" s="551">
        <v>41.05274065199997</v>
      </c>
      <c r="E508" s="551">
        <v>230.85725934800004</v>
      </c>
      <c r="F508" s="552">
        <f t="shared" si="72"/>
        <v>271.91</v>
      </c>
      <c r="G508" s="200">
        <f t="shared" si="73"/>
        <v>0.9718012866333096</v>
      </c>
      <c r="I508" s="583">
        <v>182.20000000000002</v>
      </c>
      <c r="J508" s="407">
        <v>97.60000000000001</v>
      </c>
      <c r="K508" s="511">
        <f t="shared" si="74"/>
        <v>279.8</v>
      </c>
      <c r="L508" s="585">
        <v>32.518582279999976</v>
      </c>
      <c r="M508" s="585">
        <v>8.534158371999997</v>
      </c>
      <c r="N508" s="511">
        <f t="shared" si="75"/>
        <v>41.05274065199997</v>
      </c>
      <c r="O508" s="367">
        <v>140.09141772000004</v>
      </c>
      <c r="P508" s="478">
        <v>90.765841628</v>
      </c>
      <c r="Q508" s="479">
        <f t="shared" si="76"/>
        <v>230.85725934800004</v>
      </c>
      <c r="R508" s="513"/>
    </row>
    <row r="509" spans="1:18" ht="15.75">
      <c r="A509" s="18">
        <v>11</v>
      </c>
      <c r="B509" s="481" t="s">
        <v>170</v>
      </c>
      <c r="C509" s="398">
        <v>710.6000000000001</v>
      </c>
      <c r="D509" s="551">
        <v>119.67565255200003</v>
      </c>
      <c r="E509" s="551">
        <v>553.574347448</v>
      </c>
      <c r="F509" s="552">
        <f t="shared" si="72"/>
        <v>673.25</v>
      </c>
      <c r="G509" s="200">
        <f t="shared" si="73"/>
        <v>0.9474387841260904</v>
      </c>
      <c r="I509" s="583">
        <v>471.20000000000005</v>
      </c>
      <c r="J509" s="407">
        <v>239.40000000000003</v>
      </c>
      <c r="K509" s="511">
        <f t="shared" si="74"/>
        <v>710.6000000000001</v>
      </c>
      <c r="L509" s="585">
        <v>90.34525988000004</v>
      </c>
      <c r="M509" s="585">
        <v>29.330392671999988</v>
      </c>
      <c r="N509" s="511">
        <f t="shared" si="75"/>
        <v>119.67565255200003</v>
      </c>
      <c r="O509" s="367">
        <v>347.12474012000007</v>
      </c>
      <c r="P509" s="478">
        <v>206.44960732799998</v>
      </c>
      <c r="Q509" s="479">
        <f t="shared" si="76"/>
        <v>553.574347448</v>
      </c>
      <c r="R509" s="513"/>
    </row>
    <row r="510" spans="1:18" ht="15.75">
      <c r="A510" s="18">
        <v>12</v>
      </c>
      <c r="B510" s="481" t="s">
        <v>171</v>
      </c>
      <c r="C510" s="398">
        <v>631.4000000000001</v>
      </c>
      <c r="D510" s="551">
        <v>60.539877619999956</v>
      </c>
      <c r="E510" s="551">
        <v>583.64312238</v>
      </c>
      <c r="F510" s="552">
        <f t="shared" si="72"/>
        <v>644.183</v>
      </c>
      <c r="G510" s="200">
        <f t="shared" si="73"/>
        <v>1.020245486221096</v>
      </c>
      <c r="I510" s="583">
        <v>399.00000000000006</v>
      </c>
      <c r="J510" s="407">
        <v>232.40000000000003</v>
      </c>
      <c r="K510" s="511">
        <f t="shared" si="74"/>
        <v>631.4000000000001</v>
      </c>
      <c r="L510" s="585">
        <v>30.037746419999973</v>
      </c>
      <c r="M510" s="585">
        <v>30.50213119999998</v>
      </c>
      <c r="N510" s="511">
        <f t="shared" si="75"/>
        <v>60.539877619999956</v>
      </c>
      <c r="O510" s="367">
        <v>380.31525358</v>
      </c>
      <c r="P510" s="478">
        <v>203.32786879999998</v>
      </c>
      <c r="Q510" s="479">
        <f t="shared" si="76"/>
        <v>583.64312238</v>
      </c>
      <c r="R510" s="513"/>
    </row>
    <row r="511" spans="1:18" ht="15.75">
      <c r="A511" s="18">
        <v>13</v>
      </c>
      <c r="B511" s="481" t="s">
        <v>172</v>
      </c>
      <c r="C511" s="398">
        <v>370.6</v>
      </c>
      <c r="D511" s="551">
        <v>49.78114707799996</v>
      </c>
      <c r="E511" s="551">
        <v>311.53885292200005</v>
      </c>
      <c r="F511" s="552">
        <f>D511+E511</f>
        <v>361.32</v>
      </c>
      <c r="G511" s="200">
        <f>F511/C511</f>
        <v>0.9749595250944414</v>
      </c>
      <c r="I511" s="583">
        <v>234.8</v>
      </c>
      <c r="J511" s="407">
        <v>135.8</v>
      </c>
      <c r="K511" s="511">
        <f t="shared" si="74"/>
        <v>370.6</v>
      </c>
      <c r="L511" s="585">
        <v>25.27239983999997</v>
      </c>
      <c r="M511" s="585">
        <v>24.50874723799999</v>
      </c>
      <c r="N511" s="511">
        <f t="shared" si="75"/>
        <v>49.78114707799996</v>
      </c>
      <c r="O511" s="367">
        <v>209.03760016</v>
      </c>
      <c r="P511" s="478">
        <v>102.50125276200002</v>
      </c>
      <c r="Q511" s="479">
        <f t="shared" si="76"/>
        <v>311.53885292200005</v>
      </c>
      <c r="R511" s="513"/>
    </row>
    <row r="512" spans="1:18" ht="15.75">
      <c r="A512" s="35"/>
      <c r="B512" s="586" t="s">
        <v>19</v>
      </c>
      <c r="C512" s="399">
        <f>SUM(C499:C511)</f>
        <v>6597.800000000001</v>
      </c>
      <c r="D512" s="553">
        <f>SUM(D499:D511)</f>
        <v>966.8825004139999</v>
      </c>
      <c r="E512" s="553">
        <f>SUM(E499:E511)</f>
        <v>5448.240499586</v>
      </c>
      <c r="F512" s="554">
        <f>SUM(F499:F511)</f>
        <v>6415.123</v>
      </c>
      <c r="G512" s="36">
        <f t="shared" si="73"/>
        <v>0.9723124374791595</v>
      </c>
      <c r="I512" s="192">
        <f aca="true" t="shared" si="77" ref="I512:Q512">SUM(I499:I511)</f>
        <v>4312.2</v>
      </c>
      <c r="J512" s="366">
        <f t="shared" si="77"/>
        <v>2285.6000000000004</v>
      </c>
      <c r="K512" s="473">
        <f t="shared" si="77"/>
        <v>6597.800000000001</v>
      </c>
      <c r="L512" s="477">
        <f t="shared" si="77"/>
        <v>682.4754945599998</v>
      </c>
      <c r="M512" s="477">
        <f t="shared" si="77"/>
        <v>284.4070058539998</v>
      </c>
      <c r="N512" s="473">
        <f t="shared" si="77"/>
        <v>966.8825004139999</v>
      </c>
      <c r="O512" s="366">
        <f t="shared" si="77"/>
        <v>3476.3375054399994</v>
      </c>
      <c r="P512" s="512">
        <f t="shared" si="77"/>
        <v>1971.9029941460003</v>
      </c>
      <c r="Q512" s="479">
        <f t="shared" si="77"/>
        <v>5448.240499586</v>
      </c>
      <c r="R512" s="513"/>
    </row>
    <row r="513" spans="14:18" ht="15">
      <c r="N513" s="39"/>
      <c r="R513" s="15"/>
    </row>
    <row r="514" spans="1:3" ht="15">
      <c r="A514" s="254" t="s">
        <v>199</v>
      </c>
      <c r="B514" s="122"/>
      <c r="C514" s="2"/>
    </row>
    <row r="515" spans="1:3" ht="15">
      <c r="A515" s="254" t="s">
        <v>262</v>
      </c>
      <c r="B515" s="122"/>
      <c r="C515" s="2"/>
    </row>
    <row r="516" spans="1:16" ht="55.5" customHeight="1">
      <c r="A516" s="116" t="s">
        <v>8</v>
      </c>
      <c r="B516" s="116" t="s">
        <v>9</v>
      </c>
      <c r="C516" s="116" t="s">
        <v>281</v>
      </c>
      <c r="D516" s="116" t="s">
        <v>115</v>
      </c>
      <c r="E516" s="164" t="s">
        <v>241</v>
      </c>
      <c r="F516" s="116" t="s">
        <v>116</v>
      </c>
      <c r="G516" s="98"/>
      <c r="I516" s="764" t="s">
        <v>213</v>
      </c>
      <c r="J516" s="764"/>
      <c r="K516" s="764"/>
      <c r="L516" s="15"/>
      <c r="M516" s="764" t="s">
        <v>42</v>
      </c>
      <c r="N516" s="764"/>
      <c r="O516" s="764"/>
      <c r="P516" s="15"/>
    </row>
    <row r="517" spans="1:16" ht="15.75">
      <c r="A517" s="185">
        <v>1</v>
      </c>
      <c r="B517" s="481" t="s">
        <v>160</v>
      </c>
      <c r="C517" s="398">
        <f>C499</f>
        <v>650.6000000000001</v>
      </c>
      <c r="D517" s="178">
        <f>F499</f>
        <v>606.38</v>
      </c>
      <c r="E517" s="24">
        <v>530.7800000000001</v>
      </c>
      <c r="F517" s="199">
        <f>E517/C517</f>
        <v>0.8158315401168152</v>
      </c>
      <c r="G517" s="98"/>
      <c r="I517" s="469">
        <v>346.06000000000006</v>
      </c>
      <c r="J517" s="407">
        <v>184.72</v>
      </c>
      <c r="K517" s="511">
        <f>SUM(I517:J517)</f>
        <v>530.7800000000001</v>
      </c>
      <c r="L517" s="485"/>
      <c r="M517" s="469">
        <v>55.48999999999995</v>
      </c>
      <c r="N517" s="407">
        <v>20.109999999999985</v>
      </c>
      <c r="O517" s="511">
        <f>SUM(M517:N517)</f>
        <v>75.59999999999994</v>
      </c>
      <c r="P517" s="15"/>
    </row>
    <row r="518" spans="1:16" ht="15.75">
      <c r="A518" s="185">
        <v>2</v>
      </c>
      <c r="B518" s="481" t="s">
        <v>161</v>
      </c>
      <c r="C518" s="398">
        <f aca="true" t="shared" si="78" ref="C518:C529">C500</f>
        <v>275</v>
      </c>
      <c r="D518" s="178">
        <f aca="true" t="shared" si="79" ref="D518:D529">F500</f>
        <v>267.19</v>
      </c>
      <c r="E518" s="24">
        <v>242.78000000000003</v>
      </c>
      <c r="F518" s="199">
        <f aca="true" t="shared" si="80" ref="F518:F530">E518/C518</f>
        <v>0.8828363636363638</v>
      </c>
      <c r="G518" s="98"/>
      <c r="I518" s="469">
        <v>161.12</v>
      </c>
      <c r="J518" s="407">
        <v>81.66000000000001</v>
      </c>
      <c r="K518" s="511">
        <f aca="true" t="shared" si="81" ref="K518:K529">SUM(I518:J518)</f>
        <v>242.78000000000003</v>
      </c>
      <c r="L518" s="485"/>
      <c r="M518" s="469">
        <v>17.319999999999993</v>
      </c>
      <c r="N518" s="407">
        <v>7.089999999999989</v>
      </c>
      <c r="O518" s="511">
        <f aca="true" t="shared" si="82" ref="O518:O529">SUM(M518:N518)</f>
        <v>24.409999999999982</v>
      </c>
      <c r="P518" s="15"/>
    </row>
    <row r="519" spans="1:16" ht="15.75">
      <c r="A519" s="185">
        <v>3</v>
      </c>
      <c r="B519" s="481" t="s">
        <v>162</v>
      </c>
      <c r="C519" s="398">
        <f t="shared" si="78"/>
        <v>445</v>
      </c>
      <c r="D519" s="178">
        <f t="shared" si="79"/>
        <v>448.7799999999999</v>
      </c>
      <c r="E519" s="24">
        <v>420.58000000000004</v>
      </c>
      <c r="F519" s="199">
        <f t="shared" si="80"/>
        <v>0.9451235955056181</v>
      </c>
      <c r="G519" s="98"/>
      <c r="I519" s="469">
        <v>273.46000000000004</v>
      </c>
      <c r="J519" s="407">
        <v>147.12</v>
      </c>
      <c r="K519" s="511">
        <f t="shared" si="81"/>
        <v>420.58000000000004</v>
      </c>
      <c r="L519" s="485"/>
      <c r="M519" s="469">
        <v>20.159999999999854</v>
      </c>
      <c r="N519" s="407">
        <v>8.039999999999992</v>
      </c>
      <c r="O519" s="511">
        <f t="shared" si="82"/>
        <v>28.199999999999847</v>
      </c>
      <c r="P519" s="15"/>
    </row>
    <row r="520" spans="1:16" ht="15.75">
      <c r="A520" s="185">
        <v>4</v>
      </c>
      <c r="B520" s="481" t="s">
        <v>163</v>
      </c>
      <c r="C520" s="398">
        <f t="shared" si="78"/>
        <v>259.40000000000003</v>
      </c>
      <c r="D520" s="178">
        <f t="shared" si="79"/>
        <v>252.99000000000004</v>
      </c>
      <c r="E520" s="24">
        <v>230.64000000000004</v>
      </c>
      <c r="F520" s="199">
        <f t="shared" si="80"/>
        <v>0.8891287586738628</v>
      </c>
      <c r="G520" s="98"/>
      <c r="I520" s="469">
        <v>149.40000000000003</v>
      </c>
      <c r="J520" s="407">
        <v>81.24000000000001</v>
      </c>
      <c r="K520" s="511">
        <f t="shared" si="81"/>
        <v>230.64000000000004</v>
      </c>
      <c r="L520" s="485"/>
      <c r="M520" s="469">
        <v>17.24999999999997</v>
      </c>
      <c r="N520" s="407">
        <v>5.099999999999994</v>
      </c>
      <c r="O520" s="511">
        <f t="shared" si="82"/>
        <v>22.349999999999966</v>
      </c>
      <c r="P520" s="15"/>
    </row>
    <row r="521" spans="1:16" ht="15.75">
      <c r="A521" s="185">
        <v>5</v>
      </c>
      <c r="B521" s="482" t="s">
        <v>164</v>
      </c>
      <c r="C521" s="398">
        <f t="shared" si="78"/>
        <v>585.6</v>
      </c>
      <c r="D521" s="178">
        <f t="shared" si="79"/>
        <v>581.5</v>
      </c>
      <c r="E521" s="24">
        <v>537.86</v>
      </c>
      <c r="F521" s="199">
        <f t="shared" si="80"/>
        <v>0.9184767759562842</v>
      </c>
      <c r="G521" s="98"/>
      <c r="I521" s="470">
        <v>333.36</v>
      </c>
      <c r="J521" s="407">
        <v>204.5</v>
      </c>
      <c r="K521" s="511">
        <f t="shared" si="81"/>
        <v>537.86</v>
      </c>
      <c r="L521" s="487"/>
      <c r="M521" s="470">
        <v>23.710000000000036</v>
      </c>
      <c r="N521" s="407">
        <v>19.930000000000007</v>
      </c>
      <c r="O521" s="511">
        <f t="shared" si="82"/>
        <v>43.64000000000004</v>
      </c>
      <c r="P521" s="15"/>
    </row>
    <row r="522" spans="1:16" ht="15.75">
      <c r="A522" s="185">
        <v>6</v>
      </c>
      <c r="B522" s="481" t="s">
        <v>165</v>
      </c>
      <c r="C522" s="398">
        <f t="shared" si="78"/>
        <v>596.0000000000001</v>
      </c>
      <c r="D522" s="178">
        <f t="shared" si="79"/>
        <v>588.6899999999999</v>
      </c>
      <c r="E522" s="24">
        <v>542.12</v>
      </c>
      <c r="F522" s="199">
        <f t="shared" si="80"/>
        <v>0.9095973154362414</v>
      </c>
      <c r="G522" s="98"/>
      <c r="I522" s="469">
        <v>363.36</v>
      </c>
      <c r="J522" s="407">
        <v>178.76000000000002</v>
      </c>
      <c r="K522" s="511">
        <f t="shared" si="81"/>
        <v>542.12</v>
      </c>
      <c r="L522" s="485"/>
      <c r="M522" s="469">
        <v>36.519999999999925</v>
      </c>
      <c r="N522" s="407">
        <v>10.049999999999983</v>
      </c>
      <c r="O522" s="511">
        <f t="shared" si="82"/>
        <v>46.56999999999991</v>
      </c>
      <c r="P522" s="15"/>
    </row>
    <row r="523" spans="1:16" ht="15.75">
      <c r="A523" s="185">
        <v>7</v>
      </c>
      <c r="B523" s="482" t="s">
        <v>166</v>
      </c>
      <c r="C523" s="398">
        <f t="shared" si="78"/>
        <v>588.4000000000001</v>
      </c>
      <c r="D523" s="178">
        <f t="shared" si="79"/>
        <v>560.68</v>
      </c>
      <c r="E523" s="24">
        <v>500.76000000000005</v>
      </c>
      <c r="F523" s="199">
        <f t="shared" si="80"/>
        <v>0.8510537049626105</v>
      </c>
      <c r="G523" s="98"/>
      <c r="I523" s="470">
        <v>318.40000000000003</v>
      </c>
      <c r="J523" s="407">
        <v>182.36</v>
      </c>
      <c r="K523" s="511">
        <f t="shared" si="81"/>
        <v>500.76000000000005</v>
      </c>
      <c r="L523" s="487"/>
      <c r="M523" s="470">
        <v>40.19999999999993</v>
      </c>
      <c r="N523" s="407">
        <v>19.71999999999997</v>
      </c>
      <c r="O523" s="511">
        <f t="shared" si="82"/>
        <v>59.9199999999999</v>
      </c>
      <c r="P523" s="15"/>
    </row>
    <row r="524" spans="1:16" ht="15.75">
      <c r="A524" s="185">
        <v>8</v>
      </c>
      <c r="B524" s="481" t="s">
        <v>167</v>
      </c>
      <c r="C524" s="398">
        <f t="shared" si="78"/>
        <v>708.0000000000001</v>
      </c>
      <c r="D524" s="178">
        <f t="shared" si="79"/>
        <v>675.71</v>
      </c>
      <c r="E524" s="24">
        <v>604.34</v>
      </c>
      <c r="F524" s="199">
        <f t="shared" si="80"/>
        <v>0.8535875706214688</v>
      </c>
      <c r="G524" s="98"/>
      <c r="I524" s="469">
        <v>379.1</v>
      </c>
      <c r="J524" s="407">
        <v>225.24</v>
      </c>
      <c r="K524" s="511">
        <f t="shared" si="81"/>
        <v>604.34</v>
      </c>
      <c r="L524" s="485"/>
      <c r="M524" s="469">
        <v>52.629999999999995</v>
      </c>
      <c r="N524" s="407">
        <v>18.74000000000001</v>
      </c>
      <c r="O524" s="511">
        <f t="shared" si="82"/>
        <v>71.37</v>
      </c>
      <c r="P524" s="15"/>
    </row>
    <row r="525" spans="1:16" ht="15.75">
      <c r="A525" s="185">
        <v>9</v>
      </c>
      <c r="B525" s="481" t="s">
        <v>168</v>
      </c>
      <c r="C525" s="398">
        <f t="shared" si="78"/>
        <v>497.4</v>
      </c>
      <c r="D525" s="178">
        <f t="shared" si="79"/>
        <v>482.53999999999996</v>
      </c>
      <c r="E525" s="24">
        <v>437.86</v>
      </c>
      <c r="F525" s="199">
        <f t="shared" si="80"/>
        <v>0.8802975472456775</v>
      </c>
      <c r="G525" s="98"/>
      <c r="I525" s="469">
        <v>286.68</v>
      </c>
      <c r="J525" s="407">
        <v>151.18</v>
      </c>
      <c r="K525" s="511">
        <f t="shared" si="81"/>
        <v>437.86</v>
      </c>
      <c r="L525" s="485"/>
      <c r="M525" s="469">
        <v>29.849999999999966</v>
      </c>
      <c r="N525" s="407">
        <v>14.829999999999984</v>
      </c>
      <c r="O525" s="511">
        <f t="shared" si="82"/>
        <v>44.67999999999995</v>
      </c>
      <c r="P525" s="15"/>
    </row>
    <row r="526" spans="1:16" ht="15.75">
      <c r="A526" s="185">
        <v>10</v>
      </c>
      <c r="B526" s="481" t="s">
        <v>169</v>
      </c>
      <c r="C526" s="398">
        <f t="shared" si="78"/>
        <v>279.8</v>
      </c>
      <c r="D526" s="178">
        <f t="shared" si="79"/>
        <v>271.91</v>
      </c>
      <c r="E526" s="24">
        <v>247.08</v>
      </c>
      <c r="F526" s="199">
        <f t="shared" si="80"/>
        <v>0.8830593280914939</v>
      </c>
      <c r="G526" s="98"/>
      <c r="I526" s="469">
        <v>153.36</v>
      </c>
      <c r="J526" s="407">
        <v>93.72</v>
      </c>
      <c r="K526" s="511">
        <f t="shared" si="81"/>
        <v>247.08</v>
      </c>
      <c r="L526" s="485"/>
      <c r="M526" s="469">
        <v>19.25</v>
      </c>
      <c r="N526" s="407">
        <v>5.579999999999998</v>
      </c>
      <c r="O526" s="511">
        <f t="shared" si="82"/>
        <v>24.83</v>
      </c>
      <c r="P526" s="15"/>
    </row>
    <row r="527" spans="1:16" ht="15.75">
      <c r="A527" s="185">
        <v>11</v>
      </c>
      <c r="B527" s="481" t="s">
        <v>170</v>
      </c>
      <c r="C527" s="398">
        <f t="shared" si="78"/>
        <v>710.6000000000001</v>
      </c>
      <c r="D527" s="178">
        <f t="shared" si="79"/>
        <v>673.25</v>
      </c>
      <c r="E527" s="24">
        <v>598.171</v>
      </c>
      <c r="F527" s="199">
        <f t="shared" si="80"/>
        <v>0.8417830002814523</v>
      </c>
      <c r="G527" s="98"/>
      <c r="I527" s="469">
        <v>381.471</v>
      </c>
      <c r="J527" s="407">
        <v>216.7</v>
      </c>
      <c r="K527" s="511">
        <f t="shared" si="81"/>
        <v>598.171</v>
      </c>
      <c r="L527" s="485"/>
      <c r="M527" s="469">
        <v>55.99900000000014</v>
      </c>
      <c r="N527" s="407">
        <v>19.079999999999984</v>
      </c>
      <c r="O527" s="511">
        <f t="shared" si="82"/>
        <v>75.07900000000012</v>
      </c>
      <c r="P527" s="15"/>
    </row>
    <row r="528" spans="1:16" ht="15.75">
      <c r="A528" s="185">
        <v>12</v>
      </c>
      <c r="B528" s="481" t="s">
        <v>171</v>
      </c>
      <c r="C528" s="398">
        <f t="shared" si="78"/>
        <v>631.4000000000001</v>
      </c>
      <c r="D528" s="178">
        <f t="shared" si="79"/>
        <v>644.183</v>
      </c>
      <c r="E528" s="24">
        <v>608.6100000000001</v>
      </c>
      <c r="F528" s="199">
        <f t="shared" si="80"/>
        <v>0.9639056065885335</v>
      </c>
      <c r="G528" s="98"/>
      <c r="I528" s="469">
        <v>390.45000000000005</v>
      </c>
      <c r="J528" s="407">
        <v>218.16000000000003</v>
      </c>
      <c r="K528" s="511">
        <f t="shared" si="81"/>
        <v>608.6100000000001</v>
      </c>
      <c r="L528" s="485"/>
      <c r="M528" s="469">
        <v>19.902999999999906</v>
      </c>
      <c r="N528" s="407">
        <v>15.66999999999993</v>
      </c>
      <c r="O528" s="511">
        <f t="shared" si="82"/>
        <v>35.57299999999984</v>
      </c>
      <c r="P528" s="15"/>
    </row>
    <row r="529" spans="1:19" ht="15.75">
      <c r="A529" s="185">
        <v>13</v>
      </c>
      <c r="B529" s="481" t="s">
        <v>172</v>
      </c>
      <c r="C529" s="398">
        <f t="shared" si="78"/>
        <v>370.6</v>
      </c>
      <c r="D529" s="178">
        <f t="shared" si="79"/>
        <v>361.32</v>
      </c>
      <c r="E529" s="24">
        <v>329.28000000000003</v>
      </c>
      <c r="F529" s="199">
        <f>E529/C529</f>
        <v>0.8885051268213707</v>
      </c>
      <c r="G529" s="98"/>
      <c r="I529" s="469">
        <v>217.74</v>
      </c>
      <c r="J529" s="407">
        <v>111.54000000000002</v>
      </c>
      <c r="K529" s="511">
        <f t="shared" si="81"/>
        <v>329.28000000000003</v>
      </c>
      <c r="L529" s="485"/>
      <c r="M529" s="469">
        <v>16.569999999999965</v>
      </c>
      <c r="N529" s="407">
        <v>15.469999999999999</v>
      </c>
      <c r="O529" s="511">
        <f t="shared" si="82"/>
        <v>32.039999999999964</v>
      </c>
      <c r="P529" s="15"/>
      <c r="R529" s="2"/>
      <c r="S529" s="154"/>
    </row>
    <row r="530" spans="1:20" s="2" customFormat="1" ht="15">
      <c r="A530" s="35"/>
      <c r="B530" s="586" t="s">
        <v>19</v>
      </c>
      <c r="C530" s="399">
        <f>SUM(C517:C529)</f>
        <v>6597.800000000001</v>
      </c>
      <c r="D530" s="399">
        <f>SUM(D517:D529)</f>
        <v>6415.123</v>
      </c>
      <c r="E530" s="399">
        <f>SUM(E517:E529)</f>
        <v>5830.861000000002</v>
      </c>
      <c r="F530" s="186">
        <f t="shared" si="80"/>
        <v>0.8837583740034558</v>
      </c>
      <c r="G530" s="21"/>
      <c r="H530" s="122"/>
      <c r="I530" s="192">
        <v>3753.9610000000002</v>
      </c>
      <c r="J530" s="366">
        <f>SUM(J517:J529)</f>
        <v>2076.9000000000005</v>
      </c>
      <c r="K530" s="473">
        <f>SUM(K517:K529)</f>
        <v>5830.861000000002</v>
      </c>
      <c r="L530" s="505"/>
      <c r="M530" s="192">
        <f>SUM(M517:M529)</f>
        <v>404.85199999999963</v>
      </c>
      <c r="N530" s="366">
        <f>SUM(N517:N529)</f>
        <v>179.40999999999983</v>
      </c>
      <c r="O530" s="473">
        <f>SUM(O517:O529)</f>
        <v>584.2619999999995</v>
      </c>
      <c r="P530" s="505"/>
      <c r="T530" s="154"/>
    </row>
    <row r="531" spans="1:16" ht="15.75">
      <c r="A531" s="20"/>
      <c r="B531" s="626"/>
      <c r="C531" s="400"/>
      <c r="D531" s="136"/>
      <c r="F531" s="96"/>
      <c r="G531" s="21"/>
      <c r="L531" s="15"/>
      <c r="M531" s="15"/>
      <c r="N531" s="15"/>
      <c r="O531" s="15"/>
      <c r="P531" s="15"/>
    </row>
    <row r="532" spans="1:16" ht="15">
      <c r="A532" s="193" t="s">
        <v>129</v>
      </c>
      <c r="B532" s="122"/>
      <c r="C532" s="193"/>
      <c r="L532" s="15"/>
      <c r="M532" s="15"/>
      <c r="N532" s="15"/>
      <c r="O532" s="15"/>
      <c r="P532" s="15"/>
    </row>
    <row r="533" spans="1:16" ht="15">
      <c r="A533" s="109" t="s">
        <v>263</v>
      </c>
      <c r="B533" s="20"/>
      <c r="C533" s="2"/>
      <c r="L533" s="15"/>
      <c r="M533" s="15"/>
      <c r="N533" s="15"/>
      <c r="O533" s="15"/>
      <c r="P533" s="15"/>
    </row>
    <row r="534" spans="1:16" ht="55.5" customHeight="1">
      <c r="A534" s="116" t="s">
        <v>8</v>
      </c>
      <c r="B534" s="116" t="s">
        <v>9</v>
      </c>
      <c r="C534" s="116" t="s">
        <v>281</v>
      </c>
      <c r="D534" s="116" t="s">
        <v>115</v>
      </c>
      <c r="E534" s="164" t="s">
        <v>336</v>
      </c>
      <c r="F534" s="283" t="s">
        <v>295</v>
      </c>
      <c r="G534" s="15"/>
      <c r="L534" s="490"/>
      <c r="M534" s="20"/>
      <c r="N534" s="20"/>
      <c r="O534" s="20"/>
      <c r="P534" s="15"/>
    </row>
    <row r="535" spans="1:16" ht="15.75">
      <c r="A535" s="18">
        <v>1</v>
      </c>
      <c r="B535" s="481" t="s">
        <v>160</v>
      </c>
      <c r="C535" s="398">
        <f>C517</f>
        <v>650.6000000000001</v>
      </c>
      <c r="D535" s="178">
        <f>D517</f>
        <v>606.38</v>
      </c>
      <c r="E535" s="398">
        <v>75.59999999999994</v>
      </c>
      <c r="F535" s="200">
        <f>E535/C535</f>
        <v>0.11620043037196422</v>
      </c>
      <c r="G535" s="15"/>
      <c r="L535" s="15"/>
      <c r="M535" s="38"/>
      <c r="N535" s="38"/>
      <c r="O535" s="15"/>
      <c r="P535" s="15"/>
    </row>
    <row r="536" spans="1:16" ht="15.75">
      <c r="A536" s="18">
        <v>2</v>
      </c>
      <c r="B536" s="481" t="s">
        <v>161</v>
      </c>
      <c r="C536" s="398">
        <f aca="true" t="shared" si="83" ref="C536:D547">C518</f>
        <v>275</v>
      </c>
      <c r="D536" s="178">
        <f t="shared" si="83"/>
        <v>267.19</v>
      </c>
      <c r="E536" s="398">
        <v>24.409999999999982</v>
      </c>
      <c r="F536" s="200">
        <f aca="true" t="shared" si="84" ref="F536:F548">E536/C536</f>
        <v>0.0887636363636363</v>
      </c>
      <c r="G536" s="15"/>
      <c r="L536" s="15"/>
      <c r="M536" s="38"/>
      <c r="N536" s="38"/>
      <c r="O536" s="15"/>
      <c r="P536" s="15"/>
    </row>
    <row r="537" spans="1:16" ht="15.75">
      <c r="A537" s="18">
        <v>3</v>
      </c>
      <c r="B537" s="481" t="s">
        <v>162</v>
      </c>
      <c r="C537" s="398">
        <f t="shared" si="83"/>
        <v>445</v>
      </c>
      <c r="D537" s="178">
        <f t="shared" si="83"/>
        <v>448.7799999999999</v>
      </c>
      <c r="E537" s="398">
        <v>28.199999999999847</v>
      </c>
      <c r="F537" s="200">
        <f t="shared" si="84"/>
        <v>0.06337078651685359</v>
      </c>
      <c r="G537" s="15"/>
      <c r="L537" s="15"/>
      <c r="M537" s="38"/>
      <c r="N537" s="38"/>
      <c r="O537" s="15"/>
      <c r="P537" s="15"/>
    </row>
    <row r="538" spans="1:16" ht="15.75">
      <c r="A538" s="18">
        <v>4</v>
      </c>
      <c r="B538" s="481" t="s">
        <v>163</v>
      </c>
      <c r="C538" s="398">
        <f t="shared" si="83"/>
        <v>259.40000000000003</v>
      </c>
      <c r="D538" s="178">
        <f t="shared" si="83"/>
        <v>252.99000000000004</v>
      </c>
      <c r="E538" s="398">
        <v>22.349999999999966</v>
      </c>
      <c r="F538" s="200">
        <f t="shared" si="84"/>
        <v>0.08616037008481096</v>
      </c>
      <c r="G538" s="15"/>
      <c r="L538" s="15"/>
      <c r="M538" s="38"/>
      <c r="N538" s="38"/>
      <c r="O538" s="15"/>
      <c r="P538" s="15"/>
    </row>
    <row r="539" spans="1:16" ht="15.75">
      <c r="A539" s="18">
        <v>5</v>
      </c>
      <c r="B539" s="482" t="s">
        <v>164</v>
      </c>
      <c r="C539" s="398">
        <f t="shared" si="83"/>
        <v>585.6</v>
      </c>
      <c r="D539" s="178">
        <f t="shared" si="83"/>
        <v>581.5</v>
      </c>
      <c r="E539" s="398">
        <v>43.64000000000004</v>
      </c>
      <c r="F539" s="200">
        <f t="shared" si="84"/>
        <v>0.07452185792349734</v>
      </c>
      <c r="G539" s="15"/>
      <c r="L539" s="15"/>
      <c r="M539" s="38"/>
      <c r="N539" s="38"/>
      <c r="O539" s="15"/>
      <c r="P539" s="15"/>
    </row>
    <row r="540" spans="1:16" ht="15.75">
      <c r="A540" s="18">
        <v>6</v>
      </c>
      <c r="B540" s="481" t="s">
        <v>165</v>
      </c>
      <c r="C540" s="398">
        <f t="shared" si="83"/>
        <v>596.0000000000001</v>
      </c>
      <c r="D540" s="178">
        <f t="shared" si="83"/>
        <v>588.6899999999999</v>
      </c>
      <c r="E540" s="398">
        <v>46.56999999999991</v>
      </c>
      <c r="F540" s="200">
        <f t="shared" si="84"/>
        <v>0.07813758389261728</v>
      </c>
      <c r="G540" s="15"/>
      <c r="L540" s="15"/>
      <c r="M540" s="38"/>
      <c r="N540" s="38"/>
      <c r="O540" s="15"/>
      <c r="P540" s="15"/>
    </row>
    <row r="541" spans="1:16" ht="15.75">
      <c r="A541" s="18">
        <v>7</v>
      </c>
      <c r="B541" s="482" t="s">
        <v>166</v>
      </c>
      <c r="C541" s="398">
        <f t="shared" si="83"/>
        <v>588.4000000000001</v>
      </c>
      <c r="D541" s="178">
        <f t="shared" si="83"/>
        <v>560.68</v>
      </c>
      <c r="E541" s="398">
        <v>59.9199999999999</v>
      </c>
      <c r="F541" s="200">
        <f t="shared" si="84"/>
        <v>0.10183548606390193</v>
      </c>
      <c r="G541" s="15"/>
      <c r="L541" s="15"/>
      <c r="M541" s="38"/>
      <c r="N541" s="38"/>
      <c r="O541" s="15"/>
      <c r="P541" s="15"/>
    </row>
    <row r="542" spans="1:16" ht="15.75">
      <c r="A542" s="18">
        <v>8</v>
      </c>
      <c r="B542" s="481" t="s">
        <v>167</v>
      </c>
      <c r="C542" s="398">
        <f t="shared" si="83"/>
        <v>708.0000000000001</v>
      </c>
      <c r="D542" s="178">
        <f t="shared" si="83"/>
        <v>675.71</v>
      </c>
      <c r="E542" s="398">
        <v>71.37</v>
      </c>
      <c r="F542" s="200">
        <f t="shared" si="84"/>
        <v>0.1008050847457627</v>
      </c>
      <c r="G542" s="15"/>
      <c r="L542" s="15"/>
      <c r="M542" s="38"/>
      <c r="N542" s="38"/>
      <c r="O542" s="15"/>
      <c r="P542" s="15"/>
    </row>
    <row r="543" spans="1:16" ht="15.75">
      <c r="A543" s="18">
        <v>9</v>
      </c>
      <c r="B543" s="481" t="s">
        <v>168</v>
      </c>
      <c r="C543" s="398">
        <f t="shared" si="83"/>
        <v>497.4</v>
      </c>
      <c r="D543" s="178">
        <f t="shared" si="83"/>
        <v>482.53999999999996</v>
      </c>
      <c r="E543" s="398">
        <v>44.67999999999995</v>
      </c>
      <c r="F543" s="200">
        <f t="shared" si="84"/>
        <v>0.08982710092480892</v>
      </c>
      <c r="G543" s="15"/>
      <c r="L543" s="15"/>
      <c r="M543" s="38"/>
      <c r="N543" s="38"/>
      <c r="O543" s="15"/>
      <c r="P543" s="15"/>
    </row>
    <row r="544" spans="1:16" ht="15.75">
      <c r="A544" s="18">
        <v>10</v>
      </c>
      <c r="B544" s="481" t="s">
        <v>169</v>
      </c>
      <c r="C544" s="398">
        <f t="shared" si="83"/>
        <v>279.8</v>
      </c>
      <c r="D544" s="178">
        <f t="shared" si="83"/>
        <v>271.91</v>
      </c>
      <c r="E544" s="398">
        <v>24.83</v>
      </c>
      <c r="F544" s="200">
        <f t="shared" si="84"/>
        <v>0.08874195854181557</v>
      </c>
      <c r="G544" s="15"/>
      <c r="L544" s="16"/>
      <c r="M544" s="38"/>
      <c r="N544" s="38"/>
      <c r="O544" s="15"/>
      <c r="P544" s="15"/>
    </row>
    <row r="545" spans="1:16" ht="15.75">
      <c r="A545" s="18">
        <v>11</v>
      </c>
      <c r="B545" s="481" t="s">
        <v>170</v>
      </c>
      <c r="C545" s="398">
        <f t="shared" si="83"/>
        <v>710.6000000000001</v>
      </c>
      <c r="D545" s="178">
        <f t="shared" si="83"/>
        <v>673.25</v>
      </c>
      <c r="E545" s="398">
        <v>75.07900000000012</v>
      </c>
      <c r="F545" s="200">
        <f t="shared" si="84"/>
        <v>0.10565578384463849</v>
      </c>
      <c r="G545" s="15"/>
      <c r="L545" s="15"/>
      <c r="M545" s="38"/>
      <c r="N545" s="38"/>
      <c r="O545" s="15"/>
      <c r="P545" s="15"/>
    </row>
    <row r="546" spans="1:16" ht="15.75">
      <c r="A546" s="18">
        <v>12</v>
      </c>
      <c r="B546" s="481" t="s">
        <v>171</v>
      </c>
      <c r="C546" s="398">
        <f t="shared" si="83"/>
        <v>631.4000000000001</v>
      </c>
      <c r="D546" s="178">
        <f t="shared" si="83"/>
        <v>644.183</v>
      </c>
      <c r="E546" s="398">
        <v>35.57299999999984</v>
      </c>
      <c r="F546" s="200">
        <f t="shared" si="84"/>
        <v>0.05633987963256229</v>
      </c>
      <c r="G546" s="15"/>
      <c r="L546" s="15"/>
      <c r="M546" s="38"/>
      <c r="N546" s="38"/>
      <c r="O546" s="15"/>
      <c r="P546" s="15"/>
    </row>
    <row r="547" spans="1:16" ht="15.75">
      <c r="A547" s="18">
        <v>13</v>
      </c>
      <c r="B547" s="481" t="s">
        <v>172</v>
      </c>
      <c r="C547" s="398">
        <f t="shared" si="83"/>
        <v>370.6</v>
      </c>
      <c r="D547" s="178">
        <f t="shared" si="83"/>
        <v>361.32</v>
      </c>
      <c r="E547" s="398">
        <v>32.039999999999964</v>
      </c>
      <c r="F547" s="200">
        <f>E547/C547</f>
        <v>0.0864543982730706</v>
      </c>
      <c r="G547" s="15"/>
      <c r="L547" s="15"/>
      <c r="M547" s="38"/>
      <c r="N547" s="38"/>
      <c r="O547" s="15"/>
      <c r="P547" s="15"/>
    </row>
    <row r="548" spans="1:16" ht="15.75" customHeight="1">
      <c r="A548" s="35"/>
      <c r="B548" s="586" t="s">
        <v>19</v>
      </c>
      <c r="C548" s="399">
        <f>SUM(C535:C547)</f>
        <v>6597.800000000001</v>
      </c>
      <c r="D548" s="399">
        <f>SUM(D535:D547)</f>
        <v>6415.123</v>
      </c>
      <c r="E548" s="399">
        <f>SUM(E535:E547)</f>
        <v>584.2619999999995</v>
      </c>
      <c r="F548" s="36">
        <f t="shared" si="84"/>
        <v>0.08855406347570394</v>
      </c>
      <c r="G548" s="21"/>
      <c r="L548" s="15"/>
      <c r="M548" s="505"/>
      <c r="N548" s="505"/>
      <c r="O548" s="505"/>
      <c r="P548" s="15"/>
    </row>
    <row r="549" spans="1:16" ht="15.75">
      <c r="A549" s="742" t="s">
        <v>130</v>
      </c>
      <c r="B549" s="742"/>
      <c r="C549" s="742"/>
      <c r="D549" s="742"/>
      <c r="E549" s="742"/>
      <c r="G549" s="27"/>
      <c r="L549" s="15"/>
      <c r="M549" s="15"/>
      <c r="N549" s="15"/>
      <c r="O549" s="15"/>
      <c r="P549" s="15"/>
    </row>
    <row r="550" spans="1:16" ht="15">
      <c r="A550" s="232" t="s">
        <v>119</v>
      </c>
      <c r="B550" s="132"/>
      <c r="C550" s="27"/>
      <c r="D550" s="132"/>
      <c r="E550" s="160"/>
      <c r="F550" s="22"/>
      <c r="L550" s="15"/>
      <c r="M550" s="15"/>
      <c r="N550" s="15"/>
      <c r="O550" s="15"/>
      <c r="P550" s="15"/>
    </row>
    <row r="551" spans="1:16" ht="15">
      <c r="A551" s="728" t="s">
        <v>296</v>
      </c>
      <c r="B551" s="728"/>
      <c r="C551" s="728"/>
      <c r="D551" s="728"/>
      <c r="E551" s="160"/>
      <c r="F551" s="22"/>
      <c r="L551" s="16"/>
      <c r="M551" s="16"/>
      <c r="N551" s="16"/>
      <c r="O551" s="16"/>
      <c r="P551" s="15"/>
    </row>
    <row r="552" spans="1:16" ht="17.25" customHeight="1">
      <c r="A552" s="120" t="s">
        <v>68</v>
      </c>
      <c r="B552" s="120" t="s">
        <v>24</v>
      </c>
      <c r="C552" s="120" t="s">
        <v>25</v>
      </c>
      <c r="D552" s="292" t="s">
        <v>26</v>
      </c>
      <c r="E552" s="160"/>
      <c r="F552" s="288"/>
      <c r="K552" s="2"/>
      <c r="L552" s="20"/>
      <c r="M552" s="20"/>
      <c r="N552" s="16"/>
      <c r="O552" s="136"/>
      <c r="P552" s="15"/>
    </row>
    <row r="553" spans="1:16" ht="34.5" customHeight="1">
      <c r="A553" s="760" t="s">
        <v>39</v>
      </c>
      <c r="B553" s="637" t="s">
        <v>323</v>
      </c>
      <c r="C553" s="597" t="str">
        <f>C334</f>
        <v>01-04-2018</v>
      </c>
      <c r="D553" s="695"/>
      <c r="E553" s="160"/>
      <c r="F553" s="288"/>
      <c r="K553" s="589"/>
      <c r="L553" s="589"/>
      <c r="M553" s="505"/>
      <c r="N553" s="15"/>
      <c r="O553" s="15"/>
      <c r="P553" s="15"/>
    </row>
    <row r="554" spans="1:13" ht="15">
      <c r="A554" s="760"/>
      <c r="B554" s="637" t="s">
        <v>82</v>
      </c>
      <c r="C554" s="597" t="str">
        <f>C335</f>
        <v>27-04-2017</v>
      </c>
      <c r="D554" s="695"/>
      <c r="E554" s="160"/>
      <c r="F554" s="288"/>
      <c r="K554" s="2"/>
      <c r="L554" s="2"/>
      <c r="M554" s="2"/>
    </row>
    <row r="555" spans="1:13" ht="30">
      <c r="A555" s="760"/>
      <c r="B555" s="638" t="s">
        <v>101</v>
      </c>
      <c r="C555" s="597" t="str">
        <f>C336</f>
        <v>25-07-2017</v>
      </c>
      <c r="D555" s="696"/>
      <c r="E555" s="160"/>
      <c r="F555" s="87"/>
      <c r="K555" s="2"/>
      <c r="L555" s="2"/>
      <c r="M555" s="2"/>
    </row>
    <row r="556" spans="1:13" ht="35.25" customHeight="1">
      <c r="A556" s="760"/>
      <c r="B556" s="56" t="s">
        <v>29</v>
      </c>
      <c r="C556" s="597" t="str">
        <f>C337</f>
        <v>13-12-2017 &amp;  24-01-2018</v>
      </c>
      <c r="D556" s="695"/>
      <c r="E556" s="160"/>
      <c r="F556" s="275"/>
      <c r="J556" s="39"/>
      <c r="K556" s="2"/>
      <c r="L556" s="2"/>
      <c r="M556" s="2"/>
    </row>
    <row r="557" spans="1:7" ht="15">
      <c r="A557" s="760" t="s">
        <v>86</v>
      </c>
      <c r="B557" s="760"/>
      <c r="C557" s="760"/>
      <c r="D557" s="309">
        <f>SUM(D554:D556)</f>
        <v>0</v>
      </c>
      <c r="E557" s="160"/>
      <c r="F557" s="52"/>
      <c r="G557" s="27"/>
    </row>
    <row r="558" spans="1:10" ht="15">
      <c r="A558" s="718" t="s">
        <v>30</v>
      </c>
      <c r="B558" s="718"/>
      <c r="C558" s="718"/>
      <c r="D558" s="133">
        <f>SUM(D553:D556)</f>
        <v>0</v>
      </c>
      <c r="E558" s="160"/>
      <c r="F558" s="22"/>
      <c r="J558" s="501"/>
    </row>
    <row r="559" spans="1:10" ht="15.75">
      <c r="A559" s="389"/>
      <c r="B559" s="410"/>
      <c r="C559" s="392"/>
      <c r="J559" s="501"/>
    </row>
    <row r="560" spans="1:10" ht="15.75">
      <c r="A560" s="401"/>
      <c r="J560" s="514"/>
    </row>
    <row r="561" spans="1:10" s="193" customFormat="1" ht="15.75" customHeight="1">
      <c r="A561" s="193" t="s">
        <v>264</v>
      </c>
      <c r="B561" s="122"/>
      <c r="H561" s="122"/>
      <c r="J561" s="501"/>
    </row>
    <row r="562" spans="1:10" ht="33.75" customHeight="1">
      <c r="A562" s="116" t="s">
        <v>2</v>
      </c>
      <c r="B562" s="116"/>
      <c r="C562" s="116" t="s">
        <v>3</v>
      </c>
      <c r="D562" s="116" t="s">
        <v>4</v>
      </c>
      <c r="E562" s="164" t="s">
        <v>5</v>
      </c>
      <c r="F562" s="116" t="s">
        <v>6</v>
      </c>
      <c r="J562" s="514"/>
    </row>
    <row r="563" spans="1:16" ht="15">
      <c r="A563" s="116">
        <v>1</v>
      </c>
      <c r="B563" s="116">
        <v>2</v>
      </c>
      <c r="C563" s="116">
        <v>3</v>
      </c>
      <c r="D563" s="147">
        <v>4</v>
      </c>
      <c r="E563" s="164" t="s">
        <v>7</v>
      </c>
      <c r="F563" s="116">
        <v>6</v>
      </c>
      <c r="J563" s="501"/>
      <c r="L563" s="127"/>
      <c r="M563" s="127"/>
      <c r="N563" s="127"/>
      <c r="O563" s="127"/>
      <c r="P563" s="127"/>
    </row>
    <row r="564" spans="1:16" s="265" customFormat="1" ht="25.5">
      <c r="A564" s="276">
        <v>1</v>
      </c>
      <c r="B564" s="307" t="s">
        <v>335</v>
      </c>
      <c r="C564" s="695"/>
      <c r="D564" s="698">
        <f>D575</f>
        <v>0.48</v>
      </c>
      <c r="E564" s="453">
        <f>D564-C564</f>
        <v>0.48</v>
      </c>
      <c r="F564" s="431">
        <f>E564/D565</f>
        <v>0.002439644218551461</v>
      </c>
      <c r="G564" s="290"/>
      <c r="H564" s="6"/>
      <c r="J564" s="501"/>
      <c r="L564" s="6"/>
      <c r="M564" s="6"/>
      <c r="N564" s="6"/>
      <c r="O564" s="6"/>
      <c r="P564" s="402"/>
    </row>
    <row r="565" spans="1:10" s="265" customFormat="1" ht="21" customHeight="1">
      <c r="A565" s="276">
        <v>2</v>
      </c>
      <c r="B565" s="307" t="s">
        <v>281</v>
      </c>
      <c r="C565" s="697"/>
      <c r="D565" s="555">
        <f>C575</f>
        <v>196.75</v>
      </c>
      <c r="E565" s="453">
        <f>D565-C565</f>
        <v>196.75</v>
      </c>
      <c r="F565" s="431" t="e">
        <f>E565/D566</f>
        <v>#DIV/0!</v>
      </c>
      <c r="G565" s="290"/>
      <c r="H565" s="6"/>
      <c r="J565" s="501"/>
    </row>
    <row r="566" spans="1:18" s="265" customFormat="1" ht="24" customHeight="1">
      <c r="A566" s="276">
        <v>3</v>
      </c>
      <c r="B566" s="307" t="s">
        <v>297</v>
      </c>
      <c r="C566" s="697"/>
      <c r="D566" s="555">
        <v>0</v>
      </c>
      <c r="E566" s="453">
        <f>D566-C566</f>
        <v>0</v>
      </c>
      <c r="F566" s="431" t="e">
        <f>E566/C566</f>
        <v>#DIV/0!</v>
      </c>
      <c r="G566" s="290"/>
      <c r="H566" s="6"/>
      <c r="J566" s="501"/>
      <c r="K566" s="314"/>
      <c r="L566" s="95"/>
      <c r="M566" s="95"/>
      <c r="N566" s="136"/>
      <c r="O566" s="95"/>
      <c r="P566" s="95"/>
      <c r="Q566" s="95"/>
      <c r="R566" s="95"/>
    </row>
    <row r="567" spans="1:18" s="265" customFormat="1" ht="18" customHeight="1">
      <c r="A567" s="276">
        <v>4</v>
      </c>
      <c r="B567" s="276" t="s">
        <v>33</v>
      </c>
      <c r="C567" s="289">
        <f>C564+C566</f>
        <v>0</v>
      </c>
      <c r="D567" s="289">
        <f>D564+D566</f>
        <v>0.48</v>
      </c>
      <c r="E567" s="432">
        <f>D567-C567</f>
        <v>0.48</v>
      </c>
      <c r="F567" s="431" t="e">
        <f>SUM(F564:F566)</f>
        <v>#DIV/0!</v>
      </c>
      <c r="G567" s="290"/>
      <c r="H567" s="6"/>
      <c r="J567" s="501"/>
      <c r="K567" s="314"/>
      <c r="L567" s="699"/>
      <c r="M567" s="314"/>
      <c r="N567" s="700"/>
      <c r="O567" s="314"/>
      <c r="P567" s="314"/>
      <c r="Q567" s="95"/>
      <c r="R567" s="95"/>
    </row>
    <row r="568" spans="1:18" ht="15.75" customHeight="1">
      <c r="A568" s="389"/>
      <c r="B568" s="410"/>
      <c r="C568" s="392"/>
      <c r="J568" s="501"/>
      <c r="K568" s="15"/>
      <c r="L568" s="15"/>
      <c r="M568" s="701"/>
      <c r="N568" s="700"/>
      <c r="O568" s="15"/>
      <c r="P568" s="15"/>
      <c r="Q568" s="15"/>
      <c r="R568" s="15"/>
    </row>
    <row r="569" spans="1:18" ht="15.75" customHeight="1">
      <c r="A569" s="401"/>
      <c r="J569" s="501"/>
      <c r="K569" s="15"/>
      <c r="L569" s="50"/>
      <c r="M569" s="701"/>
      <c r="N569" s="700"/>
      <c r="O569" s="15"/>
      <c r="P569" s="15"/>
      <c r="Q569" s="15"/>
      <c r="R569" s="15"/>
    </row>
    <row r="570" spans="1:18" s="221" customFormat="1" ht="15">
      <c r="A570" s="254" t="s">
        <v>298</v>
      </c>
      <c r="B570" s="127"/>
      <c r="D570" s="221" t="s">
        <v>31</v>
      </c>
      <c r="E570" s="762" t="s">
        <v>313</v>
      </c>
      <c r="F570" s="762"/>
      <c r="G570" s="235"/>
      <c r="H570" s="127"/>
      <c r="J570" s="514"/>
      <c r="K570" s="484"/>
      <c r="L570" s="50"/>
      <c r="M570" s="701"/>
      <c r="N570" s="700"/>
      <c r="O570" s="484"/>
      <c r="P570" s="484"/>
      <c r="Q570" s="484"/>
      <c r="R570" s="484"/>
    </row>
    <row r="571" spans="1:18" ht="30">
      <c r="A571" s="267" t="s">
        <v>2</v>
      </c>
      <c r="B571" s="267" t="s">
        <v>40</v>
      </c>
      <c r="C571" s="267" t="s">
        <v>281</v>
      </c>
      <c r="D571" s="267" t="s">
        <v>118</v>
      </c>
      <c r="E571" s="268" t="s">
        <v>198</v>
      </c>
      <c r="F571" s="267" t="s">
        <v>41</v>
      </c>
      <c r="G571" s="267" t="s">
        <v>42</v>
      </c>
      <c r="J571" s="50"/>
      <c r="K571" s="505"/>
      <c r="L571" s="50"/>
      <c r="M571" s="702"/>
      <c r="N571" s="505"/>
      <c r="O571" s="96"/>
      <c r="P571" s="15"/>
      <c r="Q571" s="15"/>
      <c r="R571" s="15"/>
    </row>
    <row r="572" spans="1:18" s="22" customFormat="1" ht="15">
      <c r="A572" s="291" t="s">
        <v>175</v>
      </c>
      <c r="B572" s="291" t="s">
        <v>176</v>
      </c>
      <c r="C572" s="291" t="s">
        <v>177</v>
      </c>
      <c r="D572" s="291" t="s">
        <v>178</v>
      </c>
      <c r="E572" s="291" t="s">
        <v>179</v>
      </c>
      <c r="F572" s="291" t="s">
        <v>180</v>
      </c>
      <c r="G572" s="291" t="s">
        <v>181</v>
      </c>
      <c r="H572" s="132"/>
      <c r="J572" s="52"/>
      <c r="K572" s="52"/>
      <c r="L572" s="52"/>
      <c r="M572" s="52"/>
      <c r="N572" s="52"/>
      <c r="O572" s="52"/>
      <c r="P572" s="52"/>
      <c r="Q572" s="52"/>
      <c r="R572" s="52"/>
    </row>
    <row r="573" spans="1:18" s="22" customFormat="1" ht="15">
      <c r="A573" s="433">
        <v>1</v>
      </c>
      <c r="B573" s="639" t="s">
        <v>43</v>
      </c>
      <c r="C573" s="434">
        <v>98.375</v>
      </c>
      <c r="D573" s="549">
        <v>0.24</v>
      </c>
      <c r="E573" s="435">
        <v>95.85</v>
      </c>
      <c r="F573" s="436">
        <f>E573/C573</f>
        <v>0.9743329097839898</v>
      </c>
      <c r="G573" s="437">
        <f>D573-E573</f>
        <v>-95.61</v>
      </c>
      <c r="H573" s="132"/>
      <c r="J573" s="52"/>
      <c r="K573" s="52"/>
      <c r="L573" s="52"/>
      <c r="M573" s="52"/>
      <c r="N573" s="52"/>
      <c r="O573" s="52"/>
      <c r="P573" s="52"/>
      <c r="Q573" s="52"/>
      <c r="R573" s="52"/>
    </row>
    <row r="574" spans="1:8" s="22" customFormat="1" ht="43.5" customHeight="1">
      <c r="A574" s="433">
        <v>2</v>
      </c>
      <c r="B574" s="639" t="s">
        <v>117</v>
      </c>
      <c r="C574" s="434">
        <v>98.375</v>
      </c>
      <c r="D574" s="549">
        <v>0.24</v>
      </c>
      <c r="E574" s="435">
        <v>96.22</v>
      </c>
      <c r="F574" s="436">
        <f>E574/C574</f>
        <v>0.9780940279542567</v>
      </c>
      <c r="G574" s="437">
        <f>D574-E574</f>
        <v>-95.98</v>
      </c>
      <c r="H574" s="132"/>
    </row>
    <row r="575" spans="1:8" s="22" customFormat="1" ht="15">
      <c r="A575" s="750" t="s">
        <v>19</v>
      </c>
      <c r="B575" s="750"/>
      <c r="C575" s="438">
        <f>SUM(C573:C574)</f>
        <v>196.75</v>
      </c>
      <c r="D575" s="438">
        <f>SUM(D573:D574)</f>
        <v>0.48</v>
      </c>
      <c r="E575" s="439">
        <f>E574+E573</f>
        <v>192.07</v>
      </c>
      <c r="F575" s="440">
        <f>E575/C575</f>
        <v>0.9762134688691232</v>
      </c>
      <c r="G575" s="441">
        <f>SUM(G573:G574)</f>
        <v>-191.59</v>
      </c>
      <c r="H575" s="132"/>
    </row>
    <row r="576" spans="1:8" s="22" customFormat="1" ht="15">
      <c r="A576" s="127"/>
      <c r="B576" s="127"/>
      <c r="C576" s="1"/>
      <c r="D576" s="127"/>
      <c r="E576" s="9"/>
      <c r="F576" s="1"/>
      <c r="G576" s="27"/>
      <c r="H576" s="132"/>
    </row>
    <row r="577" spans="1:8" s="22" customFormat="1" ht="15">
      <c r="A577" s="127"/>
      <c r="B577" s="127"/>
      <c r="C577" s="1"/>
      <c r="D577" s="127"/>
      <c r="E577" s="9"/>
      <c r="F577" s="1"/>
      <c r="G577" s="27"/>
      <c r="H577" s="132"/>
    </row>
    <row r="578" spans="1:8" s="233" customFormat="1" ht="15">
      <c r="A578" s="722" t="s">
        <v>131</v>
      </c>
      <c r="B578" s="722"/>
      <c r="C578" s="722"/>
      <c r="D578" s="722"/>
      <c r="E578" s="722"/>
      <c r="F578" s="722"/>
      <c r="G578" s="249"/>
      <c r="H578" s="132"/>
    </row>
    <row r="579" spans="1:11" s="233" customFormat="1" ht="15">
      <c r="A579" s="232" t="s">
        <v>132</v>
      </c>
      <c r="B579" s="132"/>
      <c r="C579" s="249"/>
      <c r="E579" s="234"/>
      <c r="G579" s="235"/>
      <c r="H579" s="132"/>
      <c r="K579" s="2"/>
    </row>
    <row r="580" spans="1:13" s="22" customFormat="1" ht="15">
      <c r="A580" s="728" t="s">
        <v>299</v>
      </c>
      <c r="B580" s="728"/>
      <c r="C580" s="728"/>
      <c r="D580" s="728"/>
      <c r="E580" s="160"/>
      <c r="G580" s="39"/>
      <c r="H580" s="132"/>
      <c r="J580" s="600"/>
      <c r="K580" s="600"/>
      <c r="L580" s="20"/>
      <c r="M580" s="20"/>
    </row>
    <row r="581" spans="1:15" s="22" customFormat="1" ht="27">
      <c r="A581" s="115" t="s">
        <v>23</v>
      </c>
      <c r="B581" s="115" t="s">
        <v>24</v>
      </c>
      <c r="C581" s="115" t="s">
        <v>25</v>
      </c>
      <c r="D581" s="115" t="s">
        <v>26</v>
      </c>
      <c r="E581" s="9"/>
      <c r="F581" s="37"/>
      <c r="G581" s="39"/>
      <c r="H581" s="132"/>
      <c r="J581" s="589"/>
      <c r="K581" s="589"/>
      <c r="L581" s="589"/>
      <c r="M581" s="505"/>
      <c r="N581" s="127"/>
      <c r="O581" s="127"/>
    </row>
    <row r="582" spans="1:15" s="22" customFormat="1" ht="15">
      <c r="A582" s="760" t="s">
        <v>149</v>
      </c>
      <c r="B582" s="640" t="s">
        <v>315</v>
      </c>
      <c r="C582" s="597" t="str">
        <f>C553</f>
        <v>01-04-2018</v>
      </c>
      <c r="D582" s="598"/>
      <c r="E582" s="9"/>
      <c r="F582" s="37"/>
      <c r="G582" s="39"/>
      <c r="H582" s="132"/>
      <c r="J582" s="77"/>
      <c r="K582" s="77"/>
      <c r="L582" s="2"/>
      <c r="M582" s="2"/>
      <c r="N582" s="127"/>
      <c r="O582" s="371"/>
    </row>
    <row r="583" spans="1:13" s="22" customFormat="1" ht="15">
      <c r="A583" s="760"/>
      <c r="B583" s="640" t="s">
        <v>82</v>
      </c>
      <c r="C583" s="597" t="str">
        <f>C554</f>
        <v>27-04-2017</v>
      </c>
      <c r="D583" s="599"/>
      <c r="E583" s="9"/>
      <c r="F583" s="37"/>
      <c r="G583" s="39"/>
      <c r="H583" s="132"/>
      <c r="J583" s="2"/>
      <c r="K583" s="77"/>
      <c r="L583" s="2"/>
      <c r="M583" s="2"/>
    </row>
    <row r="584" spans="1:15" s="22" customFormat="1" ht="15">
      <c r="A584" s="760"/>
      <c r="B584" s="641" t="s">
        <v>28</v>
      </c>
      <c r="C584" s="597" t="str">
        <f>C555</f>
        <v>25-07-2017</v>
      </c>
      <c r="D584" s="599"/>
      <c r="E584" s="9"/>
      <c r="F584" s="37"/>
      <c r="G584" s="39"/>
      <c r="H584" s="132"/>
      <c r="J584" s="2"/>
      <c r="K584" s="77"/>
      <c r="L584" s="2"/>
      <c r="M584" s="77"/>
      <c r="O584" s="27"/>
    </row>
    <row r="585" spans="1:8" s="22" customFormat="1" ht="30">
      <c r="A585" s="760"/>
      <c r="B585" s="601" t="s">
        <v>29</v>
      </c>
      <c r="C585" s="597" t="str">
        <f>C556</f>
        <v>13-12-2017 &amp;  24-01-2018</v>
      </c>
      <c r="D585" s="599"/>
      <c r="E585" s="9"/>
      <c r="F585" s="38"/>
      <c r="G585" s="39"/>
      <c r="H585" s="132"/>
    </row>
    <row r="586" spans="1:8" s="22" customFormat="1" ht="15">
      <c r="A586" s="760" t="s">
        <v>86</v>
      </c>
      <c r="B586" s="760"/>
      <c r="C586" s="760"/>
      <c r="D586" s="442">
        <f>D585+D584+D583</f>
        <v>0</v>
      </c>
      <c r="E586" s="9"/>
      <c r="F586" s="50"/>
      <c r="G586" s="27"/>
      <c r="H586" s="132"/>
    </row>
    <row r="587" spans="1:10" ht="15">
      <c r="A587" s="718" t="s">
        <v>30</v>
      </c>
      <c r="B587" s="718"/>
      <c r="C587" s="718"/>
      <c r="D587" s="289">
        <f>SUM(D582:D585)</f>
        <v>0</v>
      </c>
      <c r="E587" s="160"/>
      <c r="F587" s="22"/>
      <c r="J587" s="501"/>
    </row>
    <row r="588" spans="1:8" s="113" customFormat="1" ht="18" customHeight="1">
      <c r="A588" s="401"/>
      <c r="B588" s="127"/>
      <c r="C588" s="1"/>
      <c r="D588" s="127"/>
      <c r="E588" s="9"/>
      <c r="F588" s="1"/>
      <c r="G588" s="39"/>
      <c r="H588" s="419"/>
    </row>
    <row r="589" spans="1:8" s="262" customFormat="1" ht="15">
      <c r="A589" s="254" t="s">
        <v>300</v>
      </c>
      <c r="B589" s="127"/>
      <c r="C589" s="221"/>
      <c r="D589" s="221"/>
      <c r="E589" s="222"/>
      <c r="F589" s="221"/>
      <c r="G589" s="235"/>
      <c r="H589" s="419"/>
    </row>
    <row r="590" spans="1:8" s="22" customFormat="1" ht="27">
      <c r="A590" s="115" t="s">
        <v>2</v>
      </c>
      <c r="B590" s="115" t="s">
        <v>156</v>
      </c>
      <c r="C590" s="115" t="s">
        <v>3</v>
      </c>
      <c r="D590" s="115" t="s">
        <v>4</v>
      </c>
      <c r="E590" s="171" t="s">
        <v>5</v>
      </c>
      <c r="F590" s="115" t="s">
        <v>6</v>
      </c>
      <c r="G590" s="39"/>
      <c r="H590" s="132"/>
    </row>
    <row r="591" spans="1:8" s="22" customFormat="1" ht="15">
      <c r="A591" s="116">
        <v>1</v>
      </c>
      <c r="B591" s="116">
        <v>2</v>
      </c>
      <c r="C591" s="116">
        <v>3</v>
      </c>
      <c r="D591" s="147">
        <v>4</v>
      </c>
      <c r="E591" s="164" t="s">
        <v>7</v>
      </c>
      <c r="F591" s="116">
        <v>6</v>
      </c>
      <c r="G591" s="39"/>
      <c r="H591" s="132"/>
    </row>
    <row r="592" spans="1:16" s="22" customFormat="1" ht="30">
      <c r="A592" s="18">
        <v>1</v>
      </c>
      <c r="B592" s="285" t="s">
        <v>335</v>
      </c>
      <c r="C592" s="293"/>
      <c r="D592" s="293">
        <v>75.35</v>
      </c>
      <c r="E592" s="451">
        <f>D592-C592</f>
        <v>75.35</v>
      </c>
      <c r="F592" s="452" t="e">
        <f>E592/C592</f>
        <v>#DIV/0!</v>
      </c>
      <c r="G592" s="39"/>
      <c r="K592" s="132"/>
      <c r="L592" s="379"/>
      <c r="M592" s="379"/>
      <c r="N592" s="379"/>
      <c r="O592" s="379"/>
      <c r="P592" s="379"/>
    </row>
    <row r="593" spans="1:16" s="22" customFormat="1" ht="15">
      <c r="A593" s="18">
        <v>2</v>
      </c>
      <c r="B593" s="285" t="s">
        <v>281</v>
      </c>
      <c r="C593" s="444"/>
      <c r="D593" s="444">
        <v>442.78000000000003</v>
      </c>
      <c r="E593" s="453">
        <f>D593-C593</f>
        <v>442.78000000000003</v>
      </c>
      <c r="F593" s="452" t="e">
        <f>E593/C593</f>
        <v>#DIV/0!</v>
      </c>
      <c r="G593" s="39"/>
      <c r="K593" s="132"/>
      <c r="L593" s="379"/>
      <c r="M593" s="379"/>
      <c r="N593" s="379"/>
      <c r="O593" s="379"/>
      <c r="P593" s="379"/>
    </row>
    <row r="594" spans="1:16" s="294" customFormat="1" ht="27.75" customHeight="1">
      <c r="A594" s="277">
        <v>3</v>
      </c>
      <c r="B594" s="107" t="s">
        <v>297</v>
      </c>
      <c r="C594" s="295"/>
      <c r="D594" s="295">
        <v>0</v>
      </c>
      <c r="E594" s="453">
        <f>D594-C594</f>
        <v>0</v>
      </c>
      <c r="F594" s="452" t="e">
        <f>E594/C594</f>
        <v>#DIV/0!</v>
      </c>
      <c r="G594" s="270"/>
      <c r="K594" s="550"/>
      <c r="L594" s="379"/>
      <c r="M594" s="379"/>
      <c r="N594" s="379"/>
      <c r="O594" s="379"/>
      <c r="P594" s="379"/>
    </row>
    <row r="595" spans="1:16" s="22" customFormat="1" ht="15">
      <c r="A595" s="18">
        <v>4</v>
      </c>
      <c r="B595" s="35" t="s">
        <v>33</v>
      </c>
      <c r="C595" s="289">
        <f>C594+C592</f>
        <v>0</v>
      </c>
      <c r="D595" s="289">
        <f>D594+D592</f>
        <v>75.35</v>
      </c>
      <c r="E595" s="453">
        <f>D595-C595</f>
        <v>75.35</v>
      </c>
      <c r="F595" s="452" t="e">
        <f>E595/C595</f>
        <v>#DIV/0!</v>
      </c>
      <c r="G595" s="39"/>
      <c r="H595" s="132"/>
      <c r="L595" s="132"/>
      <c r="M595" s="132"/>
      <c r="N595" s="132"/>
      <c r="O595" s="132"/>
      <c r="P595" s="132"/>
    </row>
    <row r="596" spans="1:16" s="22" customFormat="1" ht="30" customHeight="1">
      <c r="A596" s="406"/>
      <c r="B596" s="410"/>
      <c r="C596" s="392"/>
      <c r="D596" s="410"/>
      <c r="E596" s="411"/>
      <c r="F596" s="392"/>
      <c r="G596" s="39"/>
      <c r="H596" s="132"/>
      <c r="L596" s="132"/>
      <c r="M596" s="132"/>
      <c r="N596" s="132"/>
      <c r="O596" s="132"/>
      <c r="P596" s="132"/>
    </row>
    <row r="597" spans="1:16" s="233" customFormat="1" ht="17.25" customHeight="1">
      <c r="A597" s="254" t="s">
        <v>301</v>
      </c>
      <c r="B597" s="127"/>
      <c r="C597" s="221"/>
      <c r="D597" s="221"/>
      <c r="E597" s="222"/>
      <c r="F597" s="255"/>
      <c r="G597" s="235"/>
      <c r="H597" s="132"/>
      <c r="L597" s="132"/>
      <c r="M597" s="132"/>
      <c r="N597" s="132"/>
      <c r="O597" s="132"/>
      <c r="P597" s="132"/>
    </row>
    <row r="598" spans="1:8" s="22" customFormat="1" ht="15">
      <c r="A598" s="752" t="s">
        <v>302</v>
      </c>
      <c r="B598" s="752"/>
      <c r="C598" s="119"/>
      <c r="D598" s="127" t="s">
        <v>31</v>
      </c>
      <c r="E598" s="9"/>
      <c r="F598" s="762" t="s">
        <v>337</v>
      </c>
      <c r="G598" s="762"/>
      <c r="H598" s="132"/>
    </row>
    <row r="599" spans="1:19" s="294" customFormat="1" ht="51">
      <c r="A599" s="116" t="s">
        <v>44</v>
      </c>
      <c r="B599" s="116" t="s">
        <v>45</v>
      </c>
      <c r="C599" s="116" t="s">
        <v>46</v>
      </c>
      <c r="D599" s="116" t="s">
        <v>242</v>
      </c>
      <c r="E599" s="164" t="s">
        <v>5</v>
      </c>
      <c r="F599" s="116" t="s">
        <v>41</v>
      </c>
      <c r="G599" s="283" t="s">
        <v>42</v>
      </c>
      <c r="H599" s="379"/>
      <c r="J599" s="62"/>
      <c r="K599" s="62"/>
      <c r="L599" s="62"/>
      <c r="M599" s="62"/>
      <c r="N599" s="62"/>
      <c r="O599" s="62"/>
      <c r="P599" s="62"/>
      <c r="Q599" s="62"/>
      <c r="R599" s="62"/>
      <c r="S599" s="62"/>
    </row>
    <row r="600" spans="1:19" s="22" customFormat="1" ht="15">
      <c r="A600" s="35">
        <v>1</v>
      </c>
      <c r="B600" s="35">
        <v>2</v>
      </c>
      <c r="C600" s="35">
        <v>3</v>
      </c>
      <c r="D600" s="18">
        <v>4</v>
      </c>
      <c r="E600" s="142" t="s">
        <v>66</v>
      </c>
      <c r="F600" s="35">
        <v>6</v>
      </c>
      <c r="G600" s="192" t="s">
        <v>67</v>
      </c>
      <c r="H600" s="132"/>
      <c r="J600" s="52"/>
      <c r="K600" s="52"/>
      <c r="L600" s="52"/>
      <c r="M600" s="52"/>
      <c r="N600" s="52"/>
      <c r="O600" s="52"/>
      <c r="P600" s="52"/>
      <c r="Q600" s="52"/>
      <c r="R600" s="52"/>
      <c r="S600" s="52"/>
    </row>
    <row r="601" spans="1:19" s="22" customFormat="1" ht="15">
      <c r="A601" s="192">
        <f>D595</f>
        <v>75.35</v>
      </c>
      <c r="B601" s="192">
        <f>C252</f>
        <v>15346.79</v>
      </c>
      <c r="C601" s="289">
        <f>B601*2516.48/100000</f>
        <v>386.198900992</v>
      </c>
      <c r="D601" s="289">
        <v>385.79552000000007</v>
      </c>
      <c r="E601" s="430">
        <f>C601-D601</f>
        <v>0.4033809919999385</v>
      </c>
      <c r="F601" s="310">
        <f>D601/A601</f>
        <v>5.120046715328469</v>
      </c>
      <c r="G601" s="330">
        <f>A601-D601</f>
        <v>-310.4455200000001</v>
      </c>
      <c r="H601" s="132"/>
      <c r="J601" s="52"/>
      <c r="K601" s="52"/>
      <c r="L601" s="52"/>
      <c r="M601" s="52"/>
      <c r="N601" s="516"/>
      <c r="O601" s="52"/>
      <c r="P601" s="517"/>
      <c r="Q601" s="518"/>
      <c r="R601" s="519"/>
      <c r="S601" s="52"/>
    </row>
    <row r="602" spans="1:19" s="22" customFormat="1" ht="15">
      <c r="A602" s="406"/>
      <c r="B602" s="410"/>
      <c r="C602" s="392"/>
      <c r="D602" s="127"/>
      <c r="E602" s="9"/>
      <c r="F602" s="1"/>
      <c r="G602" s="27"/>
      <c r="H602" s="132"/>
      <c r="J602" s="52"/>
      <c r="K602" s="52"/>
      <c r="L602" s="52"/>
      <c r="M602" s="52"/>
      <c r="N602" s="52"/>
      <c r="O602" s="52"/>
      <c r="P602" s="52"/>
      <c r="Q602" s="52"/>
      <c r="R602" s="52"/>
      <c r="S602" s="52"/>
    </row>
    <row r="603" spans="1:19" s="22" customFormat="1" ht="15">
      <c r="A603" s="127"/>
      <c r="B603" s="127"/>
      <c r="C603" s="1"/>
      <c r="D603" s="127"/>
      <c r="E603" s="9"/>
      <c r="F603" s="1"/>
      <c r="G603" s="27"/>
      <c r="H603" s="132"/>
      <c r="J603" s="52"/>
      <c r="K603" s="52"/>
      <c r="L603" s="52"/>
      <c r="M603" s="52"/>
      <c r="N603" s="52"/>
      <c r="O603" s="52"/>
      <c r="P603" s="52"/>
      <c r="Q603" s="52"/>
      <c r="R603" s="52"/>
      <c r="S603" s="52"/>
    </row>
    <row r="604" spans="1:19" s="22" customFormat="1" ht="15.75">
      <c r="A604" s="742" t="s">
        <v>303</v>
      </c>
      <c r="B604" s="742"/>
      <c r="C604" s="742"/>
      <c r="D604" s="742"/>
      <c r="E604" s="742"/>
      <c r="G604" s="27"/>
      <c r="H604" s="132"/>
      <c r="J604" s="52"/>
      <c r="K604" s="52"/>
      <c r="L604" s="52"/>
      <c r="M604" s="52"/>
      <c r="N604" s="52"/>
      <c r="O604" s="52"/>
      <c r="P604" s="52"/>
      <c r="Q604" s="52"/>
      <c r="R604" s="52"/>
      <c r="S604" s="52"/>
    </row>
    <row r="605" spans="1:19" s="233" customFormat="1" ht="27" customHeight="1">
      <c r="A605" s="256" t="s">
        <v>155</v>
      </c>
      <c r="B605" s="132"/>
      <c r="E605" s="234"/>
      <c r="G605" s="249"/>
      <c r="H605" s="132"/>
      <c r="J605" s="520"/>
      <c r="K605" s="520"/>
      <c r="L605" s="520"/>
      <c r="M605" s="520"/>
      <c r="N605" s="520"/>
      <c r="O605" s="520"/>
      <c r="P605" s="520"/>
      <c r="Q605" s="520"/>
      <c r="R605" s="520"/>
      <c r="S605" s="520"/>
    </row>
    <row r="606" spans="1:19" s="233" customFormat="1" ht="15">
      <c r="A606" s="257" t="s">
        <v>133</v>
      </c>
      <c r="B606" s="51"/>
      <c r="C606" s="258"/>
      <c r="D606" s="258"/>
      <c r="E606" s="259"/>
      <c r="F606" s="258"/>
      <c r="G606" s="260"/>
      <c r="H606" s="132"/>
      <c r="J606" s="520"/>
      <c r="K606" s="520"/>
      <c r="L606" s="520"/>
      <c r="M606" s="520"/>
      <c r="N606" s="520"/>
      <c r="O606" s="520"/>
      <c r="P606" s="520"/>
      <c r="Q606" s="520"/>
      <c r="R606" s="520"/>
      <c r="S606" s="520"/>
    </row>
    <row r="607" spans="1:19" s="22" customFormat="1" ht="15">
      <c r="A607" s="721" t="s">
        <v>338</v>
      </c>
      <c r="B607" s="721"/>
      <c r="C607" s="721"/>
      <c r="D607" s="721"/>
      <c r="E607" s="721"/>
      <c r="G607" s="48"/>
      <c r="H607" s="132"/>
      <c r="J607" s="52"/>
      <c r="K607" s="756"/>
      <c r="L607" s="756"/>
      <c r="M607" s="756"/>
      <c r="N607" s="756"/>
      <c r="O607" s="756"/>
      <c r="P607" s="52"/>
      <c r="Q607" s="52"/>
      <c r="R607" s="52"/>
      <c r="S607" s="52"/>
    </row>
    <row r="608" spans="1:19" s="22" customFormat="1" ht="27">
      <c r="A608" s="115" t="s">
        <v>23</v>
      </c>
      <c r="B608" s="116" t="s">
        <v>154</v>
      </c>
      <c r="C608" s="116" t="s">
        <v>25</v>
      </c>
      <c r="D608" s="116" t="s">
        <v>48</v>
      </c>
      <c r="E608" s="171" t="s">
        <v>49</v>
      </c>
      <c r="G608" s="48"/>
      <c r="H608" s="132"/>
      <c r="J608" s="52"/>
      <c r="K608" s="521"/>
      <c r="L608" s="483"/>
      <c r="M608" s="483"/>
      <c r="N608" s="483"/>
      <c r="O608" s="522"/>
      <c r="P608" s="52"/>
      <c r="Q608" s="52"/>
      <c r="R608" s="52"/>
      <c r="S608" s="52"/>
    </row>
    <row r="609" spans="1:19" s="22" customFormat="1" ht="15">
      <c r="A609" s="758" t="s">
        <v>99</v>
      </c>
      <c r="B609" s="14" t="s">
        <v>83</v>
      </c>
      <c r="C609" s="358"/>
      <c r="D609" s="703">
        <v>0</v>
      </c>
      <c r="E609" s="704">
        <v>0</v>
      </c>
      <c r="G609" s="48"/>
      <c r="H609" s="132"/>
      <c r="J609" s="52"/>
      <c r="K609" s="757"/>
      <c r="L609" s="112"/>
      <c r="M609" s="275"/>
      <c r="N609" s="54"/>
      <c r="O609" s="52"/>
      <c r="P609" s="52"/>
      <c r="Q609" s="52"/>
      <c r="R609" s="52"/>
      <c r="S609" s="52"/>
    </row>
    <row r="610" spans="1:19" s="22" customFormat="1" ht="15">
      <c r="A610" s="758"/>
      <c r="B610" s="14" t="s">
        <v>84</v>
      </c>
      <c r="C610" s="358"/>
      <c r="D610" s="703">
        <v>4163</v>
      </c>
      <c r="E610" s="704">
        <v>2497.8</v>
      </c>
      <c r="G610" s="49"/>
      <c r="H610" s="132"/>
      <c r="J610" s="52"/>
      <c r="K610" s="757"/>
      <c r="L610" s="112"/>
      <c r="M610" s="275"/>
      <c r="N610" s="54"/>
      <c r="O610" s="52"/>
      <c r="P610" s="52"/>
      <c r="Q610" s="52"/>
      <c r="R610" s="52"/>
      <c r="S610" s="52"/>
    </row>
    <row r="611" spans="1:19" s="22" customFormat="1" ht="15">
      <c r="A611" s="758"/>
      <c r="B611" s="14" t="s">
        <v>85</v>
      </c>
      <c r="C611" s="359"/>
      <c r="D611" s="703">
        <v>809</v>
      </c>
      <c r="E611" s="704">
        <v>485.4</v>
      </c>
      <c r="G611" s="49"/>
      <c r="H611" s="132"/>
      <c r="J611" s="52"/>
      <c r="K611" s="757"/>
      <c r="L611" s="112"/>
      <c r="M611" s="523"/>
      <c r="N611" s="54"/>
      <c r="O611" s="52"/>
      <c r="P611" s="52"/>
      <c r="Q611" s="52"/>
      <c r="R611" s="52"/>
      <c r="S611" s="52"/>
    </row>
    <row r="612" spans="1:19" s="22" customFormat="1" ht="15">
      <c r="A612" s="758"/>
      <c r="B612" s="14" t="s">
        <v>87</v>
      </c>
      <c r="C612" s="358"/>
      <c r="D612" s="703">
        <v>0</v>
      </c>
      <c r="E612" s="704">
        <v>0</v>
      </c>
      <c r="G612" s="49"/>
      <c r="H612" s="132"/>
      <c r="J612" s="52"/>
      <c r="K612" s="757"/>
      <c r="L612" s="112"/>
      <c r="M612" s="275"/>
      <c r="N612" s="54"/>
      <c r="O612" s="52"/>
      <c r="P612" s="52"/>
      <c r="Q612" s="52"/>
      <c r="R612" s="52"/>
      <c r="S612" s="52"/>
    </row>
    <row r="613" spans="1:19" s="22" customFormat="1" ht="15">
      <c r="A613" s="758"/>
      <c r="B613" s="14" t="s">
        <v>143</v>
      </c>
      <c r="C613" s="358"/>
      <c r="D613" s="703">
        <v>3800</v>
      </c>
      <c r="E613" s="704">
        <v>3913.35</v>
      </c>
      <c r="G613" s="49"/>
      <c r="H613" s="132"/>
      <c r="J613" s="52"/>
      <c r="K613" s="757"/>
      <c r="L613" s="112"/>
      <c r="M613" s="275"/>
      <c r="N613" s="54"/>
      <c r="O613" s="52"/>
      <c r="P613" s="52"/>
      <c r="Q613" s="52"/>
      <c r="R613" s="52"/>
      <c r="S613" s="52"/>
    </row>
    <row r="614" spans="1:19" s="22" customFormat="1" ht="15">
      <c r="A614" s="758"/>
      <c r="B614" s="14" t="s">
        <v>152</v>
      </c>
      <c r="C614" s="358"/>
      <c r="D614" s="703">
        <v>4855</v>
      </c>
      <c r="E614" s="704">
        <v>4767.27</v>
      </c>
      <c r="G614" s="49"/>
      <c r="H614" s="132"/>
      <c r="J614" s="52"/>
      <c r="K614" s="757"/>
      <c r="L614" s="112"/>
      <c r="M614" s="275"/>
      <c r="N614" s="54"/>
      <c r="O614" s="52"/>
      <c r="P614" s="52"/>
      <c r="Q614" s="52"/>
      <c r="R614" s="52"/>
      <c r="S614" s="52"/>
    </row>
    <row r="615" spans="1:19" s="22" customFormat="1" ht="15">
      <c r="A615" s="758"/>
      <c r="B615" s="14" t="s">
        <v>182</v>
      </c>
      <c r="C615" s="358"/>
      <c r="D615" s="703">
        <v>2267</v>
      </c>
      <c r="E615" s="704">
        <v>3285.92</v>
      </c>
      <c r="G615" s="49"/>
      <c r="H615" s="132"/>
      <c r="J615" s="52"/>
      <c r="K615" s="757"/>
      <c r="L615" s="112"/>
      <c r="M615" s="275"/>
      <c r="N615" s="54"/>
      <c r="O615" s="52"/>
      <c r="P615" s="52"/>
      <c r="Q615" s="52"/>
      <c r="R615" s="275"/>
      <c r="S615" s="52"/>
    </row>
    <row r="616" spans="1:19" s="22" customFormat="1" ht="15">
      <c r="A616" s="758"/>
      <c r="B616" s="14" t="s">
        <v>191</v>
      </c>
      <c r="C616" s="358"/>
      <c r="D616" s="703">
        <v>39</v>
      </c>
      <c r="E616" s="704">
        <v>50.14</v>
      </c>
      <c r="G616" s="49"/>
      <c r="H616" s="132"/>
      <c r="J616" s="52"/>
      <c r="K616" s="757"/>
      <c r="L616" s="112"/>
      <c r="M616" s="275"/>
      <c r="N616" s="54"/>
      <c r="O616" s="52"/>
      <c r="P616" s="52"/>
      <c r="Q616" s="52"/>
      <c r="R616" s="52"/>
      <c r="S616" s="52"/>
    </row>
    <row r="617" spans="1:19" s="22" customFormat="1" ht="15">
      <c r="A617" s="758"/>
      <c r="B617" s="14" t="s">
        <v>194</v>
      </c>
      <c r="C617" s="358"/>
      <c r="D617" s="703">
        <v>0</v>
      </c>
      <c r="E617" s="704">
        <v>0</v>
      </c>
      <c r="G617" s="49"/>
      <c r="H617" s="132"/>
      <c r="J617" s="52"/>
      <c r="K617" s="757"/>
      <c r="L617" s="112"/>
      <c r="M617" s="275"/>
      <c r="N617" s="54"/>
      <c r="O617" s="52"/>
      <c r="P617" s="52"/>
      <c r="Q617" s="52"/>
      <c r="R617" s="52"/>
      <c r="S617" s="52"/>
    </row>
    <row r="618" spans="1:19" s="22" customFormat="1" ht="15">
      <c r="A618" s="759"/>
      <c r="B618" s="14" t="s">
        <v>234</v>
      </c>
      <c r="C618" s="358"/>
      <c r="D618" s="703">
        <v>0</v>
      </c>
      <c r="E618" s="704">
        <v>0</v>
      </c>
      <c r="G618" s="49"/>
      <c r="H618" s="132"/>
      <c r="J618" s="52"/>
      <c r="K618" s="757"/>
      <c r="L618" s="112"/>
      <c r="M618" s="275"/>
      <c r="N618" s="54"/>
      <c r="O618" s="52"/>
      <c r="P618" s="52"/>
      <c r="Q618" s="52"/>
      <c r="R618" s="52"/>
      <c r="S618" s="52"/>
    </row>
    <row r="619" spans="1:19" s="22" customFormat="1" ht="15">
      <c r="A619" s="759"/>
      <c r="B619" s="403" t="s">
        <v>235</v>
      </c>
      <c r="C619" s="404"/>
      <c r="D619" s="705">
        <v>0</v>
      </c>
      <c r="E619" s="706">
        <v>0</v>
      </c>
      <c r="G619" s="49"/>
      <c r="H619" s="132"/>
      <c r="J619" s="52"/>
      <c r="K619" s="757"/>
      <c r="L619" s="112"/>
      <c r="M619" s="275"/>
      <c r="N619" s="54"/>
      <c r="O619" s="52"/>
      <c r="P619" s="52"/>
      <c r="Q619" s="52"/>
      <c r="R619" s="52"/>
      <c r="S619" s="52"/>
    </row>
    <row r="620" spans="1:19" s="22" customFormat="1" ht="15">
      <c r="A620" s="759"/>
      <c r="B620" s="403" t="s">
        <v>304</v>
      </c>
      <c r="C620" s="404"/>
      <c r="D620" s="705">
        <v>0</v>
      </c>
      <c r="E620" s="706">
        <v>0</v>
      </c>
      <c r="G620" s="49"/>
      <c r="H620" s="132"/>
      <c r="J620" s="52"/>
      <c r="K620" s="757"/>
      <c r="L620" s="112"/>
      <c r="M620" s="275"/>
      <c r="N620" s="54"/>
      <c r="O620" s="52"/>
      <c r="P620" s="52"/>
      <c r="Q620" s="52"/>
      <c r="R620" s="52"/>
      <c r="S620" s="52"/>
    </row>
    <row r="621" spans="1:19" s="22" customFormat="1" ht="15">
      <c r="A621" s="759"/>
      <c r="B621" s="642" t="s">
        <v>19</v>
      </c>
      <c r="C621" s="380"/>
      <c r="D621" s="708">
        <f>SUM(D609:D620)</f>
        <v>15933</v>
      </c>
      <c r="E621" s="709">
        <f>SUM(E609:E620)</f>
        <v>14999.88</v>
      </c>
      <c r="G621" s="49"/>
      <c r="H621" s="132"/>
      <c r="J621" s="52"/>
      <c r="K621" s="757"/>
      <c r="L621" s="524"/>
      <c r="M621" s="52"/>
      <c r="N621" s="525"/>
      <c r="O621" s="525"/>
      <c r="P621" s="52"/>
      <c r="Q621" s="52"/>
      <c r="R621" s="52"/>
      <c r="S621" s="52"/>
    </row>
    <row r="622" spans="1:19" s="22" customFormat="1" ht="29.25" customHeight="1">
      <c r="A622" s="753" t="s">
        <v>201</v>
      </c>
      <c r="B622" s="753"/>
      <c r="C622" s="753"/>
      <c r="D622" s="753"/>
      <c r="E622" s="753"/>
      <c r="F622" s="753"/>
      <c r="G622" s="753"/>
      <c r="H622" s="132"/>
      <c r="J622" s="52"/>
      <c r="K622" s="775"/>
      <c r="L622" s="775"/>
      <c r="M622" s="775"/>
      <c r="N622" s="775"/>
      <c r="O622" s="775"/>
      <c r="P622" s="52"/>
      <c r="Q622" s="52"/>
      <c r="R622" s="52"/>
      <c r="S622" s="52"/>
    </row>
    <row r="623" spans="1:19" s="22" customFormat="1" ht="31.5" customHeight="1">
      <c r="A623" s="753" t="s">
        <v>202</v>
      </c>
      <c r="B623" s="753"/>
      <c r="C623" s="753"/>
      <c r="D623" s="753"/>
      <c r="E623" s="753"/>
      <c r="F623" s="753"/>
      <c r="G623" s="753"/>
      <c r="H623" s="132"/>
      <c r="J623" s="52"/>
      <c r="K623" s="405"/>
      <c r="L623" s="405"/>
      <c r="M623" s="405"/>
      <c r="N623" s="405"/>
      <c r="O623" s="405"/>
      <c r="P623" s="52"/>
      <c r="Q623" s="52"/>
      <c r="R623" s="52"/>
      <c r="S623" s="52"/>
    </row>
    <row r="624" spans="1:19" s="22" customFormat="1" ht="21" customHeight="1">
      <c r="A624" s="373"/>
      <c r="B624" s="643"/>
      <c r="C624" s="373"/>
      <c r="D624" s="373"/>
      <c r="E624" s="373"/>
      <c r="F624" s="373"/>
      <c r="G624" s="373"/>
      <c r="H624" s="132"/>
      <c r="J624" s="52"/>
      <c r="K624" s="405"/>
      <c r="L624" s="405"/>
      <c r="M624" s="405"/>
      <c r="N624" s="405"/>
      <c r="O624" s="405"/>
      <c r="P624" s="52"/>
      <c r="Q624" s="52"/>
      <c r="R624" s="52"/>
      <c r="S624" s="52"/>
    </row>
    <row r="625" spans="1:19" s="233" customFormat="1" ht="12.75" customHeight="1">
      <c r="A625" s="232" t="s">
        <v>265</v>
      </c>
      <c r="B625" s="132"/>
      <c r="E625" s="234"/>
      <c r="G625" s="249"/>
      <c r="H625" s="132"/>
      <c r="J625" s="520"/>
      <c r="K625" s="520"/>
      <c r="L625" s="520"/>
      <c r="M625" s="520"/>
      <c r="N625" s="520"/>
      <c r="O625" s="520"/>
      <c r="P625" s="520"/>
      <c r="Q625" s="520"/>
      <c r="R625" s="520"/>
      <c r="S625" s="520"/>
    </row>
    <row r="626" spans="1:19" s="22" customFormat="1" ht="15">
      <c r="A626" s="727" t="s">
        <v>50</v>
      </c>
      <c r="B626" s="728" t="s">
        <v>51</v>
      </c>
      <c r="C626" s="728"/>
      <c r="D626" s="728" t="s">
        <v>52</v>
      </c>
      <c r="E626" s="728"/>
      <c r="F626" s="118" t="s">
        <v>53</v>
      </c>
      <c r="G626" s="311"/>
      <c r="H626" s="132"/>
      <c r="J626" s="52"/>
      <c r="K626" s="52"/>
      <c r="L626" s="52"/>
      <c r="M626" s="52"/>
      <c r="N626" s="52"/>
      <c r="O626" s="52"/>
      <c r="P626" s="52"/>
      <c r="Q626" s="52"/>
      <c r="R626" s="52"/>
      <c r="S626" s="52"/>
    </row>
    <row r="627" spans="1:19" s="22" customFormat="1" ht="24.75" customHeight="1">
      <c r="A627" s="727"/>
      <c r="B627" s="396" t="s">
        <v>54</v>
      </c>
      <c r="C627" s="396" t="s">
        <v>55</v>
      </c>
      <c r="D627" s="396" t="s">
        <v>54</v>
      </c>
      <c r="E627" s="443" t="s">
        <v>55</v>
      </c>
      <c r="F627" s="396" t="s">
        <v>54</v>
      </c>
      <c r="G627" s="331" t="s">
        <v>55</v>
      </c>
      <c r="H627" s="132"/>
      <c r="J627" s="52"/>
      <c r="K627" s="52"/>
      <c r="L627" s="52"/>
      <c r="M627" s="52"/>
      <c r="N627" s="52"/>
      <c r="O627" s="52"/>
      <c r="P627" s="52"/>
      <c r="Q627" s="52"/>
      <c r="R627" s="52"/>
      <c r="S627" s="52"/>
    </row>
    <row r="628" spans="1:19" s="22" customFormat="1" ht="45" customHeight="1">
      <c r="A628" s="360" t="s">
        <v>305</v>
      </c>
      <c r="B628" s="601"/>
      <c r="C628" s="601"/>
      <c r="D628" s="56">
        <v>15933</v>
      </c>
      <c r="E628" s="445">
        <v>14999.87</v>
      </c>
      <c r="F628" s="340">
        <v>0</v>
      </c>
      <c r="G628" s="340">
        <v>0</v>
      </c>
      <c r="H628" s="132"/>
      <c r="J628" s="52"/>
      <c r="K628" s="52"/>
      <c r="L628" s="52"/>
      <c r="M628" s="52"/>
      <c r="N628" s="52"/>
      <c r="O628" s="52"/>
      <c r="P628" s="52"/>
      <c r="Q628" s="52"/>
      <c r="R628" s="52"/>
      <c r="S628" s="52"/>
    </row>
    <row r="629" spans="1:19" s="22" customFormat="1" ht="15">
      <c r="A629" s="412"/>
      <c r="B629" s="412"/>
      <c r="C629" s="413"/>
      <c r="D629" s="412"/>
      <c r="E629" s="391"/>
      <c r="F629" s="302"/>
      <c r="G629" s="27"/>
      <c r="H629" s="132"/>
      <c r="J629" s="52"/>
      <c r="K629" s="52"/>
      <c r="L629" s="52"/>
      <c r="M629" s="52"/>
      <c r="N629" s="52"/>
      <c r="O629" s="52"/>
      <c r="P629" s="52"/>
      <c r="Q629" s="52"/>
      <c r="R629" s="52"/>
      <c r="S629" s="52"/>
    </row>
    <row r="630" spans="1:19" s="233" customFormat="1" ht="15">
      <c r="A630" s="232" t="s">
        <v>183</v>
      </c>
      <c r="B630" s="132"/>
      <c r="E630" s="234"/>
      <c r="G630" s="249"/>
      <c r="H630" s="132"/>
      <c r="J630" s="520"/>
      <c r="K630" s="520"/>
      <c r="L630" s="520"/>
      <c r="M630" s="520"/>
      <c r="N630" s="520"/>
      <c r="O630" s="520"/>
      <c r="P630" s="520"/>
      <c r="Q630" s="520"/>
      <c r="R630" s="520"/>
      <c r="S630" s="520"/>
    </row>
    <row r="631" spans="1:19" ht="25.5" customHeight="1">
      <c r="A631" s="729" t="s">
        <v>306</v>
      </c>
      <c r="B631" s="729"/>
      <c r="C631" s="729" t="s">
        <v>314</v>
      </c>
      <c r="D631" s="729"/>
      <c r="E631" s="729" t="s">
        <v>56</v>
      </c>
      <c r="F631" s="729"/>
      <c r="G631" s="27"/>
      <c r="J631" s="15"/>
      <c r="K631" s="15"/>
      <c r="L631" s="15"/>
      <c r="M631" s="15"/>
      <c r="N631" s="15"/>
      <c r="O631" s="15"/>
      <c r="P631" s="15"/>
      <c r="Q631" s="15"/>
      <c r="R631" s="15"/>
      <c r="S631" s="15"/>
    </row>
    <row r="632" spans="1:20" ht="15">
      <c r="A632" s="28" t="s">
        <v>54</v>
      </c>
      <c r="B632" s="28" t="s">
        <v>57</v>
      </c>
      <c r="C632" s="28" t="s">
        <v>54</v>
      </c>
      <c r="D632" s="28" t="s">
        <v>57</v>
      </c>
      <c r="E632" s="446" t="s">
        <v>54</v>
      </c>
      <c r="F632" s="28" t="s">
        <v>58</v>
      </c>
      <c r="G632" s="27"/>
      <c r="J632" s="15"/>
      <c r="K632" s="15"/>
      <c r="L632" s="526"/>
      <c r="M632" s="526"/>
      <c r="N632" s="526"/>
      <c r="O632" s="526"/>
      <c r="P632" s="526"/>
      <c r="Q632" s="526"/>
      <c r="R632" s="15"/>
      <c r="S632" s="526"/>
      <c r="T632" s="515"/>
    </row>
    <row r="633" spans="1:19" ht="15">
      <c r="A633" s="447" t="s">
        <v>175</v>
      </c>
      <c r="B633" s="447" t="s">
        <v>176</v>
      </c>
      <c r="C633" s="447" t="s">
        <v>177</v>
      </c>
      <c r="D633" s="447" t="s">
        <v>178</v>
      </c>
      <c r="E633" s="447" t="s">
        <v>179</v>
      </c>
      <c r="F633" s="447" t="s">
        <v>180</v>
      </c>
      <c r="G633" s="27"/>
      <c r="J633" s="15"/>
      <c r="K633" s="15"/>
      <c r="L633" s="15"/>
      <c r="M633" s="15"/>
      <c r="N633" s="15"/>
      <c r="O633" s="15"/>
      <c r="P633" s="15"/>
      <c r="Q633" s="15"/>
      <c r="R633" s="15"/>
      <c r="S633" s="15"/>
    </row>
    <row r="634" spans="1:19" ht="15">
      <c r="A634" s="56">
        <f>B628</f>
        <v>0</v>
      </c>
      <c r="B634" s="444">
        <f>C628</f>
        <v>0</v>
      </c>
      <c r="C634" s="56">
        <v>15749</v>
      </c>
      <c r="D634" s="444">
        <v>14720.12</v>
      </c>
      <c r="E634" s="340" t="e">
        <f>C634/A634</f>
        <v>#DIV/0!</v>
      </c>
      <c r="F634" s="340" t="e">
        <f>D634/B634</f>
        <v>#DIV/0!</v>
      </c>
      <c r="G634" s="27"/>
      <c r="J634" s="15"/>
      <c r="K634" s="15"/>
      <c r="L634" s="15"/>
      <c r="M634" s="15"/>
      <c r="N634" s="15"/>
      <c r="O634" s="15"/>
      <c r="P634" s="15"/>
      <c r="Q634" s="15"/>
      <c r="R634" s="15"/>
      <c r="S634" s="15"/>
    </row>
    <row r="635" spans="1:20" ht="16.5">
      <c r="A635" s="54"/>
      <c r="B635" s="55"/>
      <c r="C635" s="62"/>
      <c r="D635" s="55"/>
      <c r="E635" s="64"/>
      <c r="F635" s="64"/>
      <c r="G635" s="27"/>
      <c r="J635" s="15"/>
      <c r="K635" s="15"/>
      <c r="L635" s="50"/>
      <c r="M635" s="50"/>
      <c r="N635" s="15"/>
      <c r="O635" s="372"/>
      <c r="P635" s="527"/>
      <c r="Q635" s="527"/>
      <c r="R635" s="15"/>
      <c r="S635" s="372"/>
      <c r="T635" s="9"/>
    </row>
    <row r="636" spans="1:19" s="221" customFormat="1" ht="16.5">
      <c r="A636" s="261" t="s">
        <v>134</v>
      </c>
      <c r="B636" s="644"/>
      <c r="C636" s="233"/>
      <c r="D636" s="233"/>
      <c r="E636" s="234"/>
      <c r="F636" s="233"/>
      <c r="G636" s="249"/>
      <c r="H636" s="127"/>
      <c r="J636" s="484"/>
      <c r="K636" s="484"/>
      <c r="L636" s="484"/>
      <c r="M636" s="484"/>
      <c r="N636" s="484"/>
      <c r="O636" s="484"/>
      <c r="P636" s="484"/>
      <c r="Q636" s="484"/>
      <c r="R636" s="484"/>
      <c r="S636" s="484"/>
    </row>
    <row r="637" spans="1:19" s="221" customFormat="1" ht="15">
      <c r="A637" s="257" t="s">
        <v>135</v>
      </c>
      <c r="B637" s="132"/>
      <c r="C637" s="233"/>
      <c r="D637" s="233"/>
      <c r="E637" s="234"/>
      <c r="F637" s="233"/>
      <c r="G637" s="249"/>
      <c r="H637" s="127"/>
      <c r="J637" s="484"/>
      <c r="K637" s="484"/>
      <c r="L637" s="484"/>
      <c r="M637" s="484"/>
      <c r="N637" s="484"/>
      <c r="O637" s="484"/>
      <c r="P637" s="484"/>
      <c r="Q637" s="484"/>
      <c r="R637" s="484"/>
      <c r="S637" s="484"/>
    </row>
    <row r="638" spans="1:19" ht="15">
      <c r="A638" s="54"/>
      <c r="B638" s="55"/>
      <c r="C638" s="51"/>
      <c r="D638" s="51"/>
      <c r="E638" s="175"/>
      <c r="F638" s="51"/>
      <c r="G638" s="87"/>
      <c r="J638" s="15"/>
      <c r="K638" s="15"/>
      <c r="L638" s="15"/>
      <c r="M638" s="15"/>
      <c r="N638" s="15"/>
      <c r="O638" s="15"/>
      <c r="P638" s="15"/>
      <c r="Q638" s="15"/>
      <c r="R638" s="15"/>
      <c r="S638" s="15"/>
    </row>
    <row r="639" spans="1:19" ht="15">
      <c r="A639" s="721" t="s">
        <v>339</v>
      </c>
      <c r="B639" s="721"/>
      <c r="C639" s="721"/>
      <c r="D639" s="721"/>
      <c r="E639" s="721"/>
      <c r="F639" s="721"/>
      <c r="G639" s="721"/>
      <c r="J639" s="15"/>
      <c r="K639" s="15"/>
      <c r="L639" s="756"/>
      <c r="M639" s="756"/>
      <c r="N639" s="756"/>
      <c r="O639" s="756"/>
      <c r="P639" s="756"/>
      <c r="Q639" s="756"/>
      <c r="R639" s="15"/>
      <c r="S639" s="15"/>
    </row>
    <row r="640" spans="1:19" ht="27">
      <c r="A640" s="115" t="s">
        <v>23</v>
      </c>
      <c r="B640" s="115" t="s">
        <v>24</v>
      </c>
      <c r="C640" s="115" t="s">
        <v>25</v>
      </c>
      <c r="D640" s="115" t="s">
        <v>48</v>
      </c>
      <c r="E640" s="171" t="s">
        <v>49</v>
      </c>
      <c r="F640" s="115" t="s">
        <v>185</v>
      </c>
      <c r="G640" s="171" t="s">
        <v>49</v>
      </c>
      <c r="J640" s="15"/>
      <c r="K640" s="15"/>
      <c r="L640" s="521"/>
      <c r="M640" s="521"/>
      <c r="N640" s="521"/>
      <c r="O640" s="521"/>
      <c r="P640" s="521"/>
      <c r="Q640" s="522"/>
      <c r="R640" s="15"/>
      <c r="S640" s="15"/>
    </row>
    <row r="641" spans="1:19" ht="15.75">
      <c r="A641" s="763" t="s">
        <v>100</v>
      </c>
      <c r="B641" s="641" t="s">
        <v>83</v>
      </c>
      <c r="C641" s="601"/>
      <c r="D641" s="645">
        <v>8440</v>
      </c>
      <c r="E641" s="556">
        <f aca="true" t="shared" si="85" ref="E641:E649">D641*5000/100000</f>
        <v>422</v>
      </c>
      <c r="F641" s="646">
        <v>0</v>
      </c>
      <c r="G641" s="556">
        <f>F641*5000/100000</f>
        <v>0</v>
      </c>
      <c r="J641" s="15"/>
      <c r="K641" s="15"/>
      <c r="L641" s="771"/>
      <c r="M641" s="112"/>
      <c r="N641" s="54"/>
      <c r="O641" s="528"/>
      <c r="P641" s="529"/>
      <c r="Q641" s="528"/>
      <c r="R641" s="15"/>
      <c r="S641" s="15"/>
    </row>
    <row r="642" spans="1:19" ht="15.75">
      <c r="A642" s="763"/>
      <c r="B642" s="641" t="s">
        <v>84</v>
      </c>
      <c r="C642" s="601"/>
      <c r="D642" s="647">
        <v>809</v>
      </c>
      <c r="E642" s="556">
        <f t="shared" si="85"/>
        <v>40.45</v>
      </c>
      <c r="F642" s="646">
        <v>0</v>
      </c>
      <c r="G642" s="556">
        <f aca="true" t="shared" si="86" ref="G642:G649">F642*5000/100000</f>
        <v>0</v>
      </c>
      <c r="J642" s="15"/>
      <c r="K642" s="15"/>
      <c r="L642" s="771"/>
      <c r="M642" s="112"/>
      <c r="N642" s="54"/>
      <c r="O642" s="530"/>
      <c r="P642" s="529"/>
      <c r="Q642" s="530"/>
      <c r="R642" s="15"/>
      <c r="S642" s="15"/>
    </row>
    <row r="643" spans="1:19" ht="15.75">
      <c r="A643" s="763"/>
      <c r="B643" s="641" t="s">
        <v>85</v>
      </c>
      <c r="C643" s="601"/>
      <c r="D643" s="647">
        <v>6127</v>
      </c>
      <c r="E643" s="556">
        <f t="shared" si="85"/>
        <v>306.35</v>
      </c>
      <c r="F643" s="646">
        <v>0</v>
      </c>
      <c r="G643" s="556">
        <f t="shared" si="86"/>
        <v>0</v>
      </c>
      <c r="J643" s="15"/>
      <c r="K643" s="15"/>
      <c r="L643" s="771"/>
      <c r="M643" s="112"/>
      <c r="N643" s="54"/>
      <c r="O643" s="530"/>
      <c r="P643" s="529"/>
      <c r="Q643" s="530"/>
      <c r="R643" s="15"/>
      <c r="S643" s="15"/>
    </row>
    <row r="644" spans="1:19" ht="15.75">
      <c r="A644" s="763"/>
      <c r="B644" s="641" t="s">
        <v>87</v>
      </c>
      <c r="C644" s="601"/>
      <c r="D644" s="647">
        <v>1907</v>
      </c>
      <c r="E644" s="556">
        <f t="shared" si="85"/>
        <v>95.35</v>
      </c>
      <c r="F644" s="646">
        <v>0</v>
      </c>
      <c r="G644" s="556">
        <f t="shared" si="86"/>
        <v>0</v>
      </c>
      <c r="J644" s="15"/>
      <c r="K644" s="15"/>
      <c r="L644" s="771"/>
      <c r="M644" s="112"/>
      <c r="N644" s="54"/>
      <c r="O644" s="530"/>
      <c r="P644" s="529"/>
      <c r="Q644" s="530"/>
      <c r="R644" s="15"/>
      <c r="S644" s="15"/>
    </row>
    <row r="645" spans="1:19" ht="15.75">
      <c r="A645" s="763"/>
      <c r="B645" s="641" t="s">
        <v>143</v>
      </c>
      <c r="C645" s="648"/>
      <c r="D645" s="647">
        <v>0</v>
      </c>
      <c r="E645" s="556">
        <f t="shared" si="85"/>
        <v>0</v>
      </c>
      <c r="F645" s="646">
        <v>0</v>
      </c>
      <c r="G645" s="556">
        <f t="shared" si="86"/>
        <v>0</v>
      </c>
      <c r="J645" s="15"/>
      <c r="K645" s="15"/>
      <c r="L645" s="771"/>
      <c r="M645" s="112"/>
      <c r="N645" s="52"/>
      <c r="O645" s="530"/>
      <c r="P645" s="529"/>
      <c r="Q645" s="530"/>
      <c r="R645" s="15"/>
      <c r="S645" s="15"/>
    </row>
    <row r="646" spans="1:19" ht="15.75">
      <c r="A646" s="763"/>
      <c r="B646" s="641" t="s">
        <v>144</v>
      </c>
      <c r="C646" s="601"/>
      <c r="D646" s="647">
        <v>0</v>
      </c>
      <c r="E646" s="556">
        <f t="shared" si="85"/>
        <v>0</v>
      </c>
      <c r="F646" s="646">
        <v>0</v>
      </c>
      <c r="G646" s="556">
        <f t="shared" si="86"/>
        <v>0</v>
      </c>
      <c r="H646" s="563"/>
      <c r="J646" s="15"/>
      <c r="K646" s="15"/>
      <c r="L646" s="771"/>
      <c r="M646" s="112"/>
      <c r="N646" s="54"/>
      <c r="O646" s="530"/>
      <c r="P646" s="529"/>
      <c r="Q646" s="530"/>
      <c r="R646" s="15"/>
      <c r="S646" s="15"/>
    </row>
    <row r="647" spans="1:19" ht="15.75">
      <c r="A647" s="763"/>
      <c r="B647" s="641" t="s">
        <v>184</v>
      </c>
      <c r="C647" s="601"/>
      <c r="D647" s="647">
        <f>695</f>
        <v>695</v>
      </c>
      <c r="E647" s="556">
        <f t="shared" si="85"/>
        <v>34.75</v>
      </c>
      <c r="F647" s="646">
        <v>1800</v>
      </c>
      <c r="G647" s="556">
        <f t="shared" si="86"/>
        <v>90</v>
      </c>
      <c r="J647" s="15"/>
      <c r="K647" s="15"/>
      <c r="L647" s="771"/>
      <c r="M647" s="112"/>
      <c r="N647" s="54"/>
      <c r="O647" s="530"/>
      <c r="P647" s="529"/>
      <c r="Q647" s="530"/>
      <c r="R647" s="15"/>
      <c r="S647" s="15"/>
    </row>
    <row r="648" spans="1:19" ht="15.75">
      <c r="A648" s="763"/>
      <c r="B648" s="641" t="s">
        <v>191</v>
      </c>
      <c r="C648" s="601"/>
      <c r="D648" s="647">
        <v>0</v>
      </c>
      <c r="E648" s="556">
        <f t="shared" si="85"/>
        <v>0</v>
      </c>
      <c r="F648" s="646">
        <v>7899</v>
      </c>
      <c r="G648" s="556">
        <f t="shared" si="86"/>
        <v>394.95</v>
      </c>
      <c r="J648" s="15"/>
      <c r="K648" s="15"/>
      <c r="L648" s="771"/>
      <c r="M648" s="112"/>
      <c r="N648" s="54"/>
      <c r="O648" s="530"/>
      <c r="P648" s="529"/>
      <c r="Q648" s="530"/>
      <c r="R648" s="15"/>
      <c r="S648" s="15"/>
    </row>
    <row r="649" spans="1:19" ht="15.75">
      <c r="A649" s="763"/>
      <c r="B649" s="641" t="s">
        <v>194</v>
      </c>
      <c r="C649" s="601"/>
      <c r="D649" s="647">
        <v>0</v>
      </c>
      <c r="E649" s="556">
        <f t="shared" si="85"/>
        <v>0</v>
      </c>
      <c r="F649" s="646">
        <v>5677</v>
      </c>
      <c r="G649" s="556">
        <f t="shared" si="86"/>
        <v>283.85</v>
      </c>
      <c r="J649" s="15"/>
      <c r="K649" s="15"/>
      <c r="L649" s="771"/>
      <c r="M649" s="112"/>
      <c r="N649" s="54"/>
      <c r="O649" s="530"/>
      <c r="P649" s="529"/>
      <c r="Q649" s="530"/>
      <c r="R649" s="15"/>
      <c r="S649" s="15"/>
    </row>
    <row r="650" spans="1:19" ht="15.75">
      <c r="A650" s="763"/>
      <c r="B650" s="641" t="s">
        <v>234</v>
      </c>
      <c r="C650" s="601"/>
      <c r="D650" s="647">
        <v>173</v>
      </c>
      <c r="E650" s="556">
        <f>D650*5000/100000</f>
        <v>8.65</v>
      </c>
      <c r="F650" s="646">
        <v>1907</v>
      </c>
      <c r="G650" s="556">
        <f>F650*5000/100000</f>
        <v>95.35</v>
      </c>
      <c r="J650" s="15"/>
      <c r="K650" s="15"/>
      <c r="L650" s="771"/>
      <c r="M650" s="112"/>
      <c r="N650" s="54"/>
      <c r="O650" s="530"/>
      <c r="P650" s="529"/>
      <c r="Q650" s="530"/>
      <c r="R650" s="15"/>
      <c r="S650" s="15"/>
    </row>
    <row r="651" spans="1:19" ht="15.75">
      <c r="A651" s="763"/>
      <c r="B651" s="641" t="s">
        <v>235</v>
      </c>
      <c r="C651" s="601"/>
      <c r="D651" s="647">
        <v>48</v>
      </c>
      <c r="E651" s="556">
        <f>D651*5000/100000</f>
        <v>2.4</v>
      </c>
      <c r="F651" s="649">
        <v>0</v>
      </c>
      <c r="G651" s="556">
        <f>F651*5000/100000</f>
        <v>0</v>
      </c>
      <c r="J651" s="15"/>
      <c r="K651" s="15"/>
      <c r="L651" s="771"/>
      <c r="M651" s="112"/>
      <c r="N651" s="54"/>
      <c r="O651" s="530"/>
      <c r="P651" s="529"/>
      <c r="Q651" s="530"/>
      <c r="R651" s="15"/>
      <c r="S651" s="15"/>
    </row>
    <row r="652" spans="1:19" ht="15.75">
      <c r="A652" s="763"/>
      <c r="B652" s="641" t="s">
        <v>304</v>
      </c>
      <c r="C652" s="601"/>
      <c r="D652" s="647">
        <v>0</v>
      </c>
      <c r="E652" s="556">
        <f>D652*5000/100000</f>
        <v>0</v>
      </c>
      <c r="F652" s="641">
        <v>0</v>
      </c>
      <c r="G652" s="650">
        <f>F652*5000/100000</f>
        <v>0</v>
      </c>
      <c r="J652" s="15"/>
      <c r="K652" s="15"/>
      <c r="L652" s="771"/>
      <c r="M652" s="112"/>
      <c r="N652" s="54"/>
      <c r="O652" s="530"/>
      <c r="P652" s="529"/>
      <c r="Q652" s="530"/>
      <c r="R652" s="15"/>
      <c r="S652" s="15"/>
    </row>
    <row r="653" spans="1:19" ht="15">
      <c r="A653" s="763"/>
      <c r="B653" s="651" t="s">
        <v>19</v>
      </c>
      <c r="C653" s="651"/>
      <c r="D653" s="652">
        <f>SUM(D641:D652)</f>
        <v>18199</v>
      </c>
      <c r="E653" s="557">
        <f>SUM(E641:E652)</f>
        <v>909.9499999999999</v>
      </c>
      <c r="F653" s="652">
        <f>SUM(F641:F652)</f>
        <v>17283</v>
      </c>
      <c r="G653" s="557">
        <f>SUM(G641:G652)</f>
        <v>864.15</v>
      </c>
      <c r="J653" s="15"/>
      <c r="K653" s="15"/>
      <c r="L653" s="771"/>
      <c r="M653" s="419"/>
      <c r="N653" s="419"/>
      <c r="O653" s="419"/>
      <c r="P653" s="531"/>
      <c r="Q653" s="419"/>
      <c r="R653" s="15"/>
      <c r="S653" s="15"/>
    </row>
    <row r="654" spans="1:19" ht="15">
      <c r="A654" s="232"/>
      <c r="B654" s="132"/>
      <c r="C654" s="22"/>
      <c r="D654" s="139"/>
      <c r="E654" s="160"/>
      <c r="F654" s="22"/>
      <c r="G654" s="27"/>
      <c r="J654" s="15"/>
      <c r="K654" s="15"/>
      <c r="L654" s="262"/>
      <c r="M654" s="52"/>
      <c r="N654" s="52"/>
      <c r="O654" s="532"/>
      <c r="P654" s="57"/>
      <c r="Q654" s="52"/>
      <c r="R654" s="15"/>
      <c r="S654" s="15"/>
    </row>
    <row r="655" spans="1:19" s="221" customFormat="1" ht="15.75">
      <c r="A655" s="228" t="s">
        <v>266</v>
      </c>
      <c r="B655" s="131"/>
      <c r="C655" s="229"/>
      <c r="D655" s="229"/>
      <c r="E655" s="230"/>
      <c r="F655" s="233"/>
      <c r="G655" s="249"/>
      <c r="H655" s="127"/>
      <c r="J655" s="484"/>
      <c r="K655" s="484"/>
      <c r="L655" s="484"/>
      <c r="M655" s="484"/>
      <c r="N655" s="484"/>
      <c r="O655" s="484"/>
      <c r="P655" s="484"/>
      <c r="Q655" s="484"/>
      <c r="R655" s="484"/>
      <c r="S655" s="484"/>
    </row>
    <row r="656" spans="1:19" ht="15">
      <c r="A656" s="727" t="s">
        <v>50</v>
      </c>
      <c r="B656" s="728" t="s">
        <v>51</v>
      </c>
      <c r="C656" s="728"/>
      <c r="D656" s="728" t="s">
        <v>52</v>
      </c>
      <c r="E656" s="728"/>
      <c r="F656" s="728" t="s">
        <v>53</v>
      </c>
      <c r="G656" s="728"/>
      <c r="J656" s="15"/>
      <c r="K656" s="15"/>
      <c r="L656" s="15"/>
      <c r="M656" s="15"/>
      <c r="N656" s="15"/>
      <c r="O656" s="15"/>
      <c r="P656" s="15"/>
      <c r="Q656" s="15"/>
      <c r="R656" s="15"/>
      <c r="S656" s="15"/>
    </row>
    <row r="657" spans="1:19" ht="15">
      <c r="A657" s="727"/>
      <c r="B657" s="118" t="s">
        <v>54</v>
      </c>
      <c r="C657" s="118" t="s">
        <v>55</v>
      </c>
      <c r="D657" s="118" t="s">
        <v>54</v>
      </c>
      <c r="E657" s="68" t="s">
        <v>55</v>
      </c>
      <c r="F657" s="118" t="s">
        <v>54</v>
      </c>
      <c r="G657" s="312" t="s">
        <v>55</v>
      </c>
      <c r="J657" s="15"/>
      <c r="K657" s="15"/>
      <c r="L657" s="15"/>
      <c r="M657" s="15"/>
      <c r="N657" s="15"/>
      <c r="O657" s="15"/>
      <c r="P657" s="15"/>
      <c r="Q657" s="15"/>
      <c r="R657" s="15"/>
      <c r="S657" s="15"/>
    </row>
    <row r="658" spans="1:19" ht="37.5" customHeight="1">
      <c r="A658" s="360" t="s">
        <v>305</v>
      </c>
      <c r="B658" s="653">
        <v>18199</v>
      </c>
      <c r="C658" s="654">
        <v>909.9499999999999</v>
      </c>
      <c r="D658" s="655">
        <v>18199</v>
      </c>
      <c r="E658" s="656">
        <v>909.9499999999999</v>
      </c>
      <c r="F658" s="340">
        <v>0</v>
      </c>
      <c r="G658" s="340">
        <v>0</v>
      </c>
      <c r="J658" s="15"/>
      <c r="K658" s="15"/>
      <c r="L658" s="15"/>
      <c r="M658" s="15"/>
      <c r="N658" s="15"/>
      <c r="O658" s="15"/>
      <c r="P658" s="15"/>
      <c r="Q658" s="15"/>
      <c r="R658" s="15"/>
      <c r="S658" s="15"/>
    </row>
    <row r="659" spans="1:19" ht="18.75" customHeight="1">
      <c r="A659" s="448"/>
      <c r="B659" s="449"/>
      <c r="C659" s="449"/>
      <c r="D659" s="449"/>
      <c r="E659" s="449"/>
      <c r="F659" s="450"/>
      <c r="G659" s="450"/>
      <c r="J659" s="15"/>
      <c r="K659" s="15"/>
      <c r="L659" s="15"/>
      <c r="M659" s="15"/>
      <c r="N659" s="15"/>
      <c r="O659" s="15"/>
      <c r="P659" s="15"/>
      <c r="Q659" s="15"/>
      <c r="R659" s="15"/>
      <c r="S659" s="15"/>
    </row>
    <row r="660" spans="1:19" s="221" customFormat="1" ht="15.75">
      <c r="A660" s="228" t="s">
        <v>267</v>
      </c>
      <c r="B660" s="131"/>
      <c r="C660" s="229"/>
      <c r="D660" s="229"/>
      <c r="E660" s="230"/>
      <c r="F660" s="233"/>
      <c r="G660" s="249"/>
      <c r="H660" s="127"/>
      <c r="J660" s="484"/>
      <c r="K660" s="484"/>
      <c r="L660" s="484"/>
      <c r="M660" s="484"/>
      <c r="N660" s="484"/>
      <c r="O660" s="484"/>
      <c r="P660" s="484"/>
      <c r="Q660" s="484"/>
      <c r="R660" s="484"/>
      <c r="S660" s="484"/>
    </row>
    <row r="661" spans="1:19" ht="15">
      <c r="A661" s="727" t="s">
        <v>50</v>
      </c>
      <c r="B661" s="728" t="s">
        <v>51</v>
      </c>
      <c r="C661" s="728"/>
      <c r="D661" s="728" t="s">
        <v>52</v>
      </c>
      <c r="E661" s="728"/>
      <c r="F661" s="728" t="s">
        <v>53</v>
      </c>
      <c r="G661" s="728"/>
      <c r="J661" s="15"/>
      <c r="K661" s="15"/>
      <c r="L661" s="15"/>
      <c r="M661" s="15"/>
      <c r="N661" s="15"/>
      <c r="O661" s="15"/>
      <c r="P661" s="15"/>
      <c r="Q661" s="15"/>
      <c r="R661" s="15"/>
      <c r="S661" s="15"/>
    </row>
    <row r="662" spans="1:19" ht="15">
      <c r="A662" s="727"/>
      <c r="B662" s="118" t="s">
        <v>54</v>
      </c>
      <c r="C662" s="118" t="s">
        <v>55</v>
      </c>
      <c r="D662" s="118" t="s">
        <v>54</v>
      </c>
      <c r="E662" s="68" t="s">
        <v>55</v>
      </c>
      <c r="F662" s="118" t="s">
        <v>54</v>
      </c>
      <c r="G662" s="312" t="s">
        <v>55</v>
      </c>
      <c r="J662" s="15"/>
      <c r="K662" s="15"/>
      <c r="L662" s="15"/>
      <c r="M662" s="15"/>
      <c r="N662" s="15"/>
      <c r="O662" s="15"/>
      <c r="P662" s="15"/>
      <c r="Q662" s="15"/>
      <c r="R662" s="15"/>
      <c r="S662" s="15"/>
    </row>
    <row r="663" spans="1:19" ht="37.5" customHeight="1">
      <c r="A663" s="360" t="s">
        <v>305</v>
      </c>
      <c r="B663" s="655">
        <f>F653</f>
        <v>17283</v>
      </c>
      <c r="C663" s="656">
        <f>G653</f>
        <v>864.15</v>
      </c>
      <c r="D663" s="655">
        <v>17283</v>
      </c>
      <c r="E663" s="656">
        <v>864.15</v>
      </c>
      <c r="F663" s="340">
        <v>0</v>
      </c>
      <c r="G663" s="340">
        <v>0</v>
      </c>
      <c r="J663" s="15"/>
      <c r="K663" s="15"/>
      <c r="L663" s="15"/>
      <c r="M663" s="15"/>
      <c r="N663" s="15"/>
      <c r="O663" s="15"/>
      <c r="P663" s="15"/>
      <c r="Q663" s="15"/>
      <c r="R663" s="15"/>
      <c r="S663" s="15"/>
    </row>
    <row r="664" spans="1:19" ht="26.25" customHeight="1">
      <c r="A664" s="132"/>
      <c r="B664" s="132"/>
      <c r="C664" s="22"/>
      <c r="D664" s="132"/>
      <c r="E664" s="160"/>
      <c r="F664" s="22"/>
      <c r="G664" s="27"/>
      <c r="J664" s="15"/>
      <c r="K664" s="15"/>
      <c r="L664" s="15"/>
      <c r="M664" s="15"/>
      <c r="N664" s="15"/>
      <c r="O664" s="15"/>
      <c r="P664" s="15"/>
      <c r="Q664" s="15"/>
      <c r="R664" s="15"/>
      <c r="S664" s="15"/>
    </row>
    <row r="665" spans="1:19" s="221" customFormat="1" ht="15.75">
      <c r="A665" s="228" t="s">
        <v>268</v>
      </c>
      <c r="B665" s="131"/>
      <c r="C665" s="229"/>
      <c r="D665" s="229"/>
      <c r="E665" s="234"/>
      <c r="F665" s="233"/>
      <c r="G665" s="249"/>
      <c r="H665" s="127"/>
      <c r="J665" s="484"/>
      <c r="K665" s="484"/>
      <c r="L665" s="484"/>
      <c r="M665" s="484"/>
      <c r="N665" s="484"/>
      <c r="O665" s="484"/>
      <c r="P665" s="484"/>
      <c r="Q665" s="484"/>
      <c r="R665" s="484"/>
      <c r="S665" s="484"/>
    </row>
    <row r="666" spans="1:19" ht="30" customHeight="1">
      <c r="A666" s="729" t="s">
        <v>307</v>
      </c>
      <c r="B666" s="729"/>
      <c r="C666" s="729" t="s">
        <v>340</v>
      </c>
      <c r="D666" s="729"/>
      <c r="E666" s="729" t="s">
        <v>56</v>
      </c>
      <c r="F666" s="729"/>
      <c r="G666" s="27"/>
      <c r="J666" s="15"/>
      <c r="K666" s="15"/>
      <c r="L666" s="15"/>
      <c r="M666" s="15"/>
      <c r="N666" s="15"/>
      <c r="O666" s="15"/>
      <c r="P666" s="15"/>
      <c r="Q666" s="15"/>
      <c r="R666" s="15"/>
      <c r="S666" s="15"/>
    </row>
    <row r="667" spans="1:21" ht="15">
      <c r="A667" s="115" t="s">
        <v>54</v>
      </c>
      <c r="B667" s="115" t="s">
        <v>57</v>
      </c>
      <c r="C667" s="115" t="s">
        <v>54</v>
      </c>
      <c r="D667" s="115" t="s">
        <v>57</v>
      </c>
      <c r="E667" s="171" t="s">
        <v>54</v>
      </c>
      <c r="F667" s="115" t="s">
        <v>58</v>
      </c>
      <c r="G667" s="27"/>
      <c r="J667" s="15"/>
      <c r="K667" s="15"/>
      <c r="L667" s="15"/>
      <c r="M667" s="15"/>
      <c r="N667" s="15"/>
      <c r="O667" s="15"/>
      <c r="P667" s="15"/>
      <c r="Q667" s="15"/>
      <c r="R667" s="15"/>
      <c r="S667" s="15"/>
      <c r="U667" s="77"/>
    </row>
    <row r="668" spans="1:19" ht="15">
      <c r="A668" s="53">
        <v>1</v>
      </c>
      <c r="B668" s="53">
        <v>2</v>
      </c>
      <c r="C668" s="53">
        <v>3</v>
      </c>
      <c r="D668" s="14">
        <v>4</v>
      </c>
      <c r="E668" s="176"/>
      <c r="F668" s="53">
        <v>6</v>
      </c>
      <c r="G668" s="27"/>
      <c r="J668" s="15"/>
      <c r="K668" s="15"/>
      <c r="L668" s="15"/>
      <c r="M668" s="15"/>
      <c r="N668" s="15"/>
      <c r="O668" s="15"/>
      <c r="P668" s="15"/>
      <c r="Q668" s="15"/>
      <c r="R668" s="15"/>
      <c r="S668" s="15"/>
    </row>
    <row r="669" spans="1:19" ht="15.75">
      <c r="A669" s="657">
        <v>18199</v>
      </c>
      <c r="B669" s="657">
        <v>909.95</v>
      </c>
      <c r="C669" s="657">
        <v>18199</v>
      </c>
      <c r="D669" s="658">
        <v>909.95</v>
      </c>
      <c r="E669" s="659">
        <f>C669/A669</f>
        <v>1</v>
      </c>
      <c r="F669" s="659">
        <f>D669/B669</f>
        <v>1</v>
      </c>
      <c r="G669" s="88"/>
      <c r="J669" s="15"/>
      <c r="K669" s="15"/>
      <c r="L669" s="15"/>
      <c r="M669" s="15"/>
      <c r="N669" s="505"/>
      <c r="O669" s="15"/>
      <c r="P669" s="15"/>
      <c r="Q669" s="15"/>
      <c r="R669" s="15"/>
      <c r="S669" s="15"/>
    </row>
    <row r="670" spans="1:19" ht="15">
      <c r="A670" s="54"/>
      <c r="B670" s="55"/>
      <c r="C670" s="52"/>
      <c r="D670" s="112"/>
      <c r="E670" s="57"/>
      <c r="F670" s="57"/>
      <c r="J670" s="15"/>
      <c r="K670" s="15"/>
      <c r="L670" s="15"/>
      <c r="M670" s="15"/>
      <c r="N670" s="15"/>
      <c r="O670" s="15"/>
      <c r="P670" s="15"/>
      <c r="Q670" s="15"/>
      <c r="R670" s="15"/>
      <c r="S670" s="15"/>
    </row>
    <row r="671" spans="1:19" ht="15.75">
      <c r="A671" s="228" t="s">
        <v>269</v>
      </c>
      <c r="B671" s="131"/>
      <c r="C671" s="229"/>
      <c r="D671" s="229"/>
      <c r="E671" s="234"/>
      <c r="F671" s="233"/>
      <c r="G671" s="249"/>
      <c r="J671" s="15"/>
      <c r="K671" s="15"/>
      <c r="L671" s="15"/>
      <c r="M671" s="15"/>
      <c r="N671" s="15"/>
      <c r="O671" s="15"/>
      <c r="P671" s="15"/>
      <c r="Q671" s="15"/>
      <c r="R671" s="15"/>
      <c r="S671" s="15"/>
    </row>
    <row r="672" spans="1:19" ht="29.25" customHeight="1">
      <c r="A672" s="729" t="s">
        <v>307</v>
      </c>
      <c r="B672" s="729"/>
      <c r="C672" s="729" t="s">
        <v>340</v>
      </c>
      <c r="D672" s="729"/>
      <c r="E672" s="729" t="s">
        <v>56</v>
      </c>
      <c r="F672" s="729"/>
      <c r="G672" s="27"/>
      <c r="J672" s="15"/>
      <c r="K672" s="15"/>
      <c r="L672" s="15"/>
      <c r="M672" s="15"/>
      <c r="N672" s="15"/>
      <c r="O672" s="15"/>
      <c r="P672" s="15"/>
      <c r="Q672" s="15"/>
      <c r="R672" s="15"/>
      <c r="S672" s="15"/>
    </row>
    <row r="673" spans="1:19" ht="15">
      <c r="A673" s="115" t="s">
        <v>54</v>
      </c>
      <c r="B673" s="115" t="s">
        <v>57</v>
      </c>
      <c r="C673" s="115" t="s">
        <v>54</v>
      </c>
      <c r="D673" s="115" t="s">
        <v>57</v>
      </c>
      <c r="E673" s="171" t="s">
        <v>54</v>
      </c>
      <c r="F673" s="115" t="s">
        <v>58</v>
      </c>
      <c r="G673" s="27"/>
      <c r="J673" s="15"/>
      <c r="K673" s="15"/>
      <c r="L673" s="15"/>
      <c r="M673" s="15"/>
      <c r="N673" s="15"/>
      <c r="O673" s="15"/>
      <c r="P673" s="15"/>
      <c r="Q673" s="15"/>
      <c r="R673" s="15"/>
      <c r="S673" s="15"/>
    </row>
    <row r="674" spans="1:19" ht="15">
      <c r="A674" s="53">
        <v>1</v>
      </c>
      <c r="B674" s="53">
        <v>2</v>
      </c>
      <c r="C674" s="53">
        <v>3</v>
      </c>
      <c r="D674" s="14">
        <v>4</v>
      </c>
      <c r="E674" s="176"/>
      <c r="F674" s="53">
        <v>6</v>
      </c>
      <c r="G674" s="27"/>
      <c r="J674" s="15"/>
      <c r="K674" s="15"/>
      <c r="L674" s="15"/>
      <c r="M674" s="15"/>
      <c r="N674" s="15"/>
      <c r="O674" s="15"/>
      <c r="P674" s="15"/>
      <c r="Q674" s="15"/>
      <c r="R674" s="15"/>
      <c r="S674" s="15"/>
    </row>
    <row r="675" spans="1:19" ht="15.75">
      <c r="A675" s="660">
        <f>F653</f>
        <v>17283</v>
      </c>
      <c r="B675" s="658">
        <f>G653</f>
        <v>864.15</v>
      </c>
      <c r="C675" s="657">
        <v>17283</v>
      </c>
      <c r="D675" s="657">
        <v>864.15</v>
      </c>
      <c r="E675" s="661">
        <f>C675/A675</f>
        <v>1</v>
      </c>
      <c r="F675" s="661">
        <f>D675/B675</f>
        <v>1</v>
      </c>
      <c r="G675" s="88"/>
      <c r="J675" s="15"/>
      <c r="K675" s="15"/>
      <c r="L675" s="15"/>
      <c r="M675" s="15"/>
      <c r="N675" s="15"/>
      <c r="O675" s="15"/>
      <c r="P675" s="15"/>
      <c r="Q675" s="15"/>
      <c r="R675" s="15"/>
      <c r="S675" s="15"/>
    </row>
    <row r="676" spans="1:19" ht="15.75">
      <c r="A676" s="460"/>
      <c r="B676" s="461"/>
      <c r="C676" s="462"/>
      <c r="D676" s="462"/>
      <c r="E676" s="463"/>
      <c r="F676" s="463"/>
      <c r="G676" s="88"/>
      <c r="J676" s="15"/>
      <c r="K676" s="15"/>
      <c r="L676" s="15"/>
      <c r="M676" s="15"/>
      <c r="N676" s="15"/>
      <c r="O676" s="15"/>
      <c r="P676" s="15"/>
      <c r="Q676" s="15"/>
      <c r="R676" s="15"/>
      <c r="S676" s="15"/>
    </row>
    <row r="677" spans="3:19" ht="23.25">
      <c r="C677" s="726" t="s">
        <v>204</v>
      </c>
      <c r="D677" s="726"/>
      <c r="J677" s="15"/>
      <c r="K677" s="15"/>
      <c r="L677" s="15"/>
      <c r="M677" s="15"/>
      <c r="N677" s="15"/>
      <c r="O677" s="15"/>
      <c r="P677" s="15"/>
      <c r="Q677" s="15"/>
      <c r="R677" s="15"/>
      <c r="S677" s="15"/>
    </row>
    <row r="678" spans="10:19" ht="15">
      <c r="J678" s="15"/>
      <c r="K678" s="15"/>
      <c r="L678" s="15"/>
      <c r="M678" s="15"/>
      <c r="N678" s="15"/>
      <c r="O678" s="15"/>
      <c r="P678" s="15"/>
      <c r="Q678" s="15"/>
      <c r="R678" s="15"/>
      <c r="S678" s="15"/>
    </row>
  </sheetData>
  <sheetProtection/>
  <mergeCells count="110">
    <mergeCell ref="L232:N232"/>
    <mergeCell ref="A78:F78"/>
    <mergeCell ref="P473:R473"/>
    <mergeCell ref="T473:V473"/>
    <mergeCell ref="I516:K516"/>
    <mergeCell ref="M516:O516"/>
    <mergeCell ref="J370:L370"/>
    <mergeCell ref="M370:O370"/>
    <mergeCell ref="J393:L393"/>
    <mergeCell ref="I258:K258"/>
    <mergeCell ref="L639:Q639"/>
    <mergeCell ref="L641:L653"/>
    <mergeCell ref="A468:B468"/>
    <mergeCell ref="A549:E549"/>
    <mergeCell ref="L498:N498"/>
    <mergeCell ref="O498:Q498"/>
    <mergeCell ref="L473:N473"/>
    <mergeCell ref="I498:K498"/>
    <mergeCell ref="K622:O622"/>
    <mergeCell ref="C631:D631"/>
    <mergeCell ref="J352:L352"/>
    <mergeCell ref="M352:O352"/>
    <mergeCell ref="B626:C626"/>
    <mergeCell ref="A622:G622"/>
    <mergeCell ref="I213:K213"/>
    <mergeCell ref="L213:N213"/>
    <mergeCell ref="A578:F578"/>
    <mergeCell ref="E570:F570"/>
    <mergeCell ref="I232:K232"/>
    <mergeCell ref="A553:A556"/>
    <mergeCell ref="A557:C557"/>
    <mergeCell ref="A586:C586"/>
    <mergeCell ref="E666:F666"/>
    <mergeCell ref="A641:A653"/>
    <mergeCell ref="A656:A657"/>
    <mergeCell ref="F656:G656"/>
    <mergeCell ref="E631:F631"/>
    <mergeCell ref="A631:B631"/>
    <mergeCell ref="B656:C656"/>
    <mergeCell ref="A604:E604"/>
    <mergeCell ref="X212:Y212"/>
    <mergeCell ref="A558:C558"/>
    <mergeCell ref="A341:D341"/>
    <mergeCell ref="K607:O607"/>
    <mergeCell ref="K609:K621"/>
    <mergeCell ref="A609:A621"/>
    <mergeCell ref="B338:C338"/>
    <mergeCell ref="A582:A585"/>
    <mergeCell ref="E472:F472"/>
    <mergeCell ref="F598:G598"/>
    <mergeCell ref="A607:E607"/>
    <mergeCell ref="A598:B598"/>
    <mergeCell ref="A626:A627"/>
    <mergeCell ref="D626:E626"/>
    <mergeCell ref="D656:E656"/>
    <mergeCell ref="A623:G623"/>
    <mergeCell ref="A487:B487"/>
    <mergeCell ref="A146:G146"/>
    <mergeCell ref="A199:F199"/>
    <mergeCell ref="A575:B575"/>
    <mergeCell ref="A62:G62"/>
    <mergeCell ref="A97:G97"/>
    <mergeCell ref="A334:A338"/>
    <mergeCell ref="A551:D551"/>
    <mergeCell ref="A450:B450"/>
    <mergeCell ref="A414:E414"/>
    <mergeCell ref="A580:D580"/>
    <mergeCell ref="C41:D41"/>
    <mergeCell ref="C40:D40"/>
    <mergeCell ref="A330:E330"/>
    <mergeCell ref="A332:D332"/>
    <mergeCell ref="D312:G312"/>
    <mergeCell ref="A44:C44"/>
    <mergeCell ref="A45:G45"/>
    <mergeCell ref="A408:B408"/>
    <mergeCell ref="A113:G113"/>
    <mergeCell ref="A31:D31"/>
    <mergeCell ref="A38:G38"/>
    <mergeCell ref="A3:F3"/>
    <mergeCell ref="A4:F4"/>
    <mergeCell ref="A5:F5"/>
    <mergeCell ref="A11:D11"/>
    <mergeCell ref="A1:F1"/>
    <mergeCell ref="A2:F2"/>
    <mergeCell ref="A7:F7"/>
    <mergeCell ref="A30:D30"/>
    <mergeCell ref="A13:A14"/>
    <mergeCell ref="B13:E13"/>
    <mergeCell ref="A24:C24"/>
    <mergeCell ref="D24:E24"/>
    <mergeCell ref="C677:D677"/>
    <mergeCell ref="A661:A662"/>
    <mergeCell ref="B661:C661"/>
    <mergeCell ref="D661:E661"/>
    <mergeCell ref="F661:G661"/>
    <mergeCell ref="A672:B672"/>
    <mergeCell ref="C672:D672"/>
    <mergeCell ref="E672:F672"/>
    <mergeCell ref="A666:B666"/>
    <mergeCell ref="C666:D666"/>
    <mergeCell ref="A490:D490"/>
    <mergeCell ref="A492:A496"/>
    <mergeCell ref="B496:C496"/>
    <mergeCell ref="A587:C587"/>
    <mergeCell ref="C39:D39"/>
    <mergeCell ref="A639:G639"/>
    <mergeCell ref="A130:G130"/>
    <mergeCell ref="A80:G80"/>
    <mergeCell ref="C42:D42"/>
    <mergeCell ref="A253:C253"/>
  </mergeCells>
  <printOptions horizontalCentered="1"/>
  <pageMargins left="0.511811023622047" right="0.196850393700787" top="0.196850393700787" bottom="0.196850393700787" header="0.14" footer="0.511811023622047"/>
  <pageSetup horizontalDpi="600" verticalDpi="600" orientation="portrait" scale="67" r:id="rId2"/>
  <rowBreaks count="13" manualBreakCount="13">
    <brk id="43" max="7" man="1"/>
    <brk id="96" max="7" man="1"/>
    <brk id="145" max="7" man="1"/>
    <brk id="198" max="7" man="1"/>
    <brk id="248" max="7" man="1"/>
    <brk id="297" max="7" man="1"/>
    <brk id="347" max="7" man="1"/>
    <brk id="390" max="7" man="1"/>
    <brk id="431" max="7" man="1"/>
    <brk id="469" max="7" man="1"/>
    <brk id="531" max="7" man="1"/>
    <brk id="576" max="7" man="1"/>
    <brk id="635" max="7" man="1"/>
  </rowBreaks>
  <drawing r:id="rId1"/>
</worksheet>
</file>

<file path=xl/worksheets/sheet2.xml><?xml version="1.0" encoding="utf-8"?>
<worksheet xmlns="http://schemas.openxmlformats.org/spreadsheetml/2006/main" xmlns:r="http://schemas.openxmlformats.org/officeDocument/2006/relationships">
  <dimension ref="A2:F35"/>
  <sheetViews>
    <sheetView zoomScalePageLayoutView="0" workbookViewId="0" topLeftCell="A12">
      <selection activeCell="H28" sqref="H28"/>
    </sheetView>
  </sheetViews>
  <sheetFormatPr defaultColWidth="9.140625" defaultRowHeight="12.75"/>
  <cols>
    <col min="1" max="1" width="8.00390625" style="0" customWidth="1"/>
    <col min="2" max="2" width="14.7109375" style="0" customWidth="1"/>
    <col min="3" max="3" width="18.421875" style="0" customWidth="1"/>
    <col min="4" max="4" width="14.00390625" style="0" customWidth="1"/>
    <col min="5" max="5" width="10.140625" style="0" customWidth="1"/>
  </cols>
  <sheetData>
    <row r="2" ht="12.75">
      <c r="A2" t="s">
        <v>205</v>
      </c>
    </row>
    <row r="3" spans="1:6" ht="58.5" customHeight="1">
      <c r="A3" s="267" t="s">
        <v>2</v>
      </c>
      <c r="B3" s="267" t="s">
        <v>69</v>
      </c>
      <c r="C3" s="267" t="s">
        <v>207</v>
      </c>
      <c r="D3" s="267" t="s">
        <v>105</v>
      </c>
      <c r="E3" s="268" t="s">
        <v>5</v>
      </c>
      <c r="F3" s="267" t="s">
        <v>6</v>
      </c>
    </row>
    <row r="4" spans="1:6" ht="12.75">
      <c r="A4" s="558">
        <v>1</v>
      </c>
      <c r="B4" s="558" t="s">
        <v>165</v>
      </c>
      <c r="C4" s="558">
        <v>103643</v>
      </c>
      <c r="D4" s="558">
        <v>69680</v>
      </c>
      <c r="E4" s="558">
        <v>33963</v>
      </c>
      <c r="F4" s="559">
        <v>0.3276921740976236</v>
      </c>
    </row>
    <row r="5" spans="1:6" ht="12.75">
      <c r="A5" s="558">
        <v>2</v>
      </c>
      <c r="B5" s="558" t="s">
        <v>171</v>
      </c>
      <c r="C5" s="558">
        <v>76475</v>
      </c>
      <c r="D5" s="558">
        <v>58801</v>
      </c>
      <c r="E5" s="558">
        <v>17674</v>
      </c>
      <c r="F5" s="559">
        <v>0.23110820529584833</v>
      </c>
    </row>
    <row r="6" spans="1:6" ht="12.75">
      <c r="A6" s="558">
        <v>3</v>
      </c>
      <c r="B6" s="558" t="s">
        <v>164</v>
      </c>
      <c r="C6" s="558">
        <v>44412</v>
      </c>
      <c r="D6" s="558">
        <v>35990</v>
      </c>
      <c r="E6" s="558">
        <v>8422</v>
      </c>
      <c r="F6" s="559">
        <v>0.18963343240565614</v>
      </c>
    </row>
    <row r="7" spans="1:6" ht="12.75">
      <c r="A7" s="558">
        <v>4</v>
      </c>
      <c r="B7" s="558" t="s">
        <v>166</v>
      </c>
      <c r="C7" s="558">
        <v>37043</v>
      </c>
      <c r="D7" s="558">
        <v>30679</v>
      </c>
      <c r="E7" s="558">
        <v>6364</v>
      </c>
      <c r="F7" s="559">
        <v>0.17180034014523662</v>
      </c>
    </row>
    <row r="8" spans="1:6" ht="12.75">
      <c r="A8" s="558">
        <v>5</v>
      </c>
      <c r="B8" s="558" t="s">
        <v>163</v>
      </c>
      <c r="C8" s="558">
        <v>14414</v>
      </c>
      <c r="D8" s="558">
        <v>11982</v>
      </c>
      <c r="E8" s="558">
        <v>2432</v>
      </c>
      <c r="F8" s="559">
        <v>0.16872485083946162</v>
      </c>
    </row>
    <row r="9" spans="1:6" ht="12.75">
      <c r="A9" s="558">
        <v>6</v>
      </c>
      <c r="B9" s="558" t="s">
        <v>170</v>
      </c>
      <c r="C9" s="558">
        <v>33755</v>
      </c>
      <c r="D9" s="558">
        <v>30578</v>
      </c>
      <c r="E9" s="558">
        <v>3177</v>
      </c>
      <c r="F9" s="559">
        <v>0.09411938972004147</v>
      </c>
    </row>
    <row r="10" spans="1:6" ht="12.75">
      <c r="A10" s="558">
        <v>7</v>
      </c>
      <c r="B10" s="558" t="s">
        <v>168</v>
      </c>
      <c r="C10" s="558">
        <v>21724</v>
      </c>
      <c r="D10" s="558">
        <v>19681</v>
      </c>
      <c r="E10" s="558">
        <v>2043</v>
      </c>
      <c r="F10" s="559">
        <v>0.09404345424415393</v>
      </c>
    </row>
    <row r="11" spans="1:6" ht="12.75">
      <c r="A11" s="558">
        <v>8</v>
      </c>
      <c r="B11" s="558" t="s">
        <v>161</v>
      </c>
      <c r="C11" s="558">
        <v>14118</v>
      </c>
      <c r="D11" s="558">
        <v>12892</v>
      </c>
      <c r="E11" s="558">
        <v>1226</v>
      </c>
      <c r="F11" s="559">
        <v>0.08683949567927468</v>
      </c>
    </row>
    <row r="12" spans="1:6" ht="12.75">
      <c r="A12" s="558">
        <v>9</v>
      </c>
      <c r="B12" s="558" t="s">
        <v>172</v>
      </c>
      <c r="C12" s="558">
        <v>19955</v>
      </c>
      <c r="D12" s="558">
        <v>18245</v>
      </c>
      <c r="E12" s="558">
        <v>1710</v>
      </c>
      <c r="F12" s="559">
        <v>0.08569280881984465</v>
      </c>
    </row>
    <row r="13" spans="1:6" ht="12.75">
      <c r="A13" s="558">
        <v>10</v>
      </c>
      <c r="B13" s="558" t="s">
        <v>167</v>
      </c>
      <c r="C13" s="558">
        <v>28050</v>
      </c>
      <c r="D13" s="558">
        <v>25708</v>
      </c>
      <c r="E13" s="558">
        <v>2342</v>
      </c>
      <c r="F13" s="559">
        <v>0.08349376114081997</v>
      </c>
    </row>
    <row r="14" spans="1:6" ht="12.75">
      <c r="A14" s="558">
        <v>11</v>
      </c>
      <c r="B14" s="558" t="s">
        <v>160</v>
      </c>
      <c r="C14" s="558">
        <v>27255</v>
      </c>
      <c r="D14" s="558">
        <v>25141</v>
      </c>
      <c r="E14" s="558">
        <v>2114</v>
      </c>
      <c r="F14" s="559">
        <v>0.07756374977068428</v>
      </c>
    </row>
    <row r="15" spans="1:6" ht="12.75">
      <c r="A15" s="558">
        <v>12</v>
      </c>
      <c r="B15" s="558" t="s">
        <v>162</v>
      </c>
      <c r="C15" s="558">
        <v>21426</v>
      </c>
      <c r="D15" s="558">
        <v>19952</v>
      </c>
      <c r="E15" s="558">
        <v>1474</v>
      </c>
      <c r="F15" s="559">
        <v>0.06879492205731355</v>
      </c>
    </row>
    <row r="16" spans="1:6" ht="12.75">
      <c r="A16" s="558">
        <v>13</v>
      </c>
      <c r="B16" s="558" t="s">
        <v>169</v>
      </c>
      <c r="C16" s="558">
        <v>13745</v>
      </c>
      <c r="D16" s="558">
        <v>12812</v>
      </c>
      <c r="E16" s="558">
        <v>933</v>
      </c>
      <c r="F16" s="559">
        <v>0.06787922881047653</v>
      </c>
    </row>
    <row r="17" spans="1:6" s="562" customFormat="1" ht="12.75">
      <c r="A17" s="560"/>
      <c r="B17" s="560" t="s">
        <v>10</v>
      </c>
      <c r="C17" s="560">
        <v>456015</v>
      </c>
      <c r="D17" s="560">
        <v>372141</v>
      </c>
      <c r="E17" s="560">
        <v>83874</v>
      </c>
      <c r="F17" s="561">
        <v>0.18392816025788625</v>
      </c>
    </row>
    <row r="20" ht="12.75" customHeight="1">
      <c r="A20" t="s">
        <v>206</v>
      </c>
    </row>
    <row r="21" spans="1:6" ht="84" customHeight="1">
      <c r="A21" s="267" t="s">
        <v>2</v>
      </c>
      <c r="B21" s="267" t="s">
        <v>69</v>
      </c>
      <c r="C21" s="267" t="s">
        <v>207</v>
      </c>
      <c r="D21" s="267" t="s">
        <v>105</v>
      </c>
      <c r="E21" s="268" t="s">
        <v>5</v>
      </c>
      <c r="F21" s="267" t="s">
        <v>6</v>
      </c>
    </row>
    <row r="22" spans="1:6" ht="12.75">
      <c r="A22" s="558">
        <v>1</v>
      </c>
      <c r="B22" s="558" t="s">
        <v>165</v>
      </c>
      <c r="C22" s="558">
        <v>48739</v>
      </c>
      <c r="D22" s="558">
        <v>33206</v>
      </c>
      <c r="E22" s="558">
        <v>15533</v>
      </c>
      <c r="F22" s="559">
        <v>0.3186975522682041</v>
      </c>
    </row>
    <row r="23" spans="1:6" ht="12.75">
      <c r="A23" s="558">
        <v>2</v>
      </c>
      <c r="B23" s="558" t="s">
        <v>171</v>
      </c>
      <c r="C23" s="558">
        <v>47694</v>
      </c>
      <c r="D23" s="558">
        <v>35974</v>
      </c>
      <c r="E23" s="558">
        <v>11720</v>
      </c>
      <c r="F23" s="559">
        <v>0.24573321591814484</v>
      </c>
    </row>
    <row r="24" spans="1:6" ht="12.75">
      <c r="A24" s="558">
        <v>3</v>
      </c>
      <c r="B24" s="558" t="s">
        <v>166</v>
      </c>
      <c r="C24" s="558">
        <v>29448</v>
      </c>
      <c r="D24" s="558">
        <v>23874</v>
      </c>
      <c r="E24" s="558">
        <v>5574</v>
      </c>
      <c r="F24" s="559">
        <v>0.18928280358598207</v>
      </c>
    </row>
    <row r="25" spans="1:6" ht="12.75">
      <c r="A25" s="558">
        <v>4</v>
      </c>
      <c r="B25" s="558" t="s">
        <v>164</v>
      </c>
      <c r="C25" s="558">
        <v>32896</v>
      </c>
      <c r="D25" s="558">
        <v>26844</v>
      </c>
      <c r="E25" s="558">
        <v>6052</v>
      </c>
      <c r="F25" s="559">
        <v>0.18397373540856032</v>
      </c>
    </row>
    <row r="26" spans="1:6" ht="12.75">
      <c r="A26" s="558">
        <v>5</v>
      </c>
      <c r="B26" s="558" t="s">
        <v>163</v>
      </c>
      <c r="C26" s="558">
        <v>11692</v>
      </c>
      <c r="D26" s="558">
        <v>9716</v>
      </c>
      <c r="E26" s="558">
        <v>1976</v>
      </c>
      <c r="F26" s="559">
        <v>0.16900444748546015</v>
      </c>
    </row>
    <row r="27" spans="1:6" ht="12.75">
      <c r="A27" s="558">
        <v>6</v>
      </c>
      <c r="B27" s="558" t="s">
        <v>160</v>
      </c>
      <c r="C27" s="558">
        <v>26014</v>
      </c>
      <c r="D27" s="558">
        <v>23203</v>
      </c>
      <c r="E27" s="558">
        <v>2811</v>
      </c>
      <c r="F27" s="559">
        <v>0.10805719996924733</v>
      </c>
    </row>
    <row r="28" spans="1:6" ht="12.75">
      <c r="A28" s="558">
        <v>7</v>
      </c>
      <c r="B28" s="558" t="s">
        <v>168</v>
      </c>
      <c r="C28" s="558">
        <v>17625</v>
      </c>
      <c r="D28" s="558">
        <v>15752</v>
      </c>
      <c r="E28" s="558">
        <v>1873</v>
      </c>
      <c r="F28" s="559">
        <v>0.10626950354609929</v>
      </c>
    </row>
    <row r="29" spans="1:6" ht="12.75">
      <c r="A29" s="558">
        <v>8</v>
      </c>
      <c r="B29" s="558" t="s">
        <v>161</v>
      </c>
      <c r="C29" s="558">
        <v>11292</v>
      </c>
      <c r="D29" s="558">
        <v>10100</v>
      </c>
      <c r="E29" s="558">
        <v>1192</v>
      </c>
      <c r="F29" s="559">
        <v>0.10556145944031173</v>
      </c>
    </row>
    <row r="30" spans="1:6" ht="12.75">
      <c r="A30" s="558">
        <v>9</v>
      </c>
      <c r="B30" s="558" t="s">
        <v>167</v>
      </c>
      <c r="C30" s="558">
        <v>26290</v>
      </c>
      <c r="D30" s="558">
        <v>23530</v>
      </c>
      <c r="E30" s="558">
        <v>2760</v>
      </c>
      <c r="F30" s="559">
        <v>0.10498288322556106</v>
      </c>
    </row>
    <row r="31" spans="1:6" ht="12.75">
      <c r="A31" s="558">
        <v>10</v>
      </c>
      <c r="B31" s="558" t="s">
        <v>172</v>
      </c>
      <c r="C31" s="558">
        <v>12906</v>
      </c>
      <c r="D31" s="558">
        <v>11563</v>
      </c>
      <c r="E31" s="558">
        <v>1343</v>
      </c>
      <c r="F31" s="559">
        <v>0.10406012707267938</v>
      </c>
    </row>
    <row r="32" spans="1:6" ht="12.75">
      <c r="A32" s="558">
        <v>11</v>
      </c>
      <c r="B32" s="558" t="s">
        <v>170</v>
      </c>
      <c r="C32" s="558">
        <v>28069</v>
      </c>
      <c r="D32" s="558">
        <v>25657</v>
      </c>
      <c r="E32" s="558">
        <v>2412</v>
      </c>
      <c r="F32" s="559">
        <v>0.08593109836474402</v>
      </c>
    </row>
    <row r="33" spans="1:6" ht="12.75">
      <c r="A33" s="558">
        <v>12</v>
      </c>
      <c r="B33" s="558" t="s">
        <v>162</v>
      </c>
      <c r="C33" s="558">
        <v>16708</v>
      </c>
      <c r="D33" s="558">
        <v>15473</v>
      </c>
      <c r="E33" s="558">
        <v>1235</v>
      </c>
      <c r="F33" s="559">
        <v>0.07391668661718936</v>
      </c>
    </row>
    <row r="34" spans="1:6" ht="12.75">
      <c r="A34" s="558">
        <v>13</v>
      </c>
      <c r="B34" s="558" t="s">
        <v>169</v>
      </c>
      <c r="C34" s="558">
        <v>11663</v>
      </c>
      <c r="D34" s="558">
        <v>10837</v>
      </c>
      <c r="E34" s="558">
        <v>826</v>
      </c>
      <c r="F34" s="559">
        <v>0.07082225842407613</v>
      </c>
    </row>
    <row r="35" spans="1:6" s="562" customFormat="1" ht="12.75">
      <c r="A35" s="560"/>
      <c r="B35" s="560" t="s">
        <v>10</v>
      </c>
      <c r="C35" s="560">
        <v>321036</v>
      </c>
      <c r="D35" s="560">
        <v>265729</v>
      </c>
      <c r="E35" s="560">
        <v>55307</v>
      </c>
      <c r="F35" s="561">
        <v>0.17227662941227775</v>
      </c>
    </row>
    <row r="36" ht="12.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`Q</cp:keywords>
  <dc:description/>
  <cp:lastModifiedBy>s.k sinha</cp:lastModifiedBy>
  <cp:lastPrinted>2018-05-14T15:29:18Z</cp:lastPrinted>
  <dcterms:created xsi:type="dcterms:W3CDTF">2009-02-28T10:02:12Z</dcterms:created>
  <dcterms:modified xsi:type="dcterms:W3CDTF">2019-06-22T15:36:38Z</dcterms:modified>
  <cp:category/>
  <cp:version/>
  <cp:contentType/>
  <cp:contentStatus/>
</cp:coreProperties>
</file>