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MDM\BKP_07.07.2017\2020-21\Arunachal Pradesh\"/>
    </mc:Choice>
  </mc:AlternateContent>
  <xr:revisionPtr revIDLastSave="0" documentId="13_ncr:1_{8D61ABFF-8E2A-4E03-A625-CA89373CDAF8}" xr6:coauthVersionLast="45" xr6:coauthVersionMax="45" xr10:uidLastSave="{00000000-0000-0000-0000-000000000000}"/>
  <bookViews>
    <workbookView xWindow="-110" yWindow="-110" windowWidth="19420" windowHeight="10420" tabRatio="938" firstSheet="61" activeTab="65" xr2:uid="{00000000-000D-0000-FFFF-FFFF00000000}"/>
  </bookViews>
  <sheets>
    <sheet name="Contents" sheetId="172" r:id="rId1"/>
    <sheet name="Sheet1" sheetId="134" r:id="rId2"/>
    <sheet name="AT-1-Gen_Info" sheetId="153" r:id="rId3"/>
    <sheet name="AT-2" sheetId="154" r:id="rId4"/>
    <sheet name="AT-2A" sheetId="155" r:id="rId5"/>
    <sheet name="AT-2B_DBT" sheetId="170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AT4_enrolment vs availed_PY" sheetId="60" r:id="rId11"/>
    <sheet name="AT4A_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52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56" r:id="rId32"/>
    <sheet name="AT-10 E" sheetId="142" r:id="rId33"/>
    <sheet name="AT-10 F" sheetId="164" r:id="rId34"/>
    <sheet name="AT11_KS Year wise" sheetId="157" r:id="rId35"/>
    <sheet name="AT-11A" sheetId="158" r:id="rId36"/>
    <sheet name="AT-12" sheetId="159" r:id="rId37"/>
    <sheet name="AT-12A" sheetId="160" r:id="rId38"/>
    <sheet name="Mode of cooking" sheetId="103" r:id="rId39"/>
    <sheet name="AT-14" sheetId="124" r:id="rId40"/>
    <sheet name="AT-14 A" sheetId="135" r:id="rId41"/>
    <sheet name="AT- 15" sheetId="161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162" r:id="rId56"/>
    <sheet name="AT27_Req_FG_CA_Pry" sheetId="29" r:id="rId57"/>
    <sheet name="AT27A_Req_FG_CA_U Pry " sheetId="144" r:id="rId58"/>
    <sheet name="AT27B_Req_FG_CA_N CLP" sheetId="145" r:id="rId59"/>
    <sheet name="AT27C_Req_FG_Drought -Pry " sheetId="165" r:id="rId60"/>
    <sheet name="AT27D_Req_FG_Drought -UPry " sheetId="166" r:id="rId61"/>
    <sheet name="AT_28_RqmtKitchen" sheetId="62" r:id="rId62"/>
    <sheet name="AT-28A_RqmtPlinthArea" sheetId="78" r:id="rId63"/>
    <sheet name="AT-28B_Kitchen repair" sheetId="167" r:id="rId64"/>
    <sheet name="AT29_KD(New) " sheetId="168" r:id="rId65"/>
    <sheet name="AT29_A_Replacement KD" sheetId="171" r:id="rId66"/>
    <sheet name="AT-30_Coook-cum-Helper" sheetId="65" r:id="rId67"/>
    <sheet name="AT- 31_Budget" sheetId="163" r:id="rId68"/>
    <sheet name="AT32_Drought Pry Util" sheetId="148" r:id="rId69"/>
    <sheet name="AT-32A Drought UPry Util" sheetId="149" r:id="rId70"/>
  </sheets>
  <externalReferences>
    <externalReference r:id="rId71"/>
  </externalReferences>
  <definedNames>
    <definedName name="_xlnm.Print_Area" localSheetId="41">'AT- 15'!$A$1:$L$43</definedName>
    <definedName name="_xlnm.Print_Area" localSheetId="67">'AT- 31_Budget'!$A$1:$AD$31</definedName>
    <definedName name="_xlnm.Print_Area" localSheetId="43">'AT_17_Coverage-RBSK '!$A$1:$L$46</definedName>
    <definedName name="_xlnm.Print_Area" localSheetId="45">AT_19_Impl_Agency!$A$1:$J$47</definedName>
    <definedName name="_xlnm.Print_Area" localSheetId="46">'AT_20_CentralCookingagency '!$A$1:$M$46</definedName>
    <definedName name="_xlnm.Print_Area" localSheetId="61">AT_28_RqmtKitchen!$A$1:$R$44</definedName>
    <definedName name="_xlnm.Print_Area" localSheetId="29">'AT-10 B'!$A$1:$J$45</definedName>
    <definedName name="_xlnm.Print_Area" localSheetId="30">'AT-10 C'!$A$1:$J$41</definedName>
    <definedName name="_xlnm.Print_Area" localSheetId="32">'AT-10 E'!$A$1:$H$42</definedName>
    <definedName name="_xlnm.Print_Area" localSheetId="33">'AT-10 F'!$A$1:$H$43</definedName>
    <definedName name="_xlnm.Print_Area" localSheetId="27">AT10_MME!$A$1:$H$33</definedName>
    <definedName name="_xlnm.Print_Area" localSheetId="28">AT10A_!$A$1:$E$46</definedName>
    <definedName name="_xlnm.Print_Area" localSheetId="31">'AT-10D'!$A$1:$H$36</definedName>
    <definedName name="_xlnm.Print_Area" localSheetId="34">'AT11_KS Year wise'!$A$1:$K$34</definedName>
    <definedName name="_xlnm.Print_Area" localSheetId="35">'AT-11A'!$A$1:$K$46</definedName>
    <definedName name="_xlnm.Print_Area" localSheetId="36">'AT-12'!$A$1:$K$46</definedName>
    <definedName name="_xlnm.Print_Area" localSheetId="37">'AT-12A'!$A$1:$K$47</definedName>
    <definedName name="_xlnm.Print_Area" localSheetId="39">'AT-14'!$A$1:$N$43</definedName>
    <definedName name="_xlnm.Print_Area" localSheetId="40">'AT-14 A'!$A$1:$H$43</definedName>
    <definedName name="_xlnm.Print_Area" localSheetId="42">'AT-16'!$A$1:$K$43</definedName>
    <definedName name="_xlnm.Print_Area" localSheetId="44">'AT18_Details_Community '!$A$1:$F$45</definedName>
    <definedName name="_xlnm.Print_Area" localSheetId="2">'AT-1-Gen_Info'!$A$1:$T$52</definedName>
    <definedName name="_xlnm.Print_Area" localSheetId="3">'AT-2'!$A$1:$AA$30</definedName>
    <definedName name="_xlnm.Print_Area" localSheetId="47">'AT-21'!$A$1:$K$43</definedName>
    <definedName name="_xlnm.Print_Area" localSheetId="48">'AT-22'!$A$1:$O$42</definedName>
    <definedName name="_xlnm.Print_Area" localSheetId="49">'AT-23 MIS'!$A$1:$P$45</definedName>
    <definedName name="_xlnm.Print_Area" localSheetId="50">'AT-23A _AMS'!$A$1:$P$47</definedName>
    <definedName name="_xlnm.Print_Area" localSheetId="51">'AT-24'!$A$1:$M$44</definedName>
    <definedName name="_xlnm.Print_Area" localSheetId="52">'AT-25'!$A$1:$F$47</definedName>
    <definedName name="_xlnm.Print_Area" localSheetId="54">AT26_NoWD!$A$1:$L$31</definedName>
    <definedName name="_xlnm.Print_Area" localSheetId="55">AT26A_NoWD!$A$1:$L$30</definedName>
    <definedName name="_xlnm.Print_Area" localSheetId="56">AT27_Req_FG_CA_Pry!$A$1:$T$45</definedName>
    <definedName name="_xlnm.Print_Area" localSheetId="57">'AT27A_Req_FG_CA_U Pry '!$A$1:$T$45</definedName>
    <definedName name="_xlnm.Print_Area" localSheetId="58">'AT27B_Req_FG_CA_N CLP'!$A$1:$P$45</definedName>
    <definedName name="_xlnm.Print_Area" localSheetId="59">'AT27C_Req_FG_Drought -Pry '!$A$1:$P$45</definedName>
    <definedName name="_xlnm.Print_Area" localSheetId="60">'AT27D_Req_FG_Drought -UPry '!$A$1:$P$45</definedName>
    <definedName name="_xlnm.Print_Area" localSheetId="62">'AT-28A_RqmtPlinthArea'!$A$1:$S$45</definedName>
    <definedName name="_xlnm.Print_Area" localSheetId="63">'AT-28B_Kitchen repair'!$A$1:$G$44</definedName>
    <definedName name="_xlnm.Print_Area" localSheetId="65">'AT29_A_Replacement KD'!$A$1:$V$42</definedName>
    <definedName name="_xlnm.Print_Area" localSheetId="64">'AT29_KD(New) '!$A$1:$V$45</definedName>
    <definedName name="_xlnm.Print_Area" localSheetId="4">'AT-2A'!$A$1:$V$28</definedName>
    <definedName name="_xlnm.Print_Area" localSheetId="5">'AT-2B_DBT'!$A$1:$L$35</definedName>
    <definedName name="_xlnm.Print_Area" localSheetId="6">'AT-3'!$A$1:$H$43</definedName>
    <definedName name="_xlnm.Print_Area" localSheetId="66">'AT-30_Coook-cum-Helper'!$A$1:$L$45</definedName>
    <definedName name="_xlnm.Print_Area" localSheetId="68">'AT32_Drought Pry Util'!$A$1:$L$45</definedName>
    <definedName name="_xlnm.Print_Area" localSheetId="69">'AT-32A Drought UPry Util'!$A$1:$L$47</definedName>
    <definedName name="_xlnm.Print_Area" localSheetId="7">'AT3A_cvrg(Insti)_PY'!$A$1:$N$51</definedName>
    <definedName name="_xlnm.Print_Area" localSheetId="8">'AT3B_cvrg(Insti)_UPY '!$A$1:$N$49</definedName>
    <definedName name="_xlnm.Print_Area" localSheetId="9">'AT3C_cvrg(Insti)_UPY '!$A$1:$N$49</definedName>
    <definedName name="_xlnm.Print_Area" localSheetId="10">'AT4_enrolment vs availed_PY'!$A$1:$Q$47</definedName>
    <definedName name="_xlnm.Print_Area" localSheetId="11">'AT4A_enrolment vs availed_UPY'!$A$1:$Q$48</definedName>
    <definedName name="_xlnm.Print_Area" localSheetId="12">'AT-4B'!$A$1:$G$43</definedName>
    <definedName name="_xlnm.Print_Area" localSheetId="24">'AT-8_Hon_CCH_Pry'!$A$1:$W$48</definedName>
    <definedName name="_xlnm.Print_Area" localSheetId="25">'AT-8A_Hon_CCH_UPry'!$A$1:$W$49</definedName>
    <definedName name="_xlnm.Print_Area" localSheetId="26">AT9_TA!$A$1:$I$45</definedName>
    <definedName name="_xlnm.Print_Area" localSheetId="0">Contents!$A$1:$C$69</definedName>
    <definedName name="_xlnm.Print_Area" localSheetId="38">'Mode of cooking'!$A$1:$H$45</definedName>
    <definedName name="_xlnm.Print_Area" localSheetId="1">Sheet1!$A$1:$J$24</definedName>
    <definedName name="_xlnm.Print_Area" localSheetId="53">'Sheet1 (2)'!$A$1:$J$24</definedName>
    <definedName name="_xlnm.Print_Area" localSheetId="13">T5_PLAN_vs_PRFM!$A$1:$J$46</definedName>
    <definedName name="_xlnm.Print_Area" localSheetId="14">'T5A_PLAN_vs_PRFM '!$A$1:$J$46</definedName>
    <definedName name="_xlnm.Print_Area" localSheetId="15">'T5B_PLAN_vs_PRFM  (2)'!$A$1:$J$46</definedName>
    <definedName name="_xlnm.Print_Area" localSheetId="16">'T5C_Drought_PLAN_vs_PRFM '!$A$1:$J$45</definedName>
    <definedName name="_xlnm.Print_Area" localSheetId="17">'T5D_Drought_PLAN_vs_PRFM  '!$A$1:$J$45</definedName>
    <definedName name="_xlnm.Print_Area" localSheetId="18">T6_FG_py_Utlsn!$A$1:$L$46</definedName>
    <definedName name="_xlnm.Print_Area" localSheetId="19">'T6A_FG_Upy_Utlsn '!$A$1:$L$46</definedName>
    <definedName name="_xlnm.Print_Area" localSheetId="20">T6B_Pay_FG_FCI_Pry!$A$1:$M$47</definedName>
    <definedName name="_xlnm.Print_Area" localSheetId="21">T6C_Coarse_Grain!$A$1:$L$46</definedName>
    <definedName name="_xlnm.Print_Area" localSheetId="22">T7_CC_PY_Utlsn!$A$1:$Q$49</definedName>
    <definedName name="_xlnm.Print_Area" localSheetId="23">'T7ACC_UPY_Utlsn '!$A$1:$Q$47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88" l="1"/>
  <c r="G28" i="14"/>
  <c r="H40" i="13"/>
  <c r="N45" i="7"/>
  <c r="Q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C43" i="7"/>
  <c r="F43" i="5"/>
  <c r="D41" i="5"/>
  <c r="E41" i="5"/>
  <c r="F41" i="5"/>
  <c r="G41" i="5"/>
  <c r="C41" i="5"/>
  <c r="J41" i="4"/>
  <c r="G37" i="100"/>
  <c r="J40" i="93"/>
  <c r="H40" i="93"/>
  <c r="F40" i="93"/>
  <c r="D40" i="1"/>
  <c r="E40" i="1"/>
  <c r="F40" i="1"/>
  <c r="G40" i="1"/>
  <c r="H40" i="1"/>
  <c r="I40" i="1"/>
  <c r="J40" i="1"/>
  <c r="K40" i="1"/>
  <c r="L40" i="1"/>
  <c r="C40" i="1"/>
  <c r="E37" i="142"/>
  <c r="E30" i="157"/>
  <c r="C29" i="157"/>
  <c r="E43" i="159"/>
  <c r="C43" i="159"/>
  <c r="D41" i="159"/>
  <c r="E41" i="159"/>
  <c r="F41" i="159"/>
  <c r="C41" i="159"/>
  <c r="D44" i="88"/>
  <c r="D42" i="88"/>
  <c r="E42" i="88"/>
  <c r="F42" i="88"/>
  <c r="G42" i="88"/>
  <c r="H42" i="88"/>
  <c r="I42" i="88"/>
  <c r="J42" i="88"/>
  <c r="K42" i="88"/>
  <c r="L42" i="88"/>
  <c r="M42" i="88"/>
  <c r="N42" i="88"/>
  <c r="O42" i="88"/>
  <c r="P42" i="88"/>
  <c r="Q42" i="88"/>
  <c r="R42" i="88"/>
  <c r="S42" i="88"/>
  <c r="T42" i="88"/>
  <c r="U42" i="88"/>
  <c r="V42" i="88"/>
  <c r="W42" i="88"/>
  <c r="C42" i="88"/>
  <c r="N42" i="4"/>
  <c r="D38" i="60" l="1"/>
  <c r="E38" i="60"/>
  <c r="F38" i="60"/>
  <c r="G38" i="60"/>
  <c r="H38" i="60"/>
  <c r="I38" i="60"/>
  <c r="J38" i="60"/>
  <c r="K38" i="60"/>
  <c r="L38" i="60"/>
  <c r="M38" i="60"/>
  <c r="N38" i="60"/>
  <c r="O38" i="60"/>
  <c r="P38" i="60"/>
  <c r="Q38" i="60"/>
  <c r="C38" i="60"/>
  <c r="D40" i="4"/>
  <c r="E40" i="4"/>
  <c r="F40" i="4"/>
  <c r="G40" i="4"/>
  <c r="H40" i="4"/>
  <c r="I40" i="4"/>
  <c r="J40" i="4"/>
  <c r="C40" i="4"/>
  <c r="I38" i="4"/>
  <c r="F51" i="93" l="1"/>
  <c r="H51" i="93"/>
  <c r="J51" i="93"/>
  <c r="D51" i="93"/>
  <c r="G54" i="60"/>
  <c r="Y42" i="152"/>
  <c r="E50" i="65" l="1"/>
  <c r="D12" i="101"/>
  <c r="C12" i="101"/>
  <c r="C12" i="66"/>
  <c r="D12" i="66"/>
  <c r="H26" i="14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H38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12" i="13"/>
  <c r="C12" i="13"/>
  <c r="K39" i="152"/>
  <c r="K38" i="152"/>
  <c r="K37" i="152"/>
  <c r="M40" i="88"/>
  <c r="L40" i="152"/>
  <c r="L40" i="88"/>
  <c r="D40" i="152"/>
  <c r="E40" i="152"/>
  <c r="F40" i="152"/>
  <c r="G40" i="152"/>
  <c r="H40" i="152"/>
  <c r="I40" i="152"/>
  <c r="I50" i="88" s="1"/>
  <c r="J40" i="152"/>
  <c r="O40" i="152"/>
  <c r="P40" i="152"/>
  <c r="Q40" i="152"/>
  <c r="V40" i="152"/>
  <c r="W40" i="152"/>
  <c r="C40" i="152"/>
  <c r="D40" i="88"/>
  <c r="E40" i="88"/>
  <c r="F40" i="88"/>
  <c r="G40" i="88"/>
  <c r="H40" i="88"/>
  <c r="I40" i="88"/>
  <c r="J40" i="88"/>
  <c r="O40" i="88"/>
  <c r="P40" i="88"/>
  <c r="Q40" i="88"/>
  <c r="V40" i="88"/>
  <c r="W40" i="88"/>
  <c r="C40" i="88"/>
  <c r="L50" i="88" l="1"/>
  <c r="M40" i="152"/>
  <c r="S37" i="152"/>
  <c r="S38" i="152"/>
  <c r="N39" i="152"/>
  <c r="N37" i="88"/>
  <c r="N38" i="88"/>
  <c r="N39" i="88"/>
  <c r="R37" i="152"/>
  <c r="R38" i="152"/>
  <c r="R38" i="88"/>
  <c r="R39" i="88"/>
  <c r="V39" i="152"/>
  <c r="W37" i="152"/>
  <c r="W38" i="152"/>
  <c r="W39" i="152"/>
  <c r="V37" i="152"/>
  <c r="V38" i="152"/>
  <c r="S39" i="152"/>
  <c r="Q37" i="152"/>
  <c r="Q38" i="152"/>
  <c r="Q39" i="152"/>
  <c r="P37" i="152"/>
  <c r="P38" i="152"/>
  <c r="P39" i="152"/>
  <c r="O37" i="152"/>
  <c r="O38" i="152"/>
  <c r="O39" i="152"/>
  <c r="H38" i="152"/>
  <c r="H39" i="152"/>
  <c r="G38" i="152"/>
  <c r="G39" i="152"/>
  <c r="F38" i="152"/>
  <c r="F39" i="152"/>
  <c r="W37" i="88"/>
  <c r="W38" i="88"/>
  <c r="W39" i="88"/>
  <c r="V37" i="88"/>
  <c r="V38" i="88"/>
  <c r="V39" i="88"/>
  <c r="V36" i="88"/>
  <c r="S38" i="88"/>
  <c r="S39" i="88"/>
  <c r="R37" i="88"/>
  <c r="Q37" i="88"/>
  <c r="Q38" i="88"/>
  <c r="Q39" i="88"/>
  <c r="P37" i="88"/>
  <c r="P38" i="88"/>
  <c r="P39" i="88"/>
  <c r="O37" i="88"/>
  <c r="O38" i="88"/>
  <c r="O39" i="88"/>
  <c r="K37" i="88"/>
  <c r="K38" i="88"/>
  <c r="K39" i="88"/>
  <c r="K36" i="88"/>
  <c r="H38" i="88"/>
  <c r="H39" i="88"/>
  <c r="G38" i="88"/>
  <c r="G39" i="88"/>
  <c r="F38" i="88"/>
  <c r="F39" i="88"/>
  <c r="F37" i="88"/>
  <c r="F14" i="88"/>
  <c r="S37" i="88" l="1"/>
  <c r="T37" i="88" s="1"/>
  <c r="T38" i="152"/>
  <c r="T37" i="152"/>
  <c r="N36" i="152"/>
  <c r="T38" i="88"/>
  <c r="T39" i="88"/>
  <c r="N37" i="152"/>
  <c r="R39" i="152"/>
  <c r="T39" i="152" s="1"/>
  <c r="N38" i="152"/>
  <c r="M14" i="7"/>
  <c r="M40" i="7" s="1"/>
  <c r="L14" i="7"/>
  <c r="H36" i="75"/>
  <c r="H37" i="75"/>
  <c r="H38" i="75"/>
  <c r="H35" i="75"/>
  <c r="D39" i="75"/>
  <c r="E39" i="75"/>
  <c r="F39" i="75"/>
  <c r="G39" i="75"/>
  <c r="I39" i="75"/>
  <c r="J39" i="75"/>
  <c r="L39" i="75"/>
  <c r="M39" i="75"/>
  <c r="N39" i="75"/>
  <c r="C39" i="75"/>
  <c r="K36" i="75"/>
  <c r="K37" i="75"/>
  <c r="K38" i="75"/>
  <c r="N37" i="7"/>
  <c r="N38" i="7"/>
  <c r="N39" i="7"/>
  <c r="D40" i="7"/>
  <c r="E40" i="7"/>
  <c r="F40" i="7"/>
  <c r="G40" i="7"/>
  <c r="I40" i="7"/>
  <c r="L40" i="7"/>
  <c r="C40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4" i="7"/>
  <c r="K35" i="7"/>
  <c r="K36" i="7"/>
  <c r="K37" i="7"/>
  <c r="K38" i="7"/>
  <c r="K39" i="7"/>
  <c r="K33" i="7"/>
  <c r="S35" i="7"/>
  <c r="I38" i="86"/>
  <c r="F51" i="7" l="1"/>
  <c r="J40" i="7"/>
  <c r="I51" i="7"/>
  <c r="I39" i="86" l="1"/>
  <c r="H39" i="86"/>
  <c r="G39" i="86"/>
  <c r="F39" i="86"/>
  <c r="E39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37" i="86"/>
  <c r="F38" i="86"/>
  <c r="G13" i="86"/>
  <c r="F13" i="86"/>
  <c r="I32" i="86"/>
  <c r="D40" i="58" l="1"/>
  <c r="E40" i="58"/>
  <c r="F40" i="58"/>
  <c r="G40" i="58"/>
  <c r="H40" i="58"/>
  <c r="I40" i="58"/>
  <c r="J40" i="58"/>
  <c r="K40" i="58"/>
  <c r="L40" i="58"/>
  <c r="C40" i="58"/>
  <c r="R12" i="62" l="1"/>
  <c r="R13" i="62"/>
  <c r="R14" i="62"/>
  <c r="R15" i="62"/>
  <c r="R16" i="62"/>
  <c r="R17" i="62"/>
  <c r="R18" i="62"/>
  <c r="R19" i="62"/>
  <c r="R20" i="62"/>
  <c r="R21" i="62"/>
  <c r="R22" i="62"/>
  <c r="R23" i="62"/>
  <c r="R24" i="62"/>
  <c r="R25" i="62"/>
  <c r="R26" i="62"/>
  <c r="R27" i="62"/>
  <c r="R28" i="62"/>
  <c r="R29" i="62"/>
  <c r="R30" i="62"/>
  <c r="R31" i="62"/>
  <c r="R32" i="62"/>
  <c r="R33" i="62"/>
  <c r="R34" i="62"/>
  <c r="R35" i="62"/>
  <c r="R36" i="62"/>
  <c r="R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11" i="62"/>
  <c r="F13" i="158"/>
  <c r="F14" i="158"/>
  <c r="F15" i="158"/>
  <c r="F16" i="158"/>
  <c r="F17" i="158"/>
  <c r="F18" i="158"/>
  <c r="F19" i="158"/>
  <c r="F20" i="158"/>
  <c r="F21" i="158"/>
  <c r="F22" i="158"/>
  <c r="F23" i="158"/>
  <c r="F24" i="158"/>
  <c r="F25" i="158"/>
  <c r="F26" i="158"/>
  <c r="F27" i="158"/>
  <c r="F28" i="158"/>
  <c r="F29" i="158"/>
  <c r="F30" i="158"/>
  <c r="F31" i="158"/>
  <c r="F32" i="158"/>
  <c r="F33" i="158"/>
  <c r="F34" i="158"/>
  <c r="F35" i="158"/>
  <c r="F36" i="158"/>
  <c r="F37" i="158"/>
  <c r="F12" i="158"/>
  <c r="E13" i="158"/>
  <c r="E14" i="158"/>
  <c r="E15" i="158"/>
  <c r="E16" i="158"/>
  <c r="E17" i="158"/>
  <c r="E18" i="158"/>
  <c r="E19" i="158"/>
  <c r="E20" i="158"/>
  <c r="E21" i="158"/>
  <c r="E22" i="158"/>
  <c r="E23" i="158"/>
  <c r="E24" i="158"/>
  <c r="E25" i="158"/>
  <c r="E26" i="158"/>
  <c r="E27" i="158"/>
  <c r="E28" i="158"/>
  <c r="E29" i="158"/>
  <c r="E30" i="158"/>
  <c r="E31" i="158"/>
  <c r="E32" i="158"/>
  <c r="E33" i="158"/>
  <c r="E34" i="158"/>
  <c r="E35" i="158"/>
  <c r="E36" i="158"/>
  <c r="E37" i="158"/>
  <c r="E12" i="158"/>
  <c r="E38" i="158" s="1"/>
  <c r="D38" i="158"/>
  <c r="G38" i="158"/>
  <c r="H38" i="158"/>
  <c r="C38" i="158"/>
  <c r="D13" i="158"/>
  <c r="D14" i="158"/>
  <c r="D15" i="158"/>
  <c r="D16" i="158"/>
  <c r="D17" i="158"/>
  <c r="D18" i="158"/>
  <c r="D19" i="158"/>
  <c r="D20" i="158"/>
  <c r="D21" i="158"/>
  <c r="D22" i="158"/>
  <c r="D23" i="158"/>
  <c r="D24" i="158"/>
  <c r="D25" i="158"/>
  <c r="D26" i="158"/>
  <c r="D27" i="158"/>
  <c r="D28" i="158"/>
  <c r="D29" i="158"/>
  <c r="D30" i="158"/>
  <c r="D31" i="158"/>
  <c r="D32" i="158"/>
  <c r="D33" i="158"/>
  <c r="D34" i="158"/>
  <c r="D35" i="158"/>
  <c r="D36" i="158"/>
  <c r="D37" i="158"/>
  <c r="D12" i="158"/>
  <c r="F34" i="62"/>
  <c r="F35" i="62"/>
  <c r="F36" i="62"/>
  <c r="D34" i="62"/>
  <c r="D35" i="62"/>
  <c r="D36" i="62"/>
  <c r="F38" i="158" l="1"/>
  <c r="W41" i="60" l="1"/>
  <c r="W36" i="60"/>
  <c r="W11" i="60"/>
  <c r="W12" i="60"/>
  <c r="W13" i="60"/>
  <c r="W14" i="60"/>
  <c r="W15" i="60"/>
  <c r="W16" i="60"/>
  <c r="W17" i="60"/>
  <c r="W18" i="60"/>
  <c r="W19" i="60"/>
  <c r="W20" i="60"/>
  <c r="W21" i="60"/>
  <c r="W22" i="60"/>
  <c r="W23" i="60"/>
  <c r="W24" i="60"/>
  <c r="W25" i="60"/>
  <c r="W26" i="60"/>
  <c r="W27" i="60"/>
  <c r="W28" i="60"/>
  <c r="W29" i="60"/>
  <c r="W30" i="60"/>
  <c r="W31" i="60"/>
  <c r="W32" i="60"/>
  <c r="W33" i="60"/>
  <c r="W34" i="60"/>
  <c r="W35" i="60"/>
  <c r="W10" i="60"/>
  <c r="G24" i="100"/>
  <c r="D21" i="163" l="1"/>
  <c r="C21" i="163"/>
  <c r="A38" i="171" l="1"/>
  <c r="A28" i="163" s="1"/>
  <c r="A42" i="148" s="1"/>
  <c r="A42" i="149" s="1"/>
  <c r="A41" i="168"/>
  <c r="A40" i="167"/>
  <c r="A42" i="78"/>
  <c r="A41" i="62"/>
  <c r="A41" i="166"/>
  <c r="A41" i="165"/>
  <c r="A41" i="145"/>
  <c r="A44" i="144"/>
  <c r="A43" i="29"/>
  <c r="A28" i="162"/>
  <c r="A29" i="27"/>
  <c r="A43" i="109"/>
  <c r="A41" i="104"/>
  <c r="A44" i="139"/>
  <c r="A42" i="101"/>
  <c r="A39" i="108"/>
  <c r="A40" i="105"/>
  <c r="A42" i="119"/>
  <c r="A46" i="84"/>
  <c r="A42" i="66"/>
  <c r="A42" i="93"/>
  <c r="A39" i="133"/>
  <c r="A39" i="161"/>
  <c r="A39" i="135"/>
  <c r="A39" i="124"/>
  <c r="A40" i="103"/>
  <c r="A44" i="160"/>
  <c r="A42" i="159"/>
  <c r="A43" i="158"/>
  <c r="A31" i="157"/>
  <c r="A38" i="164"/>
  <c r="A39" i="142"/>
  <c r="A32" i="156"/>
  <c r="A38" i="123"/>
  <c r="A42" i="121"/>
  <c r="A43" i="138"/>
  <c r="A30" i="14"/>
  <c r="A42" i="13"/>
  <c r="B44" i="152"/>
  <c r="B44" i="88"/>
  <c r="A44" i="75"/>
  <c r="A46" i="7"/>
  <c r="A44" i="128"/>
  <c r="A43" i="86"/>
  <c r="A43" i="5"/>
  <c r="B42" i="112"/>
  <c r="A40" i="100"/>
  <c r="A34" i="170"/>
  <c r="A26" i="155"/>
  <c r="A26" i="154"/>
  <c r="J15" i="163"/>
  <c r="G15" i="163"/>
  <c r="F15" i="163"/>
  <c r="D15" i="163"/>
  <c r="C15" i="163"/>
  <c r="C14" i="163"/>
  <c r="E13" i="101"/>
  <c r="F13" i="101"/>
  <c r="G13" i="101" s="1"/>
  <c r="H13" i="101" s="1"/>
  <c r="I13" i="101" s="1"/>
  <c r="J13" i="101"/>
  <c r="K13" i="101" s="1"/>
  <c r="L13" i="101" s="1"/>
  <c r="M13" i="101" s="1"/>
  <c r="N13" i="101" s="1"/>
  <c r="O13" i="101" s="1"/>
  <c r="P13" i="101" s="1"/>
  <c r="E14" i="101"/>
  <c r="F14" i="101"/>
  <c r="G14" i="101" s="1"/>
  <c r="H14" i="101" s="1"/>
  <c r="I14" i="101" s="1"/>
  <c r="J14" i="101" s="1"/>
  <c r="K14" i="101" s="1"/>
  <c r="L14" i="101" s="1"/>
  <c r="M14" i="101" s="1"/>
  <c r="N14" i="101"/>
  <c r="O14" i="101" s="1"/>
  <c r="P14" i="101" s="1"/>
  <c r="E15" i="101"/>
  <c r="F15" i="101"/>
  <c r="G15" i="101" s="1"/>
  <c r="H15" i="101" s="1"/>
  <c r="I15" i="101" s="1"/>
  <c r="J15" i="101"/>
  <c r="K15" i="101" s="1"/>
  <c r="L15" i="101" s="1"/>
  <c r="M15" i="101" s="1"/>
  <c r="N15" i="101" s="1"/>
  <c r="O15" i="101" s="1"/>
  <c r="P15" i="101" s="1"/>
  <c r="E16" i="101"/>
  <c r="F16" i="101"/>
  <c r="G16" i="101" s="1"/>
  <c r="H16" i="101" s="1"/>
  <c r="I16" i="101" s="1"/>
  <c r="J16" i="101" s="1"/>
  <c r="K16" i="101" s="1"/>
  <c r="L16" i="101" s="1"/>
  <c r="M16" i="101" s="1"/>
  <c r="N16" i="101" s="1"/>
  <c r="O16" i="101" s="1"/>
  <c r="P16" i="101" s="1"/>
  <c r="E17" i="101"/>
  <c r="F17" i="101"/>
  <c r="G17" i="101" s="1"/>
  <c r="H17" i="101" s="1"/>
  <c r="I17" i="101" s="1"/>
  <c r="J17" i="101"/>
  <c r="K17" i="101" s="1"/>
  <c r="L17" i="101" s="1"/>
  <c r="M17" i="101" s="1"/>
  <c r="N17" i="101" s="1"/>
  <c r="O17" i="101" s="1"/>
  <c r="P17" i="101" s="1"/>
  <c r="E18" i="101"/>
  <c r="F18" i="101"/>
  <c r="G18" i="101" s="1"/>
  <c r="H18" i="101" s="1"/>
  <c r="I18" i="101" s="1"/>
  <c r="J18" i="101" s="1"/>
  <c r="K18" i="101" s="1"/>
  <c r="L18" i="101" s="1"/>
  <c r="M18" i="101" s="1"/>
  <c r="N18" i="101" s="1"/>
  <c r="O18" i="101" s="1"/>
  <c r="P18" i="101" s="1"/>
  <c r="E19" i="101"/>
  <c r="F19" i="101"/>
  <c r="G19" i="101" s="1"/>
  <c r="H19" i="101" s="1"/>
  <c r="I19" i="101"/>
  <c r="J19" i="101"/>
  <c r="K19" i="101" s="1"/>
  <c r="L19" i="101" s="1"/>
  <c r="M19" i="101" s="1"/>
  <c r="N19" i="101" s="1"/>
  <c r="O19" i="101" s="1"/>
  <c r="P19" i="101" s="1"/>
  <c r="E20" i="101"/>
  <c r="F20" i="101"/>
  <c r="G20" i="101" s="1"/>
  <c r="H20" i="101" s="1"/>
  <c r="I20" i="101" s="1"/>
  <c r="J20" i="101" s="1"/>
  <c r="K20" i="101" s="1"/>
  <c r="L20" i="101" s="1"/>
  <c r="M20" i="101"/>
  <c r="N20" i="101" s="1"/>
  <c r="O20" i="101" s="1"/>
  <c r="P20" i="101" s="1"/>
  <c r="E21" i="101"/>
  <c r="F21" i="101"/>
  <c r="G21" i="101" s="1"/>
  <c r="H21" i="101" s="1"/>
  <c r="I21" i="101"/>
  <c r="J21" i="101"/>
  <c r="K21" i="101" s="1"/>
  <c r="L21" i="101" s="1"/>
  <c r="M21" i="101" s="1"/>
  <c r="N21" i="101" s="1"/>
  <c r="O21" i="101" s="1"/>
  <c r="P21" i="101" s="1"/>
  <c r="E22" i="101"/>
  <c r="F22" i="101"/>
  <c r="G22" i="101" s="1"/>
  <c r="H22" i="101" s="1"/>
  <c r="I22" i="101" s="1"/>
  <c r="J22" i="101"/>
  <c r="K22" i="101" s="1"/>
  <c r="L22" i="101" s="1"/>
  <c r="M22" i="101" s="1"/>
  <c r="N22" i="101" s="1"/>
  <c r="O22" i="101" s="1"/>
  <c r="P22" i="101" s="1"/>
  <c r="E23" i="101"/>
  <c r="F23" i="101"/>
  <c r="G23" i="101" s="1"/>
  <c r="H23" i="101" s="1"/>
  <c r="I23" i="101"/>
  <c r="J23" i="101"/>
  <c r="K23" i="101" s="1"/>
  <c r="L23" i="101" s="1"/>
  <c r="M23" i="101" s="1"/>
  <c r="N23" i="101"/>
  <c r="O23" i="101" s="1"/>
  <c r="P23" i="101" s="1"/>
  <c r="E24" i="101"/>
  <c r="F24" i="101" s="1"/>
  <c r="G24" i="101" s="1"/>
  <c r="H24" i="101" s="1"/>
  <c r="I24" i="101" s="1"/>
  <c r="J24" i="101" s="1"/>
  <c r="K24" i="101" s="1"/>
  <c r="L24" i="101" s="1"/>
  <c r="M24" i="101" s="1"/>
  <c r="N24" i="101" s="1"/>
  <c r="O24" i="101" s="1"/>
  <c r="P24" i="101" s="1"/>
  <c r="E25" i="101"/>
  <c r="F25" i="101"/>
  <c r="G25" i="101" s="1"/>
  <c r="H25" i="101" s="1"/>
  <c r="I25" i="101"/>
  <c r="J25" i="101"/>
  <c r="K25" i="101" s="1"/>
  <c r="L25" i="101" s="1"/>
  <c r="M25" i="101" s="1"/>
  <c r="N25" i="101" s="1"/>
  <c r="O25" i="101" s="1"/>
  <c r="P25" i="101" s="1"/>
  <c r="E26" i="101"/>
  <c r="F26" i="101"/>
  <c r="G26" i="101" s="1"/>
  <c r="H26" i="101" s="1"/>
  <c r="I26" i="101" s="1"/>
  <c r="J26" i="101"/>
  <c r="K26" i="101" s="1"/>
  <c r="L26" i="101" s="1"/>
  <c r="M26" i="101"/>
  <c r="N26" i="101"/>
  <c r="O26" i="101" s="1"/>
  <c r="P26" i="101" s="1"/>
  <c r="E28" i="101"/>
  <c r="F28" i="101"/>
  <c r="G28" i="101" s="1"/>
  <c r="H28" i="101" s="1"/>
  <c r="I28" i="101" s="1"/>
  <c r="J28" i="101"/>
  <c r="K28" i="101" s="1"/>
  <c r="L28" i="101" s="1"/>
  <c r="M28" i="101"/>
  <c r="N28" i="101"/>
  <c r="O28" i="101" s="1"/>
  <c r="P28" i="101" s="1"/>
  <c r="E29" i="101"/>
  <c r="F29" i="101"/>
  <c r="G29" i="101" s="1"/>
  <c r="H29" i="101" s="1"/>
  <c r="I29" i="101"/>
  <c r="J29" i="101"/>
  <c r="K29" i="101" s="1"/>
  <c r="L29" i="101" s="1"/>
  <c r="M29" i="101" s="1"/>
  <c r="N29" i="101"/>
  <c r="O29" i="101" s="1"/>
  <c r="P29" i="101" s="1"/>
  <c r="E30" i="101"/>
  <c r="F30" i="101"/>
  <c r="G30" i="101" s="1"/>
  <c r="H30" i="101" s="1"/>
  <c r="I30" i="101" s="1"/>
  <c r="J30" i="101"/>
  <c r="K30" i="101" s="1"/>
  <c r="L30" i="101" s="1"/>
  <c r="M30" i="101" s="1"/>
  <c r="N30" i="101" s="1"/>
  <c r="O30" i="101" s="1"/>
  <c r="P30" i="101" s="1"/>
  <c r="E31" i="101"/>
  <c r="F31" i="101"/>
  <c r="G31" i="101" s="1"/>
  <c r="H31" i="101" s="1"/>
  <c r="I31" i="101"/>
  <c r="J31" i="101"/>
  <c r="K31" i="101" s="1"/>
  <c r="L31" i="101" s="1"/>
  <c r="M31" i="101" s="1"/>
  <c r="N31" i="101"/>
  <c r="O31" i="101" s="1"/>
  <c r="P31" i="101" s="1"/>
  <c r="E32" i="101"/>
  <c r="F32" i="101" s="1"/>
  <c r="G32" i="101" s="1"/>
  <c r="H32" i="101" s="1"/>
  <c r="I32" i="101" s="1"/>
  <c r="J32" i="101" s="1"/>
  <c r="K32" i="101" s="1"/>
  <c r="L32" i="101" s="1"/>
  <c r="M32" i="101" s="1"/>
  <c r="N32" i="101" s="1"/>
  <c r="O32" i="101" s="1"/>
  <c r="P32" i="101" s="1"/>
  <c r="E33" i="101"/>
  <c r="F33" i="101"/>
  <c r="G33" i="101" s="1"/>
  <c r="H33" i="101" s="1"/>
  <c r="I33" i="101"/>
  <c r="J33" i="101"/>
  <c r="K33" i="101" s="1"/>
  <c r="L33" i="101" s="1"/>
  <c r="M33" i="101" s="1"/>
  <c r="N33" i="101" s="1"/>
  <c r="O33" i="101" s="1"/>
  <c r="P33" i="101" s="1"/>
  <c r="E34" i="101"/>
  <c r="F34" i="101"/>
  <c r="G34" i="101" s="1"/>
  <c r="H34" i="101" s="1"/>
  <c r="I34" i="101" s="1"/>
  <c r="J34" i="101"/>
  <c r="K34" i="101" s="1"/>
  <c r="L34" i="101" s="1"/>
  <c r="M34" i="101"/>
  <c r="N34" i="101"/>
  <c r="O34" i="101" s="1"/>
  <c r="P34" i="101" s="1"/>
  <c r="E35" i="101"/>
  <c r="F35" i="101"/>
  <c r="G35" i="101" s="1"/>
  <c r="H35" i="101" s="1"/>
  <c r="I35" i="101" s="1"/>
  <c r="J35" i="101" s="1"/>
  <c r="K35" i="101" s="1"/>
  <c r="L35" i="101" s="1"/>
  <c r="M35" i="101" s="1"/>
  <c r="N35" i="101" s="1"/>
  <c r="O35" i="101" s="1"/>
  <c r="P35" i="101" s="1"/>
  <c r="E36" i="101"/>
  <c r="F36" i="101"/>
  <c r="G36" i="101" s="1"/>
  <c r="H36" i="101" s="1"/>
  <c r="I36" i="101" s="1"/>
  <c r="J36" i="101"/>
  <c r="K36" i="101" s="1"/>
  <c r="L36" i="101" s="1"/>
  <c r="M36" i="101"/>
  <c r="N36" i="101"/>
  <c r="O36" i="101" s="1"/>
  <c r="P36" i="101" s="1"/>
  <c r="E37" i="101"/>
  <c r="F37" i="101"/>
  <c r="G37" i="101" s="1"/>
  <c r="H37" i="101" s="1"/>
  <c r="I37" i="101"/>
  <c r="J37" i="101"/>
  <c r="K37" i="101" s="1"/>
  <c r="L37" i="101" s="1"/>
  <c r="M37" i="101" s="1"/>
  <c r="N37" i="101"/>
  <c r="O37" i="101" s="1"/>
  <c r="P37" i="101" s="1"/>
  <c r="D35" i="101"/>
  <c r="D36" i="101"/>
  <c r="D37" i="101"/>
  <c r="C35" i="108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11" i="84"/>
  <c r="F13" i="66"/>
  <c r="F14" i="66"/>
  <c r="F15" i="66"/>
  <c r="F16" i="66"/>
  <c r="F17" i="66"/>
  <c r="F18" i="66"/>
  <c r="F19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F32" i="66"/>
  <c r="F33" i="66"/>
  <c r="F34" i="66"/>
  <c r="F35" i="66"/>
  <c r="F36" i="66"/>
  <c r="F37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12" i="66"/>
  <c r="F11" i="103"/>
  <c r="F12" i="103"/>
  <c r="F13" i="103"/>
  <c r="F14" i="103"/>
  <c r="F15" i="103"/>
  <c r="F16" i="103"/>
  <c r="F17" i="103"/>
  <c r="F18" i="103"/>
  <c r="F19" i="103"/>
  <c r="F20" i="103"/>
  <c r="F21" i="103"/>
  <c r="F22" i="103"/>
  <c r="F23" i="103"/>
  <c r="F24" i="103"/>
  <c r="F25" i="103"/>
  <c r="F26" i="103"/>
  <c r="F27" i="103"/>
  <c r="F28" i="103"/>
  <c r="F29" i="103"/>
  <c r="F30" i="103"/>
  <c r="F31" i="103"/>
  <c r="F32" i="103"/>
  <c r="F33" i="103"/>
  <c r="F34" i="103"/>
  <c r="F35" i="103"/>
  <c r="F10" i="103"/>
  <c r="E36" i="103"/>
  <c r="F35" i="160"/>
  <c r="F36" i="160"/>
  <c r="F37" i="160"/>
  <c r="D37" i="160"/>
  <c r="D36" i="160"/>
  <c r="D35" i="160"/>
  <c r="D37" i="159"/>
  <c r="D36" i="159"/>
  <c r="D35" i="159"/>
  <c r="I37" i="158"/>
  <c r="I36" i="158"/>
  <c r="I35" i="158"/>
  <c r="J35" i="158"/>
  <c r="J37" i="158"/>
  <c r="J36" i="158"/>
  <c r="H36" i="7"/>
  <c r="H37" i="7"/>
  <c r="H38" i="7"/>
  <c r="H39" i="7"/>
  <c r="C22" i="170"/>
  <c r="D22" i="170"/>
  <c r="E22" i="170"/>
  <c r="G22" i="170"/>
  <c r="H22" i="170"/>
  <c r="I22" i="170"/>
  <c r="L22" i="170"/>
  <c r="F13" i="170"/>
  <c r="J14" i="170"/>
  <c r="K14" i="170" s="1"/>
  <c r="J15" i="170"/>
  <c r="J16" i="170"/>
  <c r="J17" i="170"/>
  <c r="J18" i="170"/>
  <c r="J19" i="170"/>
  <c r="J20" i="170"/>
  <c r="J21" i="170"/>
  <c r="J13" i="170"/>
  <c r="F14" i="170"/>
  <c r="F15" i="170"/>
  <c r="K15" i="170" s="1"/>
  <c r="F16" i="170"/>
  <c r="K16" i="170" s="1"/>
  <c r="F17" i="170"/>
  <c r="K17" i="170" s="1"/>
  <c r="F18" i="170"/>
  <c r="K18" i="170" s="1"/>
  <c r="F19" i="170"/>
  <c r="K19" i="170" s="1"/>
  <c r="F20" i="170"/>
  <c r="F21" i="170"/>
  <c r="K21" i="170" s="1"/>
  <c r="G14" i="154"/>
  <c r="J22" i="170" l="1"/>
  <c r="K20" i="170"/>
  <c r="K13" i="170"/>
  <c r="F22" i="170"/>
  <c r="K22" i="170" l="1"/>
  <c r="J34" i="164" l="1"/>
  <c r="J10" i="164"/>
  <c r="J11" i="164"/>
  <c r="J12" i="164"/>
  <c r="J13" i="164"/>
  <c r="J14" i="164"/>
  <c r="J15" i="164"/>
  <c r="J16" i="164"/>
  <c r="J17" i="164"/>
  <c r="J18" i="164"/>
  <c r="J19" i="164"/>
  <c r="J20" i="164"/>
  <c r="J21" i="164"/>
  <c r="J22" i="164"/>
  <c r="J23" i="164"/>
  <c r="J24" i="164"/>
  <c r="J25" i="164"/>
  <c r="J26" i="164"/>
  <c r="J27" i="164"/>
  <c r="J28" i="164"/>
  <c r="J29" i="164"/>
  <c r="J30" i="164"/>
  <c r="J31" i="164"/>
  <c r="J32" i="164"/>
  <c r="J33" i="164"/>
  <c r="J9" i="164"/>
  <c r="C34" i="164"/>
  <c r="Y35" i="171"/>
  <c r="X35" i="171"/>
  <c r="AA34" i="171"/>
  <c r="AB34" i="171" s="1"/>
  <c r="AA33" i="171"/>
  <c r="AB33" i="171" s="1"/>
  <c r="AA32" i="171"/>
  <c r="Z32" i="171"/>
  <c r="AA31" i="171"/>
  <c r="AB31" i="171" s="1"/>
  <c r="Z31" i="171"/>
  <c r="AA30" i="171"/>
  <c r="AB30" i="171" s="1"/>
  <c r="Z30" i="171"/>
  <c r="AA29" i="171"/>
  <c r="AB29" i="171" s="1"/>
  <c r="Z29" i="171"/>
  <c r="AA28" i="171"/>
  <c r="AB28" i="171" s="1"/>
  <c r="Z28" i="171"/>
  <c r="AA27" i="171"/>
  <c r="AB27" i="171" s="1"/>
  <c r="Z27" i="171"/>
  <c r="AA26" i="171"/>
  <c r="AB26" i="171" s="1"/>
  <c r="Z26" i="171"/>
  <c r="AA25" i="171"/>
  <c r="AB25" i="171" s="1"/>
  <c r="Z25" i="171"/>
  <c r="AA24" i="171"/>
  <c r="Z24" i="171"/>
  <c r="AA23" i="171"/>
  <c r="AB23" i="171" s="1"/>
  <c r="Z23" i="171"/>
  <c r="AA22" i="171"/>
  <c r="AB22" i="171" s="1"/>
  <c r="Z22" i="171"/>
  <c r="AA21" i="171"/>
  <c r="AB21" i="171" s="1"/>
  <c r="Z21" i="171"/>
  <c r="AA20" i="171"/>
  <c r="AB20" i="171" s="1"/>
  <c r="Z20" i="171"/>
  <c r="AA19" i="171"/>
  <c r="AB19" i="171" s="1"/>
  <c r="Z19" i="171"/>
  <c r="AA18" i="171"/>
  <c r="AB18" i="171" s="1"/>
  <c r="Z18" i="171"/>
  <c r="AA17" i="171"/>
  <c r="AB17" i="171" s="1"/>
  <c r="Z17" i="171"/>
  <c r="AA16" i="171"/>
  <c r="Z16" i="171"/>
  <c r="AA15" i="171"/>
  <c r="AB15" i="171" s="1"/>
  <c r="Z15" i="171"/>
  <c r="AA14" i="171"/>
  <c r="AB14" i="171" s="1"/>
  <c r="Z14" i="171"/>
  <c r="AA13" i="171"/>
  <c r="AB13" i="171" s="1"/>
  <c r="Z13" i="171"/>
  <c r="AA12" i="171"/>
  <c r="AB12" i="171" s="1"/>
  <c r="Z12" i="171"/>
  <c r="Z35" i="171" s="1"/>
  <c r="AB16" i="171" l="1"/>
  <c r="AB32" i="171"/>
  <c r="AB24" i="171"/>
  <c r="F18" i="163" l="1"/>
  <c r="C18" i="163"/>
  <c r="C17" i="163"/>
  <c r="C16" i="163"/>
  <c r="J32" i="144"/>
  <c r="J33" i="144"/>
  <c r="J35" i="144"/>
  <c r="J36" i="144"/>
  <c r="J36" i="29"/>
  <c r="I36" i="29" s="1"/>
  <c r="T36" i="29" s="1"/>
  <c r="T34" i="29"/>
  <c r="T35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11" i="29"/>
  <c r="E15" i="152" l="1"/>
  <c r="E16" i="152"/>
  <c r="E17" i="152"/>
  <c r="E18" i="152"/>
  <c r="E19" i="152"/>
  <c r="E20" i="152"/>
  <c r="E21" i="152"/>
  <c r="E22" i="152"/>
  <c r="E23" i="152"/>
  <c r="E24" i="152"/>
  <c r="E25" i="152"/>
  <c r="E26" i="152"/>
  <c r="E27" i="152"/>
  <c r="E28" i="152"/>
  <c r="E29" i="152"/>
  <c r="E30" i="152"/>
  <c r="E31" i="152"/>
  <c r="E32" i="152"/>
  <c r="E33" i="152"/>
  <c r="E34" i="152"/>
  <c r="E35" i="152"/>
  <c r="E36" i="152"/>
  <c r="E37" i="152"/>
  <c r="E38" i="152"/>
  <c r="E39" i="152"/>
  <c r="E14" i="152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14" i="88"/>
  <c r="D38" i="111"/>
  <c r="N12" i="111"/>
  <c r="T11" i="47"/>
  <c r="U11" i="47"/>
  <c r="M13" i="75" l="1"/>
  <c r="L13" i="75"/>
  <c r="L15" i="7" l="1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D14" i="7" l="1"/>
  <c r="C14" i="7"/>
  <c r="I14" i="86" l="1"/>
  <c r="I15" i="86"/>
  <c r="I16" i="86"/>
  <c r="I17" i="86"/>
  <c r="I18" i="86"/>
  <c r="I19" i="86"/>
  <c r="I20" i="86"/>
  <c r="I21" i="86"/>
  <c r="I22" i="86"/>
  <c r="I23" i="86"/>
  <c r="I24" i="86"/>
  <c r="I25" i="86"/>
  <c r="I26" i="86"/>
  <c r="I27" i="86"/>
  <c r="I28" i="86"/>
  <c r="I29" i="86"/>
  <c r="I30" i="86"/>
  <c r="I31" i="86"/>
  <c r="I33" i="86"/>
  <c r="I34" i="86"/>
  <c r="I35" i="86"/>
  <c r="I36" i="86"/>
  <c r="I37" i="86"/>
  <c r="I13" i="86"/>
  <c r="D38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T34" i="144" l="1"/>
  <c r="M34" i="144"/>
  <c r="M35" i="144"/>
  <c r="M36" i="144"/>
  <c r="J34" i="144"/>
  <c r="I35" i="144"/>
  <c r="T35" i="144" s="1"/>
  <c r="I34" i="144"/>
  <c r="I36" i="144"/>
  <c r="T36" i="144" s="1"/>
  <c r="G34" i="144"/>
  <c r="G35" i="144"/>
  <c r="G36" i="144"/>
  <c r="F34" i="144"/>
  <c r="F35" i="144"/>
  <c r="F36" i="144"/>
  <c r="E34" i="144"/>
  <c r="E35" i="144"/>
  <c r="E36" i="144"/>
  <c r="D34" i="144"/>
  <c r="D35" i="144"/>
  <c r="D36" i="144"/>
  <c r="C34" i="144"/>
  <c r="C35" i="144"/>
  <c r="C36" i="144"/>
  <c r="C13" i="74" l="1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C35" i="74"/>
  <c r="C36" i="74"/>
  <c r="C37" i="74"/>
  <c r="C12" i="74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12" i="5"/>
  <c r="N13" i="111"/>
  <c r="N14" i="111"/>
  <c r="N15" i="111"/>
  <c r="N16" i="111"/>
  <c r="N17" i="111"/>
  <c r="N18" i="111"/>
  <c r="N19" i="111"/>
  <c r="N20" i="111"/>
  <c r="N21" i="111"/>
  <c r="N22" i="111"/>
  <c r="N23" i="111"/>
  <c r="N24" i="111"/>
  <c r="N25" i="111"/>
  <c r="N26" i="111"/>
  <c r="N27" i="111"/>
  <c r="N28" i="111"/>
  <c r="N29" i="111"/>
  <c r="N30" i="111"/>
  <c r="N31" i="111"/>
  <c r="N32" i="111"/>
  <c r="N33" i="111"/>
  <c r="N34" i="111"/>
  <c r="N35" i="111"/>
  <c r="N36" i="111"/>
  <c r="N37" i="111"/>
  <c r="J19" i="111"/>
  <c r="G35" i="5"/>
  <c r="G36" i="5"/>
  <c r="G37" i="5"/>
  <c r="J14" i="111"/>
  <c r="L14" i="111" s="1"/>
  <c r="J23" i="111"/>
  <c r="L23" i="111" s="1"/>
  <c r="J24" i="111"/>
  <c r="L24" i="111" s="1"/>
  <c r="J26" i="111"/>
  <c r="J27" i="111"/>
  <c r="L27" i="111" s="1"/>
  <c r="J29" i="111"/>
  <c r="L29" i="111" s="1"/>
  <c r="J35" i="111"/>
  <c r="J37" i="111"/>
  <c r="J36" i="111"/>
  <c r="L15" i="111"/>
  <c r="L16" i="111"/>
  <c r="L17" i="111"/>
  <c r="L18" i="111"/>
  <c r="L20" i="111"/>
  <c r="L21" i="111"/>
  <c r="L22" i="111"/>
  <c r="L25" i="111"/>
  <c r="L26" i="111"/>
  <c r="L28" i="111"/>
  <c r="L30" i="111"/>
  <c r="L31" i="111"/>
  <c r="L32" i="111"/>
  <c r="L33" i="111"/>
  <c r="L34" i="111"/>
  <c r="L12" i="111"/>
  <c r="J12" i="111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11" i="47"/>
  <c r="H11" i="47"/>
  <c r="F30" i="141"/>
  <c r="F12" i="141"/>
  <c r="D37" i="47"/>
  <c r="E37" i="47"/>
  <c r="F37" i="47"/>
  <c r="J37" i="47"/>
  <c r="K37" i="47"/>
  <c r="M37" i="47"/>
  <c r="N37" i="47"/>
  <c r="O37" i="47"/>
  <c r="P37" i="47"/>
  <c r="C37" i="47"/>
  <c r="D36" i="60"/>
  <c r="E36" i="60"/>
  <c r="F36" i="60"/>
  <c r="I36" i="60"/>
  <c r="J36" i="60"/>
  <c r="K36" i="60"/>
  <c r="M36" i="60"/>
  <c r="N36" i="60"/>
  <c r="O36" i="60"/>
  <c r="P36" i="60"/>
  <c r="C36" i="60"/>
  <c r="C38" i="4"/>
  <c r="J15" i="111"/>
  <c r="J16" i="111"/>
  <c r="J17" i="111"/>
  <c r="J18" i="111"/>
  <c r="J20" i="111"/>
  <c r="J21" i="111"/>
  <c r="J22" i="111"/>
  <c r="J25" i="111"/>
  <c r="J28" i="111"/>
  <c r="J30" i="111"/>
  <c r="J31" i="111"/>
  <c r="J32" i="111"/>
  <c r="J33" i="111"/>
  <c r="J34" i="111"/>
  <c r="J14" i="4"/>
  <c r="J15" i="4"/>
  <c r="J16" i="4"/>
  <c r="J17" i="4"/>
  <c r="J18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C13" i="86" l="1"/>
  <c r="I37" i="47"/>
  <c r="C14" i="139"/>
  <c r="C16" i="139"/>
  <c r="C17" i="139"/>
  <c r="C18" i="139"/>
  <c r="C19" i="139"/>
  <c r="C20" i="139"/>
  <c r="C21" i="139"/>
  <c r="C22" i="139"/>
  <c r="C23" i="139"/>
  <c r="C24" i="139"/>
  <c r="C27" i="139"/>
  <c r="C28" i="139"/>
  <c r="C31" i="139"/>
  <c r="C32" i="139"/>
  <c r="C33" i="139"/>
  <c r="C34" i="139"/>
  <c r="C35" i="139"/>
  <c r="C36" i="139"/>
  <c r="C37" i="139"/>
  <c r="C38" i="139"/>
  <c r="C39" i="139"/>
  <c r="G14" i="74" l="1"/>
  <c r="G15" i="74"/>
  <c r="G16" i="74"/>
  <c r="G17" i="74"/>
  <c r="G18" i="74"/>
  <c r="G20" i="74"/>
  <c r="G21" i="74"/>
  <c r="G22" i="74"/>
  <c r="G23" i="74"/>
  <c r="G24" i="74"/>
  <c r="G25" i="74"/>
  <c r="G26" i="74"/>
  <c r="G27" i="74"/>
  <c r="G28" i="74"/>
  <c r="G29" i="74"/>
  <c r="G30" i="74"/>
  <c r="G31" i="74"/>
  <c r="G32" i="74"/>
  <c r="G34" i="74"/>
  <c r="G35" i="74"/>
  <c r="G36" i="74"/>
  <c r="F14" i="74"/>
  <c r="F15" i="74"/>
  <c r="F16" i="74"/>
  <c r="F17" i="74"/>
  <c r="F18" i="74"/>
  <c r="F20" i="74"/>
  <c r="F21" i="74"/>
  <c r="F22" i="74"/>
  <c r="F23" i="74"/>
  <c r="F24" i="74"/>
  <c r="F25" i="74"/>
  <c r="F26" i="74"/>
  <c r="F27" i="74"/>
  <c r="F28" i="74"/>
  <c r="F29" i="74"/>
  <c r="F30" i="74"/>
  <c r="F31" i="74"/>
  <c r="F32" i="74"/>
  <c r="F34" i="74"/>
  <c r="F35" i="74"/>
  <c r="F36" i="74"/>
  <c r="S10" i="75"/>
  <c r="J19" i="84" l="1"/>
  <c r="J20" i="84"/>
  <c r="J29" i="84"/>
  <c r="J30" i="84"/>
  <c r="J31" i="84"/>
  <c r="J12" i="84"/>
  <c r="J13" i="84"/>
  <c r="J14" i="84"/>
  <c r="J15" i="84"/>
  <c r="J16" i="84"/>
  <c r="J17" i="84"/>
  <c r="J21" i="84"/>
  <c r="J24" i="84"/>
  <c r="J25" i="84"/>
  <c r="J26" i="84"/>
  <c r="J28" i="84"/>
  <c r="J32" i="84"/>
  <c r="J33" i="84"/>
  <c r="J34" i="84"/>
  <c r="J35" i="84"/>
  <c r="J36" i="84"/>
  <c r="C39" i="138"/>
  <c r="H16" i="154"/>
  <c r="H15" i="154"/>
  <c r="I15" i="154"/>
  <c r="J14" i="154"/>
  <c r="I14" i="154"/>
  <c r="H14" i="154"/>
  <c r="J12" i="65" l="1"/>
  <c r="J34" i="65"/>
  <c r="I12" i="65"/>
  <c r="I13" i="65"/>
  <c r="J13" i="65" s="1"/>
  <c r="I14" i="65"/>
  <c r="J14" i="65" s="1"/>
  <c r="I15" i="65"/>
  <c r="J15" i="65" s="1"/>
  <c r="I16" i="65"/>
  <c r="J16" i="65" s="1"/>
  <c r="I17" i="65"/>
  <c r="J17" i="65" s="1"/>
  <c r="I18" i="65"/>
  <c r="I19" i="65"/>
  <c r="I20" i="65"/>
  <c r="J20" i="65" s="1"/>
  <c r="I21" i="65"/>
  <c r="I22" i="65"/>
  <c r="I23" i="65"/>
  <c r="J23" i="65" s="1"/>
  <c r="I24" i="65"/>
  <c r="J24" i="65" s="1"/>
  <c r="I25" i="65"/>
  <c r="J25" i="65" s="1"/>
  <c r="I26" i="65"/>
  <c r="J26" i="65" s="1"/>
  <c r="I27" i="65"/>
  <c r="J27" i="65" s="1"/>
  <c r="I28" i="65"/>
  <c r="J28" i="65" s="1"/>
  <c r="I29" i="65"/>
  <c r="J29" i="65" s="1"/>
  <c r="I30" i="65"/>
  <c r="J30" i="65" s="1"/>
  <c r="I31" i="65"/>
  <c r="J31" i="65" s="1"/>
  <c r="I32" i="65"/>
  <c r="I33" i="65"/>
  <c r="J33" i="65" s="1"/>
  <c r="I34" i="65"/>
  <c r="I35" i="65"/>
  <c r="J35" i="65" s="1"/>
  <c r="I36" i="65"/>
  <c r="J36" i="65" s="1"/>
  <c r="H12" i="65"/>
  <c r="H13" i="65"/>
  <c r="H14" i="65"/>
  <c r="H15" i="65"/>
  <c r="H16" i="65"/>
  <c r="H17" i="65"/>
  <c r="H18" i="65"/>
  <c r="H19" i="65"/>
  <c r="H20" i="65"/>
  <c r="H21" i="65"/>
  <c r="J21" i="65" s="1"/>
  <c r="H22" i="65"/>
  <c r="H23" i="65"/>
  <c r="H24" i="65"/>
  <c r="H25" i="65"/>
  <c r="H26" i="65"/>
  <c r="H27" i="65"/>
  <c r="H28" i="65"/>
  <c r="H29" i="65"/>
  <c r="H30" i="65"/>
  <c r="H31" i="65"/>
  <c r="H32" i="65"/>
  <c r="H33" i="65"/>
  <c r="H34" i="65"/>
  <c r="H35" i="65"/>
  <c r="H36" i="65"/>
  <c r="G12" i="65"/>
  <c r="G13" i="65"/>
  <c r="G14" i="65"/>
  <c r="G15" i="65"/>
  <c r="G16" i="65"/>
  <c r="G17" i="65"/>
  <c r="G19" i="65"/>
  <c r="G20" i="65"/>
  <c r="G21" i="65"/>
  <c r="G22" i="65"/>
  <c r="G24" i="65"/>
  <c r="G25" i="65"/>
  <c r="G26" i="65"/>
  <c r="G27" i="65"/>
  <c r="G28" i="65"/>
  <c r="G29" i="65"/>
  <c r="G30" i="65"/>
  <c r="G31" i="65"/>
  <c r="G33" i="65"/>
  <c r="G34" i="65"/>
  <c r="G35" i="65"/>
  <c r="G36" i="65"/>
  <c r="F28" i="65"/>
  <c r="F30" i="65"/>
  <c r="F36" i="65"/>
  <c r="E12" i="65"/>
  <c r="E13" i="65"/>
  <c r="F13" i="65" s="1"/>
  <c r="E14" i="65"/>
  <c r="F14" i="65" s="1"/>
  <c r="E15" i="65"/>
  <c r="F15" i="65" s="1"/>
  <c r="E16" i="65"/>
  <c r="E17" i="65"/>
  <c r="E18" i="65"/>
  <c r="E19" i="65"/>
  <c r="F19" i="65" s="1"/>
  <c r="E20" i="65"/>
  <c r="F20" i="65" s="1"/>
  <c r="E21" i="65"/>
  <c r="F21" i="65" s="1"/>
  <c r="E22" i="65"/>
  <c r="F22" i="65" s="1"/>
  <c r="E23" i="65"/>
  <c r="E24" i="65"/>
  <c r="F24" i="65" s="1"/>
  <c r="E25" i="65"/>
  <c r="F25" i="65" s="1"/>
  <c r="E26" i="65"/>
  <c r="F26" i="65" s="1"/>
  <c r="E27" i="65"/>
  <c r="F27" i="65" s="1"/>
  <c r="E28" i="65"/>
  <c r="E29" i="65"/>
  <c r="F29" i="65" s="1"/>
  <c r="E30" i="65"/>
  <c r="E31" i="65"/>
  <c r="F31" i="65" s="1"/>
  <c r="E32" i="65"/>
  <c r="F32" i="65" s="1"/>
  <c r="E33" i="65"/>
  <c r="F33" i="65" s="1"/>
  <c r="E34" i="65"/>
  <c r="F34" i="65" s="1"/>
  <c r="E35" i="65"/>
  <c r="F35" i="65" s="1"/>
  <c r="E36" i="65"/>
  <c r="D12" i="65"/>
  <c r="F12" i="65" s="1"/>
  <c r="D13" i="65"/>
  <c r="D14" i="65"/>
  <c r="D15" i="65"/>
  <c r="D16" i="65"/>
  <c r="F16" i="65" s="1"/>
  <c r="D17" i="65"/>
  <c r="F17" i="65" s="1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C12" i="65"/>
  <c r="C13" i="65"/>
  <c r="C14" i="65"/>
  <c r="C15" i="65"/>
  <c r="C16" i="65"/>
  <c r="C17" i="65"/>
  <c r="C19" i="65"/>
  <c r="C20" i="65"/>
  <c r="C21" i="65"/>
  <c r="C22" i="65"/>
  <c r="C24" i="65"/>
  <c r="C25" i="65"/>
  <c r="C26" i="65"/>
  <c r="C27" i="65"/>
  <c r="C28" i="65"/>
  <c r="C29" i="65"/>
  <c r="C30" i="65"/>
  <c r="C31" i="65"/>
  <c r="C33" i="65"/>
  <c r="C34" i="65"/>
  <c r="C35" i="65"/>
  <c r="C36" i="65"/>
  <c r="C34" i="62"/>
  <c r="C35" i="62"/>
  <c r="C36" i="62"/>
  <c r="J34" i="29"/>
  <c r="I34" i="29" s="1"/>
  <c r="J35" i="29"/>
  <c r="I35" i="29"/>
  <c r="G34" i="29"/>
  <c r="G35" i="29"/>
  <c r="F34" i="29"/>
  <c r="F35" i="29"/>
  <c r="F36" i="29"/>
  <c r="E34" i="29"/>
  <c r="E35" i="29"/>
  <c r="E36" i="29"/>
  <c r="D33" i="29"/>
  <c r="D34" i="29"/>
  <c r="D35" i="29"/>
  <c r="D36" i="29"/>
  <c r="K30" i="65" l="1"/>
  <c r="K14" i="65"/>
  <c r="K31" i="65"/>
  <c r="F23" i="65"/>
  <c r="K29" i="65"/>
  <c r="K13" i="65"/>
  <c r="F18" i="65"/>
  <c r="K18" i="65" s="1"/>
  <c r="K24" i="65"/>
  <c r="K16" i="65"/>
  <c r="K17" i="65"/>
  <c r="K15" i="65"/>
  <c r="K28" i="65"/>
  <c r="K20" i="65"/>
  <c r="K12" i="65"/>
  <c r="K35" i="65"/>
  <c r="K36" i="65"/>
  <c r="K34" i="65"/>
  <c r="K26" i="65"/>
  <c r="K27" i="65"/>
  <c r="K33" i="65"/>
  <c r="K25" i="65"/>
  <c r="K21" i="65"/>
  <c r="J32" i="65"/>
  <c r="K32" i="65" s="1"/>
  <c r="J19" i="65"/>
  <c r="K19" i="65" s="1"/>
  <c r="J22" i="65"/>
  <c r="K22" i="65" s="1"/>
  <c r="J18" i="65"/>
  <c r="K23" i="65"/>
  <c r="H33" i="60"/>
  <c r="I33" i="60"/>
  <c r="J33" i="60"/>
  <c r="K33" i="60"/>
  <c r="H34" i="60"/>
  <c r="I34" i="60"/>
  <c r="J34" i="60"/>
  <c r="K34" i="60"/>
  <c r="H35" i="60"/>
  <c r="C36" i="29" s="1"/>
  <c r="G36" i="29" s="1"/>
  <c r="I35" i="60"/>
  <c r="J35" i="60"/>
  <c r="K35" i="60"/>
  <c r="M37" i="1"/>
  <c r="M36" i="1"/>
  <c r="C13" i="66"/>
  <c r="C10" i="164"/>
  <c r="C11" i="164"/>
  <c r="C12" i="164"/>
  <c r="C13" i="164"/>
  <c r="C14" i="164"/>
  <c r="C15" i="164"/>
  <c r="C16" i="164"/>
  <c r="C17" i="164"/>
  <c r="C18" i="164"/>
  <c r="C19" i="164"/>
  <c r="C20" i="164"/>
  <c r="C21" i="164"/>
  <c r="C22" i="164"/>
  <c r="C23" i="164"/>
  <c r="C24" i="164"/>
  <c r="C25" i="164"/>
  <c r="C26" i="164"/>
  <c r="C27" i="164"/>
  <c r="C28" i="164"/>
  <c r="C29" i="164"/>
  <c r="C30" i="164"/>
  <c r="C31" i="164"/>
  <c r="C32" i="164"/>
  <c r="C33" i="164"/>
  <c r="C9" i="164"/>
  <c r="C26" i="142"/>
  <c r="C14" i="86"/>
  <c r="C22" i="86"/>
  <c r="C30" i="86"/>
  <c r="C38" i="86"/>
  <c r="F14" i="5"/>
  <c r="F15" i="5"/>
  <c r="F16" i="5"/>
  <c r="F18" i="5"/>
  <c r="F20" i="5"/>
  <c r="F21" i="5"/>
  <c r="F22" i="5"/>
  <c r="F26" i="5"/>
  <c r="F27" i="5"/>
  <c r="F28" i="5"/>
  <c r="F29" i="5"/>
  <c r="F30" i="5"/>
  <c r="F31" i="5"/>
  <c r="F32" i="5"/>
  <c r="F34" i="5"/>
  <c r="F35" i="5"/>
  <c r="F36" i="5"/>
  <c r="G35" i="58"/>
  <c r="C13" i="29"/>
  <c r="C15" i="29"/>
  <c r="C21" i="29"/>
  <c r="C25" i="29"/>
  <c r="C27" i="29"/>
  <c r="C30" i="29"/>
  <c r="C31" i="29"/>
  <c r="C34" i="29"/>
  <c r="C35" i="29"/>
  <c r="P15" i="75"/>
  <c r="P17" i="75"/>
  <c r="P18" i="75"/>
  <c r="P22" i="75"/>
  <c r="P23" i="75"/>
  <c r="P24" i="75"/>
  <c r="P27" i="75"/>
  <c r="P32" i="75"/>
  <c r="P33" i="75"/>
  <c r="O15" i="75"/>
  <c r="Q15" i="75" s="1"/>
  <c r="O17" i="75"/>
  <c r="Q17" i="75" s="1"/>
  <c r="O18" i="75"/>
  <c r="O22" i="75"/>
  <c r="Q22" i="75" s="1"/>
  <c r="O23" i="75"/>
  <c r="O24" i="75"/>
  <c r="Q24" i="75" s="1"/>
  <c r="O27" i="75"/>
  <c r="Q27" i="75" s="1"/>
  <c r="O32" i="75"/>
  <c r="Q32" i="75" s="1"/>
  <c r="O33" i="75"/>
  <c r="N15" i="75"/>
  <c r="N17" i="75"/>
  <c r="N18" i="75"/>
  <c r="N22" i="75"/>
  <c r="N23" i="75"/>
  <c r="N24" i="75"/>
  <c r="N27" i="75"/>
  <c r="N32" i="75"/>
  <c r="N33" i="75"/>
  <c r="M15" i="75"/>
  <c r="M17" i="75"/>
  <c r="M18" i="75"/>
  <c r="M22" i="75"/>
  <c r="M23" i="75"/>
  <c r="M24" i="75"/>
  <c r="M27" i="75"/>
  <c r="M32" i="75"/>
  <c r="M33" i="75"/>
  <c r="L15" i="75"/>
  <c r="L17" i="75"/>
  <c r="L18" i="75"/>
  <c r="L22" i="75"/>
  <c r="L23" i="75"/>
  <c r="L24" i="75"/>
  <c r="L27" i="75"/>
  <c r="L32" i="75"/>
  <c r="L33" i="75"/>
  <c r="E36" i="75"/>
  <c r="E37" i="75"/>
  <c r="E38" i="75"/>
  <c r="D14" i="75"/>
  <c r="D15" i="75"/>
  <c r="D16" i="75"/>
  <c r="D17" i="75"/>
  <c r="D18" i="75"/>
  <c r="D19" i="75"/>
  <c r="D20" i="75"/>
  <c r="D21" i="75"/>
  <c r="D22" i="75"/>
  <c r="D23" i="75"/>
  <c r="D24" i="75"/>
  <c r="D25" i="75"/>
  <c r="D26" i="75"/>
  <c r="D27" i="75"/>
  <c r="D28" i="75"/>
  <c r="D29" i="75"/>
  <c r="D30" i="75"/>
  <c r="D31" i="75"/>
  <c r="D32" i="75"/>
  <c r="D33" i="75"/>
  <c r="D34" i="75"/>
  <c r="D35" i="75"/>
  <c r="D36" i="75"/>
  <c r="D37" i="75"/>
  <c r="D38" i="75"/>
  <c r="D13" i="75"/>
  <c r="C14" i="75"/>
  <c r="C15" i="75"/>
  <c r="C16" i="75"/>
  <c r="C17" i="75"/>
  <c r="C18" i="75"/>
  <c r="C19" i="75"/>
  <c r="C20" i="75"/>
  <c r="C21" i="75"/>
  <c r="C22" i="75"/>
  <c r="C23" i="75"/>
  <c r="C24" i="75"/>
  <c r="C25" i="75"/>
  <c r="C26" i="75"/>
  <c r="C27" i="75"/>
  <c r="C28" i="75"/>
  <c r="C29" i="75"/>
  <c r="C30" i="75"/>
  <c r="C31" i="75"/>
  <c r="C32" i="75"/>
  <c r="C33" i="75"/>
  <c r="C34" i="75"/>
  <c r="C35" i="75"/>
  <c r="C36" i="75"/>
  <c r="C37" i="75"/>
  <c r="C38" i="75"/>
  <c r="C13" i="75"/>
  <c r="P16" i="7"/>
  <c r="P18" i="7"/>
  <c r="P24" i="7"/>
  <c r="P28" i="7"/>
  <c r="P30" i="7"/>
  <c r="P33" i="7"/>
  <c r="P34" i="7"/>
  <c r="P37" i="7"/>
  <c r="O16" i="7"/>
  <c r="Q16" i="7" s="1"/>
  <c r="O18" i="7"/>
  <c r="Q18" i="7" s="1"/>
  <c r="O24" i="7"/>
  <c r="Q24" i="7" s="1"/>
  <c r="O28" i="7"/>
  <c r="Q28" i="7" s="1"/>
  <c r="O30" i="7"/>
  <c r="Q30" i="7" s="1"/>
  <c r="O33" i="7"/>
  <c r="O34" i="7"/>
  <c r="O37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K29" i="86"/>
  <c r="K30" i="86"/>
  <c r="K31" i="86"/>
  <c r="K32" i="86"/>
  <c r="K33" i="86"/>
  <c r="K34" i="86"/>
  <c r="K36" i="86"/>
  <c r="K37" i="86"/>
  <c r="G14" i="86"/>
  <c r="G15" i="86"/>
  <c r="G16" i="86"/>
  <c r="G17" i="86"/>
  <c r="G18" i="86"/>
  <c r="G19" i="86"/>
  <c r="G20" i="86"/>
  <c r="G21" i="86"/>
  <c r="G22" i="86"/>
  <c r="G23" i="86"/>
  <c r="G24" i="86"/>
  <c r="G25" i="86"/>
  <c r="G26" i="86"/>
  <c r="G27" i="86"/>
  <c r="G28" i="86"/>
  <c r="G29" i="86"/>
  <c r="G30" i="86"/>
  <c r="G31" i="86"/>
  <c r="G32" i="86"/>
  <c r="G33" i="86"/>
  <c r="G34" i="86"/>
  <c r="G36" i="86"/>
  <c r="G37" i="86"/>
  <c r="C15" i="86"/>
  <c r="C16" i="86"/>
  <c r="C17" i="86"/>
  <c r="C18" i="86"/>
  <c r="C19" i="86"/>
  <c r="C20" i="86"/>
  <c r="C21" i="86"/>
  <c r="C23" i="86"/>
  <c r="C24" i="86"/>
  <c r="C25" i="86"/>
  <c r="C26" i="86"/>
  <c r="C27" i="86"/>
  <c r="C28" i="86"/>
  <c r="C29" i="86"/>
  <c r="C31" i="86"/>
  <c r="C32" i="86"/>
  <c r="C33" i="86"/>
  <c r="C34" i="86"/>
  <c r="C35" i="86"/>
  <c r="C36" i="86"/>
  <c r="C37" i="86"/>
  <c r="H14" i="111"/>
  <c r="H16" i="111"/>
  <c r="H17" i="111"/>
  <c r="H21" i="111"/>
  <c r="H22" i="111"/>
  <c r="H23" i="111"/>
  <c r="H26" i="111"/>
  <c r="H31" i="111"/>
  <c r="H32" i="111"/>
  <c r="G14" i="111"/>
  <c r="G15" i="111"/>
  <c r="G16" i="111"/>
  <c r="G17" i="111"/>
  <c r="G18" i="111"/>
  <c r="G20" i="111"/>
  <c r="G21" i="111"/>
  <c r="G22" i="111"/>
  <c r="G23" i="111"/>
  <c r="G26" i="111"/>
  <c r="G27" i="111"/>
  <c r="G28" i="111"/>
  <c r="G31" i="111"/>
  <c r="G32" i="111"/>
  <c r="G33" i="111"/>
  <c r="G34" i="111"/>
  <c r="G35" i="111"/>
  <c r="G37" i="111"/>
  <c r="F35" i="111"/>
  <c r="F36" i="111"/>
  <c r="F37" i="111"/>
  <c r="C14" i="111"/>
  <c r="C15" i="111"/>
  <c r="C16" i="111"/>
  <c r="C17" i="111"/>
  <c r="C20" i="111"/>
  <c r="C21" i="111"/>
  <c r="C22" i="111"/>
  <c r="C23" i="111"/>
  <c r="C26" i="111"/>
  <c r="C27" i="111"/>
  <c r="C28" i="111"/>
  <c r="C31" i="111"/>
  <c r="C32" i="111"/>
  <c r="C33" i="111"/>
  <c r="C34" i="111"/>
  <c r="C35" i="111"/>
  <c r="C37" i="111"/>
  <c r="H14" i="4"/>
  <c r="H16" i="4"/>
  <c r="H22" i="4"/>
  <c r="H26" i="4"/>
  <c r="H28" i="4"/>
  <c r="M30" i="7" s="1"/>
  <c r="H31" i="4"/>
  <c r="H32" i="4"/>
  <c r="H35" i="4"/>
  <c r="M37" i="7" s="1"/>
  <c r="G13" i="4"/>
  <c r="G14" i="4"/>
  <c r="G15" i="4"/>
  <c r="G16" i="4"/>
  <c r="G17" i="4"/>
  <c r="G20" i="4"/>
  <c r="G21" i="4"/>
  <c r="G22" i="4"/>
  <c r="G26" i="4"/>
  <c r="G27" i="4"/>
  <c r="G29" i="4"/>
  <c r="G30" i="4"/>
  <c r="G31" i="4"/>
  <c r="G32" i="4"/>
  <c r="G33" i="4"/>
  <c r="G34" i="4"/>
  <c r="G35" i="4"/>
  <c r="G37" i="4"/>
  <c r="G12" i="4"/>
  <c r="C12" i="4"/>
  <c r="F37" i="4"/>
  <c r="F36" i="4"/>
  <c r="F35" i="4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M16" i="7"/>
  <c r="M18" i="7"/>
  <c r="M24" i="7"/>
  <c r="M28" i="7"/>
  <c r="M33" i="7"/>
  <c r="M34" i="7"/>
  <c r="C37" i="104"/>
  <c r="K18" i="105"/>
  <c r="K35" i="105" s="1"/>
  <c r="C35" i="105"/>
  <c r="C35" i="161"/>
  <c r="C29" i="141"/>
  <c r="G11" i="27"/>
  <c r="H11" i="27"/>
  <c r="F12" i="66"/>
  <c r="D13" i="66"/>
  <c r="D14" i="66"/>
  <c r="D15" i="66"/>
  <c r="D16" i="66"/>
  <c r="D17" i="66"/>
  <c r="D20" i="66"/>
  <c r="D21" i="66"/>
  <c r="D22" i="66"/>
  <c r="D26" i="66"/>
  <c r="D27" i="66"/>
  <c r="D29" i="66"/>
  <c r="D30" i="66"/>
  <c r="D31" i="66"/>
  <c r="D33" i="66"/>
  <c r="D34" i="66"/>
  <c r="D35" i="66"/>
  <c r="D37" i="66"/>
  <c r="C14" i="66"/>
  <c r="C15" i="66"/>
  <c r="C16" i="66"/>
  <c r="C17" i="66"/>
  <c r="C20" i="66"/>
  <c r="C21" i="66"/>
  <c r="C22" i="66"/>
  <c r="C26" i="66"/>
  <c r="C27" i="66"/>
  <c r="C29" i="66"/>
  <c r="C30" i="66"/>
  <c r="C31" i="66"/>
  <c r="C33" i="66"/>
  <c r="C34" i="66"/>
  <c r="C35" i="66"/>
  <c r="C37" i="66"/>
  <c r="C38" i="93"/>
  <c r="M36" i="59"/>
  <c r="L35" i="59"/>
  <c r="L36" i="59"/>
  <c r="G35" i="59"/>
  <c r="G36" i="59"/>
  <c r="C18" i="124"/>
  <c r="C17" i="124"/>
  <c r="C14" i="101"/>
  <c r="C15" i="101"/>
  <c r="C16" i="101"/>
  <c r="C17" i="101"/>
  <c r="C20" i="101"/>
  <c r="C21" i="101"/>
  <c r="C22" i="101"/>
  <c r="C27" i="101"/>
  <c r="C29" i="139" s="1"/>
  <c r="C31" i="101"/>
  <c r="C33" i="101"/>
  <c r="C34" i="101"/>
  <c r="C35" i="101"/>
  <c r="D35" i="108"/>
  <c r="E35" i="108"/>
  <c r="F35" i="108"/>
  <c r="G35" i="108"/>
  <c r="H35" i="108"/>
  <c r="I35" i="108"/>
  <c r="J35" i="108"/>
  <c r="K35" i="108"/>
  <c r="L35" i="108"/>
  <c r="M35" i="108"/>
  <c r="N35" i="108"/>
  <c r="O35" i="108"/>
  <c r="D35" i="105"/>
  <c r="E35" i="105"/>
  <c r="F35" i="105"/>
  <c r="G35" i="105"/>
  <c r="H35" i="105"/>
  <c r="I35" i="105"/>
  <c r="J35" i="105"/>
  <c r="E38" i="66"/>
  <c r="D38" i="93"/>
  <c r="E38" i="93"/>
  <c r="F38" i="93"/>
  <c r="G38" i="93"/>
  <c r="H38" i="93"/>
  <c r="I38" i="93"/>
  <c r="J38" i="93"/>
  <c r="K38" i="93"/>
  <c r="L38" i="93"/>
  <c r="D35" i="161"/>
  <c r="E35" i="161"/>
  <c r="F35" i="161"/>
  <c r="G35" i="161"/>
  <c r="H35" i="161"/>
  <c r="I35" i="161"/>
  <c r="J35" i="161"/>
  <c r="K35" i="161"/>
  <c r="L35" i="161"/>
  <c r="D35" i="133"/>
  <c r="E35" i="133"/>
  <c r="F35" i="133"/>
  <c r="G35" i="133"/>
  <c r="H35" i="133"/>
  <c r="I35" i="133"/>
  <c r="J35" i="133"/>
  <c r="C35" i="133"/>
  <c r="D35" i="124"/>
  <c r="E35" i="124"/>
  <c r="F35" i="124"/>
  <c r="G35" i="124"/>
  <c r="H35" i="124"/>
  <c r="I35" i="124"/>
  <c r="J35" i="124"/>
  <c r="K35" i="124"/>
  <c r="L35" i="124"/>
  <c r="M35" i="124"/>
  <c r="N35" i="124"/>
  <c r="C11" i="124"/>
  <c r="C12" i="124"/>
  <c r="C13" i="124"/>
  <c r="C14" i="124"/>
  <c r="C19" i="124"/>
  <c r="C24" i="124"/>
  <c r="C28" i="124"/>
  <c r="C30" i="124"/>
  <c r="C31" i="124"/>
  <c r="C32" i="124"/>
  <c r="D36" i="103"/>
  <c r="F36" i="103"/>
  <c r="G36" i="103"/>
  <c r="H36" i="103"/>
  <c r="Q34" i="7" l="1"/>
  <c r="Q33" i="7"/>
  <c r="Q18" i="75"/>
  <c r="Q33" i="75"/>
  <c r="Q23" i="75"/>
  <c r="Q37" i="7"/>
  <c r="G35" i="86"/>
  <c r="K35" i="86" s="1"/>
  <c r="G38" i="86"/>
  <c r="K38" i="86" s="1"/>
  <c r="M35" i="59"/>
  <c r="G11" i="100"/>
  <c r="G12" i="100"/>
  <c r="G13" i="100"/>
  <c r="G14" i="100"/>
  <c r="G17" i="100"/>
  <c r="G18" i="100"/>
  <c r="G19" i="100"/>
  <c r="G28" i="100"/>
  <c r="G30" i="100"/>
  <c r="G31" i="100"/>
  <c r="G32" i="100"/>
  <c r="G34" i="100"/>
  <c r="F11" i="100"/>
  <c r="F12" i="100"/>
  <c r="F13" i="100"/>
  <c r="F14" i="100"/>
  <c r="F17" i="100"/>
  <c r="F18" i="100"/>
  <c r="F19" i="100"/>
  <c r="F20" i="100"/>
  <c r="F24" i="100"/>
  <c r="F25" i="100"/>
  <c r="F28" i="100"/>
  <c r="F30" i="100"/>
  <c r="F31" i="100"/>
  <c r="F32" i="100"/>
  <c r="C33" i="103" s="1"/>
  <c r="E10" i="100"/>
  <c r="E11" i="100"/>
  <c r="E12" i="100"/>
  <c r="E13" i="100"/>
  <c r="E14" i="100"/>
  <c r="E15" i="100"/>
  <c r="E17" i="100"/>
  <c r="E18" i="100"/>
  <c r="E19" i="100"/>
  <c r="E20" i="100"/>
  <c r="E23" i="100"/>
  <c r="E24" i="100"/>
  <c r="E25" i="100"/>
  <c r="E28" i="100"/>
  <c r="E30" i="100"/>
  <c r="E31" i="100"/>
  <c r="E32" i="100"/>
  <c r="E33" i="100"/>
  <c r="E34" i="100"/>
  <c r="F34" i="100" s="1"/>
  <c r="D11" i="100"/>
  <c r="D12" i="100"/>
  <c r="D13" i="100"/>
  <c r="D14" i="100"/>
  <c r="D17" i="100"/>
  <c r="D18" i="100"/>
  <c r="D19" i="100"/>
  <c r="D20" i="100"/>
  <c r="D24" i="100"/>
  <c r="D25" i="100"/>
  <c r="D26" i="100"/>
  <c r="D28" i="100"/>
  <c r="D30" i="100"/>
  <c r="D31" i="100"/>
  <c r="D32" i="100"/>
  <c r="D34" i="100"/>
  <c r="C10" i="100"/>
  <c r="C11" i="100"/>
  <c r="C12" i="100"/>
  <c r="C15" i="4" s="1"/>
  <c r="C13" i="100"/>
  <c r="C14" i="100"/>
  <c r="C17" i="100"/>
  <c r="C20" i="4" s="1"/>
  <c r="C18" i="100"/>
  <c r="C19" i="100"/>
  <c r="C20" i="100"/>
  <c r="C23" i="100"/>
  <c r="C24" i="100"/>
  <c r="C27" i="4" s="1"/>
  <c r="C25" i="100"/>
  <c r="C28" i="4" s="1"/>
  <c r="C26" i="100"/>
  <c r="C27" i="100"/>
  <c r="C28" i="100"/>
  <c r="C30" i="100"/>
  <c r="C31" i="100"/>
  <c r="C32" i="100"/>
  <c r="C35" i="4" s="1"/>
  <c r="C34" i="100"/>
  <c r="C9" i="100"/>
  <c r="D9" i="100"/>
  <c r="F9" i="100" s="1"/>
  <c r="C9" i="142" s="1"/>
  <c r="E9" i="100"/>
  <c r="C32" i="103"/>
  <c r="C31" i="142"/>
  <c r="AE18" i="152"/>
  <c r="AE30" i="152"/>
  <c r="AC14" i="152"/>
  <c r="AB14" i="152"/>
  <c r="AE14" i="152" s="1"/>
  <c r="AC16" i="152"/>
  <c r="AC17" i="152"/>
  <c r="AC18" i="152"/>
  <c r="AC19" i="152"/>
  <c r="AC20" i="152"/>
  <c r="AC21" i="152"/>
  <c r="AC22" i="152"/>
  <c r="AC23" i="152"/>
  <c r="AC24" i="152"/>
  <c r="AC25" i="152"/>
  <c r="AC26" i="152"/>
  <c r="AC27" i="152"/>
  <c r="AC28" i="152"/>
  <c r="AC29" i="152"/>
  <c r="AC30" i="152"/>
  <c r="AC31" i="152"/>
  <c r="AC32" i="152"/>
  <c r="AC33" i="152"/>
  <c r="AC34" i="152"/>
  <c r="AC35" i="152"/>
  <c r="AC36" i="152"/>
  <c r="AC37" i="152"/>
  <c r="AC38" i="152"/>
  <c r="AC39" i="152"/>
  <c r="AB16" i="152"/>
  <c r="AE16" i="152" s="1"/>
  <c r="AB17" i="152"/>
  <c r="AB18" i="152"/>
  <c r="AB19" i="152"/>
  <c r="AE19" i="152" s="1"/>
  <c r="AB20" i="152"/>
  <c r="AB21" i="152"/>
  <c r="AB22" i="152"/>
  <c r="AB23" i="152"/>
  <c r="AE23" i="152" s="1"/>
  <c r="AB24" i="152"/>
  <c r="AE24" i="152" s="1"/>
  <c r="AB25" i="152"/>
  <c r="AE25" i="152" s="1"/>
  <c r="AB26" i="152"/>
  <c r="AE26" i="152" s="1"/>
  <c r="AB27" i="152"/>
  <c r="AB28" i="152"/>
  <c r="AE28" i="152" s="1"/>
  <c r="AB29" i="152"/>
  <c r="AE29" i="152" s="1"/>
  <c r="AB30" i="152"/>
  <c r="AB31" i="152"/>
  <c r="AB32" i="152"/>
  <c r="AB33" i="152"/>
  <c r="AB34" i="152"/>
  <c r="AB35" i="152"/>
  <c r="AB36" i="152"/>
  <c r="AE36" i="152" s="1"/>
  <c r="AB37" i="152"/>
  <c r="AE37" i="152" s="1"/>
  <c r="AB38" i="152"/>
  <c r="AB39" i="152"/>
  <c r="AC15" i="152"/>
  <c r="AB15" i="152"/>
  <c r="AE15" i="152" s="1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13" i="4"/>
  <c r="C14" i="4"/>
  <c r="C16" i="4"/>
  <c r="C17" i="4"/>
  <c r="C21" i="4"/>
  <c r="C22" i="4"/>
  <c r="C23" i="4"/>
  <c r="C26" i="4"/>
  <c r="C29" i="4"/>
  <c r="C30" i="4"/>
  <c r="C31" i="4"/>
  <c r="C33" i="4"/>
  <c r="C34" i="4"/>
  <c r="C37" i="4"/>
  <c r="F37" i="152"/>
  <c r="H37" i="152" s="1"/>
  <c r="G37" i="152"/>
  <c r="AC16" i="88"/>
  <c r="AC21" i="88"/>
  <c r="G37" i="88"/>
  <c r="E38" i="74"/>
  <c r="E38" i="5"/>
  <c r="AE17" i="152" l="1"/>
  <c r="AE33" i="152"/>
  <c r="AE39" i="152"/>
  <c r="AE31" i="152"/>
  <c r="AE38" i="152"/>
  <c r="AE22" i="152"/>
  <c r="AE21" i="152"/>
  <c r="AE32" i="152"/>
  <c r="AE20" i="152"/>
  <c r="AE35" i="152"/>
  <c r="AE27" i="152"/>
  <c r="AE34" i="152"/>
  <c r="C37" i="101"/>
  <c r="C34" i="124"/>
  <c r="C35" i="103"/>
  <c r="C34" i="142"/>
  <c r="C32" i="142"/>
  <c r="C12" i="111"/>
  <c r="C10" i="103"/>
  <c r="H37" i="88"/>
  <c r="F10" i="141" l="1"/>
  <c r="F11" i="141"/>
  <c r="F13" i="141"/>
  <c r="F14" i="141"/>
  <c r="F17" i="141"/>
  <c r="F18" i="141"/>
  <c r="F19" i="141"/>
  <c r="F20" i="141"/>
  <c r="F23" i="141"/>
  <c r="F24" i="141"/>
  <c r="F25" i="141"/>
  <c r="F28" i="141"/>
  <c r="F32" i="141"/>
  <c r="F34" i="141"/>
  <c r="F9" i="141"/>
  <c r="C10" i="141"/>
  <c r="C11" i="141"/>
  <c r="C13" i="141"/>
  <c r="C14" i="141"/>
  <c r="C17" i="141"/>
  <c r="C18" i="141"/>
  <c r="C19" i="141"/>
  <c r="C20" i="141"/>
  <c r="C23" i="141"/>
  <c r="C24" i="141"/>
  <c r="C25" i="141"/>
  <c r="C28" i="141"/>
  <c r="C32" i="141"/>
  <c r="C34" i="141"/>
  <c r="C9" i="141"/>
  <c r="G34" i="47"/>
  <c r="G35" i="47"/>
  <c r="G36" i="47"/>
  <c r="H34" i="47"/>
  <c r="J34" i="47"/>
  <c r="H35" i="47"/>
  <c r="L35" i="47" s="1"/>
  <c r="L36" i="111" s="1"/>
  <c r="J35" i="47"/>
  <c r="H36" i="47"/>
  <c r="L36" i="47" s="1"/>
  <c r="L37" i="111" s="1"/>
  <c r="J36" i="47"/>
  <c r="Q34" i="47"/>
  <c r="H35" i="111" s="1"/>
  <c r="Q35" i="47"/>
  <c r="H36" i="111" s="1"/>
  <c r="Q36" i="47"/>
  <c r="F37" i="74" l="1"/>
  <c r="G37" i="74" s="1"/>
  <c r="H37" i="111"/>
  <c r="L37" i="75"/>
  <c r="M37" i="75"/>
  <c r="P37" i="75" s="1"/>
  <c r="M36" i="75"/>
  <c r="P36" i="75" s="1"/>
  <c r="L36" i="75"/>
  <c r="L34" i="47"/>
  <c r="L35" i="111" s="1"/>
  <c r="M38" i="75" l="1"/>
  <c r="P38" i="75" s="1"/>
  <c r="L38" i="75"/>
  <c r="N37" i="75"/>
  <c r="O37" i="75"/>
  <c r="Q37" i="75" s="1"/>
  <c r="N36" i="75"/>
  <c r="O36" i="75"/>
  <c r="Q36" i="75" s="1"/>
  <c r="L33" i="60"/>
  <c r="L34" i="60"/>
  <c r="L35" i="60"/>
  <c r="Q33" i="60"/>
  <c r="Q34" i="60"/>
  <c r="H36" i="4" s="1"/>
  <c r="Q35" i="60"/>
  <c r="H37" i="4" s="1"/>
  <c r="G33" i="60"/>
  <c r="G34" i="60"/>
  <c r="C33" i="141" s="1"/>
  <c r="F33" i="141" s="1"/>
  <c r="G35" i="60"/>
  <c r="J32" i="141"/>
  <c r="J34" i="141"/>
  <c r="T34" i="47"/>
  <c r="U34" i="47"/>
  <c r="T35" i="47"/>
  <c r="U35" i="47"/>
  <c r="T36" i="47"/>
  <c r="U36" i="47"/>
  <c r="T33" i="60"/>
  <c r="T34" i="60"/>
  <c r="T35" i="60"/>
  <c r="S33" i="60"/>
  <c r="S34" i="60"/>
  <c r="S35" i="60"/>
  <c r="L34" i="59"/>
  <c r="M34" i="59"/>
  <c r="G34" i="59"/>
  <c r="M36" i="58"/>
  <c r="D33" i="100"/>
  <c r="C36" i="111" s="1"/>
  <c r="G36" i="58"/>
  <c r="L35" i="58"/>
  <c r="G36" i="111" s="1"/>
  <c r="L36" i="58"/>
  <c r="L34" i="58"/>
  <c r="M34" i="58"/>
  <c r="G34" i="58"/>
  <c r="L36" i="1"/>
  <c r="L37" i="1"/>
  <c r="G36" i="1"/>
  <c r="C33" i="100" s="1"/>
  <c r="G37" i="1"/>
  <c r="L35" i="1"/>
  <c r="M35" i="1"/>
  <c r="G35" i="1"/>
  <c r="O38" i="75" l="1"/>
  <c r="Q38" i="75" s="1"/>
  <c r="N38" i="75"/>
  <c r="M39" i="7"/>
  <c r="P39" i="7" s="1"/>
  <c r="O39" i="7"/>
  <c r="F37" i="5"/>
  <c r="M38" i="7"/>
  <c r="P38" i="7" s="1"/>
  <c r="O38" i="7"/>
  <c r="J33" i="141"/>
  <c r="M35" i="58"/>
  <c r="C36" i="66"/>
  <c r="D36" i="66" s="1"/>
  <c r="G36" i="4"/>
  <c r="G33" i="100"/>
  <c r="C36" i="4"/>
  <c r="F33" i="100"/>
  <c r="L37" i="65"/>
  <c r="G38" i="168"/>
  <c r="K38" i="168"/>
  <c r="O38" i="168"/>
  <c r="C38" i="168"/>
  <c r="D37" i="78"/>
  <c r="E37" i="78"/>
  <c r="F37" i="78"/>
  <c r="G37" i="78"/>
  <c r="H37" i="78"/>
  <c r="I37" i="78"/>
  <c r="J37" i="78"/>
  <c r="K37" i="78"/>
  <c r="L37" i="78"/>
  <c r="M37" i="78"/>
  <c r="N37" i="78"/>
  <c r="O37" i="78"/>
  <c r="P37" i="78"/>
  <c r="Q37" i="78"/>
  <c r="R37" i="78"/>
  <c r="S37" i="78"/>
  <c r="C37" i="78"/>
  <c r="E37" i="62"/>
  <c r="G37" i="62"/>
  <c r="H37" i="62"/>
  <c r="I37" i="62"/>
  <c r="K37" i="62"/>
  <c r="L37" i="62"/>
  <c r="M37" i="62"/>
  <c r="N37" i="62"/>
  <c r="P37" i="62"/>
  <c r="Q37" i="62"/>
  <c r="R37" i="62"/>
  <c r="F37" i="144"/>
  <c r="H37" i="144"/>
  <c r="K37" i="144"/>
  <c r="L37" i="144"/>
  <c r="M37" i="144"/>
  <c r="N37" i="144"/>
  <c r="O37" i="144"/>
  <c r="P37" i="144"/>
  <c r="Q37" i="144"/>
  <c r="R37" i="144"/>
  <c r="H37" i="29"/>
  <c r="K37" i="29"/>
  <c r="L37" i="29"/>
  <c r="M37" i="29"/>
  <c r="N37" i="29"/>
  <c r="O37" i="29"/>
  <c r="P37" i="29"/>
  <c r="Q37" i="29"/>
  <c r="R37" i="29"/>
  <c r="D37" i="104"/>
  <c r="E37" i="104"/>
  <c r="F37" i="104"/>
  <c r="G37" i="104"/>
  <c r="H37" i="104"/>
  <c r="I37" i="104"/>
  <c r="J37" i="104"/>
  <c r="K37" i="104"/>
  <c r="L37" i="104"/>
  <c r="D40" i="139"/>
  <c r="E40" i="139"/>
  <c r="F40" i="139"/>
  <c r="G40" i="139"/>
  <c r="H40" i="139"/>
  <c r="I40" i="139"/>
  <c r="J40" i="139"/>
  <c r="K40" i="139"/>
  <c r="L40" i="139"/>
  <c r="M40" i="139"/>
  <c r="N40" i="139"/>
  <c r="O40" i="139"/>
  <c r="P40" i="139"/>
  <c r="D38" i="119"/>
  <c r="E38" i="119"/>
  <c r="F38" i="119"/>
  <c r="G38" i="119"/>
  <c r="H38" i="119"/>
  <c r="I38" i="119"/>
  <c r="J38" i="119"/>
  <c r="K38" i="119"/>
  <c r="L38" i="119"/>
  <c r="M38" i="119"/>
  <c r="C38" i="119"/>
  <c r="D37" i="84"/>
  <c r="F37" i="84"/>
  <c r="G37" i="84"/>
  <c r="H37" i="84"/>
  <c r="I37" i="84"/>
  <c r="C37" i="84"/>
  <c r="D38" i="160"/>
  <c r="E38" i="160"/>
  <c r="F38" i="160"/>
  <c r="C38" i="160"/>
  <c r="D38" i="159"/>
  <c r="E38" i="159"/>
  <c r="F38" i="159"/>
  <c r="C38" i="159"/>
  <c r="D26" i="157"/>
  <c r="E26" i="157"/>
  <c r="F26" i="157"/>
  <c r="G26" i="157"/>
  <c r="H26" i="157"/>
  <c r="I26" i="157"/>
  <c r="J26" i="157"/>
  <c r="K26" i="157"/>
  <c r="C26" i="157"/>
  <c r="D35" i="164"/>
  <c r="E35" i="164"/>
  <c r="D35" i="142"/>
  <c r="E35" i="142"/>
  <c r="F35" i="142"/>
  <c r="G35" i="142"/>
  <c r="D38" i="121"/>
  <c r="E38" i="121"/>
  <c r="G38" i="121"/>
  <c r="H38" i="121"/>
  <c r="J38" i="121"/>
  <c r="C38" i="121"/>
  <c r="D39" i="138"/>
  <c r="E39" i="138"/>
  <c r="D38" i="13"/>
  <c r="E38" i="13"/>
  <c r="F38" i="13"/>
  <c r="M50" i="88"/>
  <c r="J51" i="7"/>
  <c r="D39" i="86"/>
  <c r="L39" i="86"/>
  <c r="M39" i="86"/>
  <c r="D38" i="74"/>
  <c r="D38" i="5"/>
  <c r="E38" i="111"/>
  <c r="D35" i="141"/>
  <c r="E35" i="141"/>
  <c r="G35" i="141"/>
  <c r="D37" i="59"/>
  <c r="E37" i="59"/>
  <c r="F37" i="59"/>
  <c r="H37" i="59"/>
  <c r="I37" i="59"/>
  <c r="J37" i="59"/>
  <c r="K37" i="59"/>
  <c r="C37" i="59"/>
  <c r="D37" i="58"/>
  <c r="E37" i="58"/>
  <c r="F37" i="58"/>
  <c r="H37" i="58"/>
  <c r="I37" i="58"/>
  <c r="J37" i="58"/>
  <c r="K37" i="58"/>
  <c r="C37" i="58"/>
  <c r="D38" i="1"/>
  <c r="E38" i="1"/>
  <c r="F38" i="1"/>
  <c r="H38" i="1"/>
  <c r="I38" i="1"/>
  <c r="J38" i="1"/>
  <c r="K38" i="1"/>
  <c r="C38" i="1"/>
  <c r="G43" i="153"/>
  <c r="D43" i="153"/>
  <c r="Q39" i="7" l="1"/>
  <c r="Q38" i="7"/>
  <c r="C33" i="124"/>
  <c r="C36" i="101"/>
  <c r="C34" i="103"/>
  <c r="C33" i="142"/>
  <c r="J38" i="142"/>
  <c r="F53" i="88"/>
  <c r="N21" i="4"/>
  <c r="H10" i="60"/>
  <c r="S10" i="60" s="1"/>
  <c r="I10" i="60"/>
  <c r="T10" i="60" s="1"/>
  <c r="K27" i="142"/>
  <c r="L33" i="59"/>
  <c r="G33" i="59"/>
  <c r="M33" i="59" s="1"/>
  <c r="L32" i="59"/>
  <c r="G32" i="59"/>
  <c r="L31" i="59"/>
  <c r="G31" i="59"/>
  <c r="E29" i="100" s="1"/>
  <c r="L30" i="59"/>
  <c r="M30" i="59" s="1"/>
  <c r="G30" i="59"/>
  <c r="L29" i="59"/>
  <c r="G29" i="59"/>
  <c r="E27" i="100" s="1"/>
  <c r="L28" i="59"/>
  <c r="G28" i="59"/>
  <c r="E26" i="100" s="1"/>
  <c r="L27" i="59"/>
  <c r="G27" i="59"/>
  <c r="L26" i="59"/>
  <c r="G26" i="59"/>
  <c r="L25" i="59"/>
  <c r="G25" i="59"/>
  <c r="L24" i="59"/>
  <c r="G24" i="59"/>
  <c r="L23" i="59"/>
  <c r="G23" i="59"/>
  <c r="E21" i="100" s="1"/>
  <c r="L22" i="59"/>
  <c r="G22" i="59"/>
  <c r="L21" i="59"/>
  <c r="G21" i="59"/>
  <c r="L20" i="59"/>
  <c r="G20" i="59"/>
  <c r="M20" i="59" s="1"/>
  <c r="L19" i="59"/>
  <c r="G19" i="59"/>
  <c r="M19" i="59" s="1"/>
  <c r="L18" i="59"/>
  <c r="G18" i="59"/>
  <c r="E16" i="100" s="1"/>
  <c r="L17" i="59"/>
  <c r="G17" i="59"/>
  <c r="M17" i="59" s="1"/>
  <c r="L16" i="59"/>
  <c r="G16" i="59"/>
  <c r="L15" i="59"/>
  <c r="G15" i="59"/>
  <c r="L14" i="59"/>
  <c r="G14" i="59"/>
  <c r="M14" i="59" s="1"/>
  <c r="L13" i="59"/>
  <c r="G13" i="59"/>
  <c r="L12" i="59"/>
  <c r="G12" i="59"/>
  <c r="M12" i="59" s="1"/>
  <c r="L11" i="59"/>
  <c r="G11" i="59"/>
  <c r="M11" i="59" s="1"/>
  <c r="G33" i="58"/>
  <c r="G12" i="58"/>
  <c r="D10" i="100" s="1"/>
  <c r="G13" i="58"/>
  <c r="G14" i="58"/>
  <c r="G15" i="58"/>
  <c r="L15" i="58"/>
  <c r="G16" i="58"/>
  <c r="G17" i="58"/>
  <c r="G18" i="58"/>
  <c r="D16" i="100" s="1"/>
  <c r="G19" i="58"/>
  <c r="G20" i="58"/>
  <c r="G21" i="58"/>
  <c r="G22" i="58"/>
  <c r="G23" i="58"/>
  <c r="D21" i="100" s="1"/>
  <c r="G24" i="58"/>
  <c r="G25" i="58"/>
  <c r="D23" i="100" s="1"/>
  <c r="F23" i="100" s="1"/>
  <c r="G26" i="58"/>
  <c r="G27" i="58"/>
  <c r="G28" i="58"/>
  <c r="G29" i="58"/>
  <c r="D27" i="100" s="1"/>
  <c r="G30" i="58"/>
  <c r="G31" i="58"/>
  <c r="D29" i="100" s="1"/>
  <c r="G32" i="58"/>
  <c r="M32" i="58" s="1"/>
  <c r="G11" i="58"/>
  <c r="L33" i="58"/>
  <c r="L32" i="58"/>
  <c r="L31" i="58"/>
  <c r="L30" i="58"/>
  <c r="L29" i="58"/>
  <c r="M29" i="58" s="1"/>
  <c r="L28" i="58"/>
  <c r="L27" i="58"/>
  <c r="L26" i="58"/>
  <c r="L25" i="58"/>
  <c r="G23" i="100" s="1"/>
  <c r="L24" i="58"/>
  <c r="G25" i="111" s="1"/>
  <c r="L23" i="58"/>
  <c r="G24" i="111" s="1"/>
  <c r="L22" i="58"/>
  <c r="M22" i="58" s="1"/>
  <c r="L21" i="58"/>
  <c r="L20" i="58"/>
  <c r="M20" i="58" s="1"/>
  <c r="L19" i="58"/>
  <c r="L18" i="58"/>
  <c r="L17" i="58"/>
  <c r="L16" i="58"/>
  <c r="L14" i="58"/>
  <c r="L13" i="58"/>
  <c r="M13" i="58" s="1"/>
  <c r="L12" i="58"/>
  <c r="L11" i="58"/>
  <c r="L34" i="1"/>
  <c r="G34" i="1"/>
  <c r="L33" i="1"/>
  <c r="G33" i="1"/>
  <c r="L32" i="1"/>
  <c r="G32" i="1"/>
  <c r="C29" i="100" s="1"/>
  <c r="L31" i="1"/>
  <c r="G31" i="1"/>
  <c r="L30" i="1"/>
  <c r="M30" i="1" s="1"/>
  <c r="G30" i="1"/>
  <c r="L29" i="1"/>
  <c r="G29" i="1"/>
  <c r="L28" i="1"/>
  <c r="G28" i="1"/>
  <c r="M28" i="1" s="1"/>
  <c r="L27" i="1"/>
  <c r="G27" i="1"/>
  <c r="L26" i="1"/>
  <c r="G26" i="1"/>
  <c r="L25" i="1"/>
  <c r="G25" i="1"/>
  <c r="C22" i="100" s="1"/>
  <c r="L24" i="1"/>
  <c r="G24" i="1"/>
  <c r="L23" i="1"/>
  <c r="G23" i="1"/>
  <c r="L22" i="1"/>
  <c r="G22" i="1"/>
  <c r="L21" i="1"/>
  <c r="G21" i="1"/>
  <c r="L20" i="1"/>
  <c r="G20" i="1"/>
  <c r="L19" i="1"/>
  <c r="G19" i="1"/>
  <c r="C16" i="100" s="1"/>
  <c r="L18" i="1"/>
  <c r="G18" i="1"/>
  <c r="C15" i="100" s="1"/>
  <c r="L17" i="1"/>
  <c r="G17" i="1"/>
  <c r="L16" i="1"/>
  <c r="G16" i="1"/>
  <c r="M16" i="1"/>
  <c r="L15" i="1"/>
  <c r="G15" i="1"/>
  <c r="L14" i="1"/>
  <c r="G14" i="1"/>
  <c r="M14" i="1" s="1"/>
  <c r="L13" i="1"/>
  <c r="G13" i="1"/>
  <c r="L12" i="1"/>
  <c r="G12" i="1"/>
  <c r="M20" i="1"/>
  <c r="G15" i="60"/>
  <c r="G14" i="60"/>
  <c r="G13" i="60"/>
  <c r="C12" i="141" s="1"/>
  <c r="G12" i="60"/>
  <c r="G11" i="60"/>
  <c r="G16" i="60"/>
  <c r="C15" i="141" s="1"/>
  <c r="F15" i="141" s="1"/>
  <c r="G17" i="60"/>
  <c r="G36" i="60" s="1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C32" i="65" s="1"/>
  <c r="G32" i="60"/>
  <c r="G10" i="60"/>
  <c r="J11" i="60"/>
  <c r="E12" i="29" s="1"/>
  <c r="J12" i="60"/>
  <c r="E13" i="29" s="1"/>
  <c r="J13" i="60"/>
  <c r="E14" i="29" s="1"/>
  <c r="J14" i="60"/>
  <c r="E15" i="29" s="1"/>
  <c r="J15" i="60"/>
  <c r="J16" i="60"/>
  <c r="J17" i="60"/>
  <c r="J18" i="60"/>
  <c r="E19" i="29" s="1"/>
  <c r="J19" i="60"/>
  <c r="E20" i="29" s="1"/>
  <c r="J20" i="60"/>
  <c r="E21" i="29" s="1"/>
  <c r="J21" i="60"/>
  <c r="E22" i="29" s="1"/>
  <c r="J22" i="60"/>
  <c r="J23" i="60"/>
  <c r="J24" i="60"/>
  <c r="J25" i="60"/>
  <c r="J26" i="60"/>
  <c r="E27" i="29" s="1"/>
  <c r="J27" i="60"/>
  <c r="J28" i="60"/>
  <c r="J29" i="60"/>
  <c r="E30" i="29" s="1"/>
  <c r="J30" i="60"/>
  <c r="J31" i="60"/>
  <c r="J32" i="60"/>
  <c r="J10" i="60"/>
  <c r="U15" i="47"/>
  <c r="U16" i="47"/>
  <c r="U17" i="47"/>
  <c r="U18" i="47"/>
  <c r="U19" i="47"/>
  <c r="U20" i="47"/>
  <c r="U23" i="47"/>
  <c r="U24" i="47"/>
  <c r="U25" i="47"/>
  <c r="U26" i="47"/>
  <c r="U28" i="47"/>
  <c r="U31" i="47"/>
  <c r="U32" i="47"/>
  <c r="U33" i="47"/>
  <c r="H12" i="47"/>
  <c r="T12" i="47" s="1"/>
  <c r="H13" i="47"/>
  <c r="T13" i="47" s="1"/>
  <c r="H14" i="47"/>
  <c r="T14" i="47" s="1"/>
  <c r="H15" i="47"/>
  <c r="H16" i="47"/>
  <c r="H17" i="47"/>
  <c r="T17" i="47" s="1"/>
  <c r="H18" i="47"/>
  <c r="H19" i="47"/>
  <c r="T19" i="47" s="1"/>
  <c r="H20" i="47"/>
  <c r="T20" i="47" s="1"/>
  <c r="H21" i="47"/>
  <c r="T21" i="47" s="1"/>
  <c r="H22" i="47"/>
  <c r="T22" i="47" s="1"/>
  <c r="H23" i="47"/>
  <c r="H24" i="47"/>
  <c r="H25" i="47"/>
  <c r="T25" i="47" s="1"/>
  <c r="H26" i="47"/>
  <c r="T26" i="47" s="1"/>
  <c r="H27" i="47"/>
  <c r="T27" i="47" s="1"/>
  <c r="H28" i="47"/>
  <c r="T28" i="47" s="1"/>
  <c r="H29" i="47"/>
  <c r="H30" i="47"/>
  <c r="T30" i="47" s="1"/>
  <c r="H31" i="47"/>
  <c r="H32" i="47"/>
  <c r="T32" i="47" s="1"/>
  <c r="H33" i="47"/>
  <c r="T33" i="47" s="1"/>
  <c r="G12" i="27"/>
  <c r="H12" i="27"/>
  <c r="G13" i="27"/>
  <c r="G14" i="27"/>
  <c r="H14" i="27"/>
  <c r="G15" i="27"/>
  <c r="G16" i="27"/>
  <c r="H16" i="27" s="1"/>
  <c r="G17" i="27"/>
  <c r="H17" i="27"/>
  <c r="G18" i="27"/>
  <c r="H18" i="27"/>
  <c r="G19" i="27"/>
  <c r="H19" i="27"/>
  <c r="G20" i="27"/>
  <c r="H20" i="27"/>
  <c r="G21" i="27"/>
  <c r="H21" i="27"/>
  <c r="G22" i="27"/>
  <c r="H22" i="27"/>
  <c r="H15" i="27"/>
  <c r="X20" i="163"/>
  <c r="W20" i="163"/>
  <c r="V20" i="163"/>
  <c r="U20" i="163"/>
  <c r="T20" i="163"/>
  <c r="Z20" i="163"/>
  <c r="S20" i="163"/>
  <c r="Y20" i="163"/>
  <c r="X21" i="163"/>
  <c r="W21" i="163"/>
  <c r="V21" i="163"/>
  <c r="U21" i="163"/>
  <c r="T21" i="163"/>
  <c r="S21" i="163"/>
  <c r="AA20" i="163"/>
  <c r="Z21" i="163"/>
  <c r="AA21" i="163"/>
  <c r="Y21" i="163"/>
  <c r="A47" i="1"/>
  <c r="B45" i="58" s="1"/>
  <c r="A45" i="59" s="1"/>
  <c r="A44" i="60" s="1"/>
  <c r="A45" i="47" s="1"/>
  <c r="A39" i="141" s="1"/>
  <c r="A42" i="4" s="1"/>
  <c r="A42" i="111" s="1"/>
  <c r="A42" i="127" s="1"/>
  <c r="A42" i="113" s="1"/>
  <c r="C26" i="154"/>
  <c r="G14" i="152"/>
  <c r="F14" i="152"/>
  <c r="G14" i="88"/>
  <c r="H14" i="88"/>
  <c r="E33" i="75"/>
  <c r="H22" i="7"/>
  <c r="S13" i="168"/>
  <c r="S14" i="168"/>
  <c r="S15" i="168"/>
  <c r="S16" i="168"/>
  <c r="S17" i="168"/>
  <c r="S18" i="168"/>
  <c r="S19" i="168"/>
  <c r="S20" i="168"/>
  <c r="S21" i="168"/>
  <c r="S22" i="168"/>
  <c r="S23" i="168"/>
  <c r="S24" i="168"/>
  <c r="S25" i="168"/>
  <c r="S26" i="168"/>
  <c r="S38" i="168" s="1"/>
  <c r="S27" i="168"/>
  <c r="S28" i="168"/>
  <c r="S29" i="168"/>
  <c r="S30" i="168"/>
  <c r="S31" i="168"/>
  <c r="S32" i="168"/>
  <c r="S33" i="168"/>
  <c r="S12" i="168"/>
  <c r="Q13" i="168"/>
  <c r="Q14" i="168"/>
  <c r="Q15" i="168"/>
  <c r="Q16" i="168"/>
  <c r="Q17" i="168"/>
  <c r="Q18" i="168"/>
  <c r="Q19" i="168"/>
  <c r="Q20" i="168"/>
  <c r="Q21" i="168"/>
  <c r="Q22" i="168"/>
  <c r="Q23" i="168"/>
  <c r="Q24" i="168"/>
  <c r="Q25" i="168"/>
  <c r="Q26" i="168"/>
  <c r="Q38" i="168" s="1"/>
  <c r="Q27" i="168"/>
  <c r="Q28" i="168"/>
  <c r="Q29" i="168"/>
  <c r="Q30" i="168"/>
  <c r="Q31" i="168"/>
  <c r="Q32" i="168"/>
  <c r="Q33" i="168"/>
  <c r="P13" i="168"/>
  <c r="P14" i="168"/>
  <c r="P15" i="168"/>
  <c r="P16" i="168"/>
  <c r="P17" i="168"/>
  <c r="P18" i="168"/>
  <c r="P19" i="168"/>
  <c r="P20" i="168"/>
  <c r="P21" i="168"/>
  <c r="P22" i="168"/>
  <c r="P23" i="168"/>
  <c r="P24" i="168"/>
  <c r="P25" i="168"/>
  <c r="P26" i="168"/>
  <c r="P38" i="168" s="1"/>
  <c r="P27" i="168"/>
  <c r="P28" i="168"/>
  <c r="P29" i="168"/>
  <c r="P30" i="168"/>
  <c r="P31" i="168"/>
  <c r="P32" i="168"/>
  <c r="P33" i="168"/>
  <c r="Q12" i="168"/>
  <c r="P12" i="168"/>
  <c r="R12" i="168"/>
  <c r="M13" i="168"/>
  <c r="M14" i="168"/>
  <c r="M15" i="168"/>
  <c r="M16" i="168"/>
  <c r="M17" i="168"/>
  <c r="M18" i="168"/>
  <c r="M19" i="168"/>
  <c r="M20" i="168"/>
  <c r="M21" i="168"/>
  <c r="M22" i="168"/>
  <c r="M23" i="168"/>
  <c r="M24" i="168"/>
  <c r="M25" i="168"/>
  <c r="M26" i="168"/>
  <c r="M38" i="168" s="1"/>
  <c r="M27" i="168"/>
  <c r="M28" i="168"/>
  <c r="M29" i="168"/>
  <c r="M30" i="168"/>
  <c r="M31" i="168"/>
  <c r="M32" i="168"/>
  <c r="M33" i="168"/>
  <c r="L13" i="168"/>
  <c r="L14" i="168"/>
  <c r="L15" i="168"/>
  <c r="L16" i="168"/>
  <c r="L17" i="168"/>
  <c r="L18" i="168"/>
  <c r="L19" i="168"/>
  <c r="N19" i="168"/>
  <c r="L20" i="168"/>
  <c r="N20" i="168"/>
  <c r="L21" i="168"/>
  <c r="L22" i="168"/>
  <c r="L23" i="168"/>
  <c r="L24" i="168"/>
  <c r="L25" i="168"/>
  <c r="L26" i="168"/>
  <c r="L38" i="168" s="1"/>
  <c r="L27" i="168"/>
  <c r="N27" i="168"/>
  <c r="L28" i="168"/>
  <c r="N28" i="168"/>
  <c r="L29" i="168"/>
  <c r="L30" i="168"/>
  <c r="L31" i="168"/>
  <c r="L32" i="168"/>
  <c r="L33" i="168"/>
  <c r="M12" i="168"/>
  <c r="L12" i="168"/>
  <c r="I13" i="168"/>
  <c r="I14" i="168"/>
  <c r="I15" i="168"/>
  <c r="I16" i="168"/>
  <c r="I17" i="168"/>
  <c r="I18" i="168"/>
  <c r="I19" i="168"/>
  <c r="I20" i="168"/>
  <c r="I21" i="168"/>
  <c r="I22" i="168"/>
  <c r="I23" i="168"/>
  <c r="I24" i="168"/>
  <c r="I25" i="168"/>
  <c r="I26" i="168"/>
  <c r="I38" i="168" s="1"/>
  <c r="I27" i="168"/>
  <c r="I28" i="168"/>
  <c r="I29" i="168"/>
  <c r="I30" i="168"/>
  <c r="I31" i="168"/>
  <c r="I32" i="168"/>
  <c r="I33" i="168"/>
  <c r="H13" i="168"/>
  <c r="H14" i="168"/>
  <c r="H15" i="168"/>
  <c r="H16" i="168"/>
  <c r="H17" i="168"/>
  <c r="H18" i="168"/>
  <c r="H19" i="168"/>
  <c r="H20" i="168"/>
  <c r="H21" i="168"/>
  <c r="H22" i="168"/>
  <c r="H23" i="168"/>
  <c r="H24" i="168"/>
  <c r="H25" i="168"/>
  <c r="J25" i="168"/>
  <c r="H26" i="168"/>
  <c r="H38" i="168" s="1"/>
  <c r="H27" i="168"/>
  <c r="H28" i="168"/>
  <c r="H29" i="168"/>
  <c r="H30" i="168"/>
  <c r="H31" i="168"/>
  <c r="H32" i="168"/>
  <c r="H33" i="168"/>
  <c r="J33" i="168"/>
  <c r="I12" i="168"/>
  <c r="H12" i="168"/>
  <c r="J32" i="168"/>
  <c r="J24" i="168"/>
  <c r="J16" i="168"/>
  <c r="R28" i="168"/>
  <c r="R20" i="168"/>
  <c r="N18" i="168"/>
  <c r="R24" i="168"/>
  <c r="R16" i="168"/>
  <c r="J20" i="168"/>
  <c r="R32" i="168"/>
  <c r="J27" i="168"/>
  <c r="J19" i="168"/>
  <c r="N33" i="168"/>
  <c r="N25" i="168"/>
  <c r="N17" i="168"/>
  <c r="R31" i="168"/>
  <c r="R23" i="168"/>
  <c r="R15" i="168"/>
  <c r="J18" i="168"/>
  <c r="N32" i="168"/>
  <c r="N24" i="168"/>
  <c r="N16" i="168"/>
  <c r="J31" i="168"/>
  <c r="R27" i="168"/>
  <c r="R19" i="168"/>
  <c r="R30" i="168"/>
  <c r="R22" i="168"/>
  <c r="R14" i="168"/>
  <c r="R29" i="168"/>
  <c r="R21" i="168"/>
  <c r="R13" i="168"/>
  <c r="R26" i="168"/>
  <c r="R38" i="168" s="1"/>
  <c r="R18" i="168"/>
  <c r="R33" i="168"/>
  <c r="R25" i="168"/>
  <c r="R17" i="168"/>
  <c r="N15" i="168"/>
  <c r="N30" i="168"/>
  <c r="N22" i="168"/>
  <c r="N14" i="168"/>
  <c r="N23" i="168"/>
  <c r="N29" i="168"/>
  <c r="N21" i="168"/>
  <c r="N13" i="168"/>
  <c r="N31" i="168"/>
  <c r="J30" i="168"/>
  <c r="J22" i="168"/>
  <c r="J29" i="168"/>
  <c r="J21" i="168"/>
  <c r="J13" i="168"/>
  <c r="N12" i="168"/>
  <c r="J28" i="168"/>
  <c r="J15" i="168"/>
  <c r="J14" i="168"/>
  <c r="J17" i="168"/>
  <c r="J23" i="168"/>
  <c r="J12" i="168"/>
  <c r="D13" i="168"/>
  <c r="T13" i="168"/>
  <c r="E13" i="168"/>
  <c r="U13" i="168"/>
  <c r="D12" i="168"/>
  <c r="E12" i="168"/>
  <c r="V13" i="168"/>
  <c r="U12" i="168"/>
  <c r="F12" i="168"/>
  <c r="T12" i="168"/>
  <c r="F13" i="168"/>
  <c r="E14" i="168"/>
  <c r="U14" i="168"/>
  <c r="D14" i="168"/>
  <c r="T14" i="168"/>
  <c r="V14" i="168"/>
  <c r="V12" i="168"/>
  <c r="F14" i="168"/>
  <c r="E15" i="168"/>
  <c r="U15" i="168"/>
  <c r="D15" i="168"/>
  <c r="F15" i="168"/>
  <c r="T15" i="168"/>
  <c r="E16" i="168"/>
  <c r="U16" i="168"/>
  <c r="D16" i="168"/>
  <c r="V15" i="168"/>
  <c r="T16" i="168"/>
  <c r="V16" i="168"/>
  <c r="F16" i="168"/>
  <c r="E17" i="168"/>
  <c r="U17" i="168"/>
  <c r="D17" i="168"/>
  <c r="F17" i="168"/>
  <c r="T17" i="168"/>
  <c r="V17" i="168"/>
  <c r="D18" i="168"/>
  <c r="T18" i="168"/>
  <c r="E18" i="168"/>
  <c r="U18" i="168"/>
  <c r="V18" i="168"/>
  <c r="D19" i="168"/>
  <c r="T19" i="168"/>
  <c r="E19" i="168"/>
  <c r="U19" i="168"/>
  <c r="F18" i="168"/>
  <c r="N15" i="152"/>
  <c r="K15" i="152"/>
  <c r="K16" i="152"/>
  <c r="K17" i="152"/>
  <c r="K18" i="152"/>
  <c r="K19" i="152"/>
  <c r="K20" i="152"/>
  <c r="K21" i="152"/>
  <c r="K22" i="152"/>
  <c r="K23" i="152"/>
  <c r="K24" i="152"/>
  <c r="K25" i="152"/>
  <c r="K26" i="152"/>
  <c r="K27" i="152"/>
  <c r="K28" i="152"/>
  <c r="K29" i="152"/>
  <c r="K30" i="152"/>
  <c r="K31" i="152"/>
  <c r="K32" i="152"/>
  <c r="K33" i="152"/>
  <c r="K34" i="152"/>
  <c r="K35" i="152"/>
  <c r="K36" i="152"/>
  <c r="K14" i="152"/>
  <c r="K15" i="88"/>
  <c r="K16" i="88"/>
  <c r="K17" i="88"/>
  <c r="K18" i="88"/>
  <c r="K19" i="88"/>
  <c r="K20" i="88"/>
  <c r="K21" i="88"/>
  <c r="K22" i="88"/>
  <c r="K23" i="88"/>
  <c r="K24" i="88"/>
  <c r="K25" i="88"/>
  <c r="K26" i="88"/>
  <c r="K27" i="88"/>
  <c r="K28" i="88"/>
  <c r="K29" i="88"/>
  <c r="K30" i="88"/>
  <c r="K31" i="88"/>
  <c r="K32" i="88"/>
  <c r="K33" i="88"/>
  <c r="K34" i="88"/>
  <c r="K35" i="88"/>
  <c r="K14" i="88"/>
  <c r="V19" i="168"/>
  <c r="D20" i="168"/>
  <c r="T20" i="168"/>
  <c r="E20" i="168"/>
  <c r="U20" i="168"/>
  <c r="F19" i="168"/>
  <c r="X16" i="155"/>
  <c r="X14" i="155"/>
  <c r="V20" i="168"/>
  <c r="F20" i="168"/>
  <c r="D21" i="168"/>
  <c r="T21" i="168"/>
  <c r="E21" i="168"/>
  <c r="U21" i="168"/>
  <c r="F14" i="154"/>
  <c r="H21" i="163"/>
  <c r="H20" i="163"/>
  <c r="X18" i="163"/>
  <c r="W18" i="163"/>
  <c r="V18" i="163"/>
  <c r="O18" i="163"/>
  <c r="N18" i="163"/>
  <c r="M18" i="163"/>
  <c r="X17" i="163"/>
  <c r="W17" i="163"/>
  <c r="V17" i="163"/>
  <c r="O17" i="163"/>
  <c r="N17" i="163"/>
  <c r="M17" i="163"/>
  <c r="X14" i="163"/>
  <c r="W14" i="163"/>
  <c r="V14" i="163"/>
  <c r="O14" i="163"/>
  <c r="N14" i="163"/>
  <c r="M14" i="163"/>
  <c r="O33" i="65"/>
  <c r="I11" i="65"/>
  <c r="H11" i="65"/>
  <c r="O13" i="65"/>
  <c r="V13" i="65" s="1"/>
  <c r="O18" i="65"/>
  <c r="E11" i="65"/>
  <c r="N27" i="65"/>
  <c r="D11" i="65"/>
  <c r="C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11" i="62"/>
  <c r="C12" i="62"/>
  <c r="C13" i="62"/>
  <c r="F13" i="62" s="1"/>
  <c r="C14" i="62"/>
  <c r="C15" i="62"/>
  <c r="C16" i="62"/>
  <c r="C17" i="62"/>
  <c r="C18" i="62"/>
  <c r="C19" i="62"/>
  <c r="C20" i="62"/>
  <c r="F20" i="62" s="1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M12" i="144"/>
  <c r="M13" i="144"/>
  <c r="M14" i="144"/>
  <c r="M15" i="144"/>
  <c r="M16" i="144"/>
  <c r="M17" i="144"/>
  <c r="M18" i="144"/>
  <c r="M19" i="144"/>
  <c r="M20" i="144"/>
  <c r="M21" i="144"/>
  <c r="M22" i="144"/>
  <c r="M23" i="144"/>
  <c r="M24" i="144"/>
  <c r="M25" i="144"/>
  <c r="M26" i="144"/>
  <c r="M27" i="144"/>
  <c r="M28" i="144"/>
  <c r="M29" i="144"/>
  <c r="M30" i="144"/>
  <c r="M31" i="144"/>
  <c r="M32" i="144"/>
  <c r="M33" i="144"/>
  <c r="M11" i="144"/>
  <c r="F11" i="144"/>
  <c r="F12" i="144"/>
  <c r="F13" i="144"/>
  <c r="F14" i="144"/>
  <c r="F15" i="144"/>
  <c r="F16" i="144"/>
  <c r="F17" i="144"/>
  <c r="F18" i="144"/>
  <c r="F19" i="144"/>
  <c r="F20" i="144"/>
  <c r="F21" i="144"/>
  <c r="F22" i="144"/>
  <c r="F23" i="144"/>
  <c r="F24" i="144"/>
  <c r="F25" i="144"/>
  <c r="F26" i="144"/>
  <c r="F27" i="144"/>
  <c r="F28" i="144"/>
  <c r="F29" i="144"/>
  <c r="F30" i="144"/>
  <c r="F31" i="144"/>
  <c r="F32" i="144"/>
  <c r="F33" i="144"/>
  <c r="K23" i="162"/>
  <c r="I23" i="162"/>
  <c r="F23" i="162"/>
  <c r="E23" i="162"/>
  <c r="D23" i="162"/>
  <c r="C23" i="162"/>
  <c r="D23" i="27"/>
  <c r="E23" i="27"/>
  <c r="F23" i="27"/>
  <c r="I23" i="27"/>
  <c r="K23" i="27"/>
  <c r="C23" i="27"/>
  <c r="V21" i="168"/>
  <c r="F21" i="168"/>
  <c r="E22" i="168"/>
  <c r="U22" i="168"/>
  <c r="D22" i="168"/>
  <c r="T22" i="168"/>
  <c r="AG14" i="163"/>
  <c r="AG18" i="163"/>
  <c r="AG17" i="163"/>
  <c r="H23" i="162"/>
  <c r="J23" i="162"/>
  <c r="G23" i="162"/>
  <c r="J11" i="84"/>
  <c r="V22" i="168"/>
  <c r="F22" i="168"/>
  <c r="D23" i="168"/>
  <c r="E23" i="168"/>
  <c r="U23" i="168"/>
  <c r="J23" i="27"/>
  <c r="F23" i="168"/>
  <c r="T23" i="168"/>
  <c r="V23" i="168"/>
  <c r="E24" i="168"/>
  <c r="U24" i="168"/>
  <c r="D24" i="168"/>
  <c r="F32" i="160"/>
  <c r="F33" i="160"/>
  <c r="F34" i="160"/>
  <c r="G38" i="160"/>
  <c r="D34" i="160"/>
  <c r="D33" i="160"/>
  <c r="D32" i="160"/>
  <c r="D13" i="159"/>
  <c r="J13" i="159"/>
  <c r="D12" i="159"/>
  <c r="D14" i="159"/>
  <c r="D15" i="159"/>
  <c r="J15" i="159"/>
  <c r="D16" i="159"/>
  <c r="J16" i="159"/>
  <c r="D17" i="159"/>
  <c r="J17" i="159"/>
  <c r="D18" i="159"/>
  <c r="D19" i="159"/>
  <c r="D20" i="159"/>
  <c r="J20" i="159"/>
  <c r="D21" i="159"/>
  <c r="J21" i="159"/>
  <c r="D22" i="159"/>
  <c r="D23" i="159"/>
  <c r="J23" i="159"/>
  <c r="D24" i="159"/>
  <c r="J24" i="159"/>
  <c r="D25" i="159"/>
  <c r="J25" i="159"/>
  <c r="D26" i="159"/>
  <c r="J26" i="159"/>
  <c r="D27" i="159"/>
  <c r="J27" i="159"/>
  <c r="D28" i="159"/>
  <c r="J28" i="159"/>
  <c r="D29" i="159"/>
  <c r="J29" i="159"/>
  <c r="D30" i="159"/>
  <c r="D31" i="159"/>
  <c r="D32" i="159"/>
  <c r="D33" i="159"/>
  <c r="D34" i="159"/>
  <c r="G38" i="159"/>
  <c r="H38" i="159"/>
  <c r="Q38" i="160"/>
  <c r="P38" i="160"/>
  <c r="N38" i="160"/>
  <c r="M38" i="160"/>
  <c r="F31" i="160"/>
  <c r="D31" i="160"/>
  <c r="S30" i="160"/>
  <c r="O30" i="160"/>
  <c r="I30" i="160"/>
  <c r="H30" i="160"/>
  <c r="F30" i="160"/>
  <c r="D30" i="160"/>
  <c r="S29" i="160"/>
  <c r="O29" i="160"/>
  <c r="I29" i="160"/>
  <c r="H29" i="160"/>
  <c r="F29" i="160"/>
  <c r="D29" i="160"/>
  <c r="S28" i="160"/>
  <c r="O28" i="160"/>
  <c r="I28" i="160"/>
  <c r="H28" i="160"/>
  <c r="F28" i="160"/>
  <c r="D28" i="160"/>
  <c r="I27" i="160"/>
  <c r="H27" i="160"/>
  <c r="F27" i="160"/>
  <c r="D27" i="160"/>
  <c r="S26" i="160"/>
  <c r="O26" i="160"/>
  <c r="I26" i="160"/>
  <c r="H26" i="160"/>
  <c r="F26" i="160"/>
  <c r="D26" i="160"/>
  <c r="S25" i="160"/>
  <c r="O25" i="160"/>
  <c r="I25" i="160"/>
  <c r="H25" i="160"/>
  <c r="F25" i="160"/>
  <c r="D25" i="160"/>
  <c r="S24" i="160"/>
  <c r="O24" i="160"/>
  <c r="I24" i="160"/>
  <c r="H24" i="160"/>
  <c r="F24" i="160"/>
  <c r="D24" i="160"/>
  <c r="I23" i="160"/>
  <c r="H23" i="160"/>
  <c r="F23" i="160"/>
  <c r="D23" i="160"/>
  <c r="S22" i="160"/>
  <c r="O22" i="160"/>
  <c r="I22" i="160"/>
  <c r="H22" i="160"/>
  <c r="F22" i="160"/>
  <c r="D22" i="160"/>
  <c r="S21" i="160"/>
  <c r="O21" i="160"/>
  <c r="H21" i="160"/>
  <c r="F21" i="160"/>
  <c r="D21" i="160"/>
  <c r="S20" i="160"/>
  <c r="O20" i="160"/>
  <c r="I20" i="160"/>
  <c r="H20" i="160"/>
  <c r="F20" i="160"/>
  <c r="D20" i="160"/>
  <c r="S19" i="160"/>
  <c r="O19" i="160"/>
  <c r="I19" i="160"/>
  <c r="H19" i="160"/>
  <c r="F19" i="160"/>
  <c r="D19" i="160"/>
  <c r="S18" i="160"/>
  <c r="O18" i="160"/>
  <c r="I18" i="160"/>
  <c r="H18" i="160"/>
  <c r="F18" i="160"/>
  <c r="D18" i="160"/>
  <c r="I17" i="160"/>
  <c r="H17" i="160"/>
  <c r="F17" i="160"/>
  <c r="D17" i="160"/>
  <c r="S16" i="160"/>
  <c r="O16" i="160"/>
  <c r="I16" i="160"/>
  <c r="H16" i="160"/>
  <c r="F16" i="160"/>
  <c r="D16" i="160"/>
  <c r="S15" i="160"/>
  <c r="O15" i="160"/>
  <c r="H15" i="160"/>
  <c r="F15" i="160"/>
  <c r="D15" i="160"/>
  <c r="S14" i="160"/>
  <c r="O14" i="160"/>
  <c r="I14" i="160"/>
  <c r="H14" i="160"/>
  <c r="F14" i="160"/>
  <c r="D14" i="160"/>
  <c r="S13" i="160"/>
  <c r="O13" i="160"/>
  <c r="I13" i="160"/>
  <c r="H13" i="160"/>
  <c r="F13" i="160"/>
  <c r="D13" i="160"/>
  <c r="S12" i="160"/>
  <c r="O12" i="160"/>
  <c r="I12" i="160"/>
  <c r="H12" i="160"/>
  <c r="F12" i="160"/>
  <c r="D12" i="160"/>
  <c r="I30" i="159"/>
  <c r="J30" i="159"/>
  <c r="I29" i="159"/>
  <c r="I28" i="159"/>
  <c r="I27" i="159"/>
  <c r="I26" i="159"/>
  <c r="I25" i="159"/>
  <c r="I24" i="159"/>
  <c r="I23" i="159"/>
  <c r="I22" i="159"/>
  <c r="J22" i="159"/>
  <c r="I21" i="159"/>
  <c r="I20" i="159"/>
  <c r="I19" i="159"/>
  <c r="J19" i="159"/>
  <c r="I18" i="159"/>
  <c r="J18" i="159"/>
  <c r="I17" i="159"/>
  <c r="I16" i="159"/>
  <c r="I15" i="159"/>
  <c r="J14" i="159"/>
  <c r="I14" i="159"/>
  <c r="I13" i="159"/>
  <c r="I12" i="159"/>
  <c r="I30" i="158"/>
  <c r="I13" i="158"/>
  <c r="I14" i="158"/>
  <c r="I15" i="158"/>
  <c r="I16" i="158"/>
  <c r="I17" i="158"/>
  <c r="I18" i="158"/>
  <c r="I19" i="158"/>
  <c r="I20" i="158"/>
  <c r="I21" i="158"/>
  <c r="I22" i="158"/>
  <c r="I23" i="158"/>
  <c r="I24" i="158"/>
  <c r="I25" i="158"/>
  <c r="I26" i="158"/>
  <c r="I27" i="158"/>
  <c r="I28" i="158"/>
  <c r="I29" i="158"/>
  <c r="I31" i="158"/>
  <c r="I32" i="158"/>
  <c r="I33" i="158"/>
  <c r="I34" i="158"/>
  <c r="I12" i="158"/>
  <c r="J33" i="158"/>
  <c r="J30" i="158"/>
  <c r="J28" i="158"/>
  <c r="J27" i="158"/>
  <c r="J24" i="158"/>
  <c r="J23" i="158"/>
  <c r="J21" i="158"/>
  <c r="J20" i="158"/>
  <c r="J18" i="158"/>
  <c r="J16" i="158"/>
  <c r="J15" i="158"/>
  <c r="J14" i="158"/>
  <c r="J13" i="158"/>
  <c r="F13" i="157"/>
  <c r="F24" i="168"/>
  <c r="T24" i="168"/>
  <c r="V24" i="168"/>
  <c r="E25" i="168"/>
  <c r="U25" i="168"/>
  <c r="D25" i="168"/>
  <c r="J12" i="160"/>
  <c r="H38" i="160"/>
  <c r="I38" i="160"/>
  <c r="J14" i="160"/>
  <c r="J22" i="158"/>
  <c r="J26" i="158"/>
  <c r="J17" i="158"/>
  <c r="J29" i="158"/>
  <c r="J34" i="158"/>
  <c r="J19" i="158"/>
  <c r="J25" i="158"/>
  <c r="J32" i="158"/>
  <c r="O38" i="160"/>
  <c r="J25" i="160"/>
  <c r="J28" i="160"/>
  <c r="J30" i="160"/>
  <c r="J16" i="160"/>
  <c r="J19" i="160"/>
  <c r="J13" i="160"/>
  <c r="J24" i="160"/>
  <c r="J26" i="160"/>
  <c r="J29" i="160"/>
  <c r="J17" i="160"/>
  <c r="J18" i="160"/>
  <c r="J20" i="160"/>
  <c r="I38" i="159"/>
  <c r="R38" i="160"/>
  <c r="J12" i="159"/>
  <c r="J38" i="159"/>
  <c r="G16" i="156"/>
  <c r="G17" i="156"/>
  <c r="G18" i="156"/>
  <c r="G19" i="156"/>
  <c r="G15" i="156"/>
  <c r="G25" i="156"/>
  <c r="G24" i="156"/>
  <c r="G23" i="156"/>
  <c r="G16" i="14"/>
  <c r="G25" i="14"/>
  <c r="H17" i="14" s="1"/>
  <c r="H25" i="14" s="1"/>
  <c r="E25" i="14"/>
  <c r="E26" i="14" s="1"/>
  <c r="D25" i="14"/>
  <c r="F25" i="14"/>
  <c r="D16" i="14"/>
  <c r="E16" i="14"/>
  <c r="F16" i="14"/>
  <c r="C25" i="14"/>
  <c r="C16" i="14"/>
  <c r="F25" i="168"/>
  <c r="T25" i="168"/>
  <c r="V25" i="168"/>
  <c r="D26" i="168"/>
  <c r="D38" i="168" s="1"/>
  <c r="E26" i="168"/>
  <c r="E38" i="168" s="1"/>
  <c r="J38" i="160"/>
  <c r="D26" i="14"/>
  <c r="F26" i="14"/>
  <c r="D27" i="168"/>
  <c r="T27" i="168"/>
  <c r="E27" i="168"/>
  <c r="U27" i="168"/>
  <c r="V15" i="152"/>
  <c r="W15" i="152" s="1"/>
  <c r="V16" i="152"/>
  <c r="W16" i="152" s="1"/>
  <c r="V17" i="152"/>
  <c r="W17" i="152" s="1"/>
  <c r="V18" i="152"/>
  <c r="W18" i="152" s="1"/>
  <c r="V19" i="152"/>
  <c r="W19" i="152" s="1"/>
  <c r="V20" i="152"/>
  <c r="W20" i="152"/>
  <c r="V21" i="152"/>
  <c r="W21" i="152" s="1"/>
  <c r="V22" i="152"/>
  <c r="W22" i="152" s="1"/>
  <c r="V23" i="152"/>
  <c r="W23" i="152" s="1"/>
  <c r="V24" i="152"/>
  <c r="W24" i="152"/>
  <c r="V25" i="152"/>
  <c r="W25" i="152" s="1"/>
  <c r="V26" i="152"/>
  <c r="W26" i="152" s="1"/>
  <c r="V27" i="152"/>
  <c r="W27" i="152" s="1"/>
  <c r="V28" i="152"/>
  <c r="W28" i="152" s="1"/>
  <c r="V29" i="152"/>
  <c r="W29" i="152" s="1"/>
  <c r="V30" i="152"/>
  <c r="W30" i="152" s="1"/>
  <c r="V31" i="152"/>
  <c r="W31" i="152"/>
  <c r="V32" i="152"/>
  <c r="W32" i="152" s="1"/>
  <c r="V33" i="152"/>
  <c r="W33" i="152" s="1"/>
  <c r="V34" i="152"/>
  <c r="W34" i="152" s="1"/>
  <c r="V35" i="152"/>
  <c r="W35" i="152" s="1"/>
  <c r="V36" i="152"/>
  <c r="W36" i="152" s="1"/>
  <c r="V14" i="152"/>
  <c r="W14" i="152"/>
  <c r="O14" i="152"/>
  <c r="R14" i="152" s="1"/>
  <c r="P15" i="152"/>
  <c r="S15" i="152" s="1"/>
  <c r="P16" i="152"/>
  <c r="S16" i="152" s="1"/>
  <c r="P17" i="152"/>
  <c r="S17" i="152" s="1"/>
  <c r="P18" i="152"/>
  <c r="S18" i="152" s="1"/>
  <c r="P19" i="152"/>
  <c r="S19" i="152" s="1"/>
  <c r="P20" i="152"/>
  <c r="S20" i="152" s="1"/>
  <c r="P21" i="152"/>
  <c r="S21" i="152" s="1"/>
  <c r="P22" i="152"/>
  <c r="P23" i="152"/>
  <c r="S23" i="152"/>
  <c r="P24" i="152"/>
  <c r="S24" i="152" s="1"/>
  <c r="P25" i="152"/>
  <c r="S25" i="152" s="1"/>
  <c r="P26" i="152"/>
  <c r="S26" i="152" s="1"/>
  <c r="P27" i="152"/>
  <c r="S27" i="152" s="1"/>
  <c r="P28" i="152"/>
  <c r="S28" i="152" s="1"/>
  <c r="P29" i="152"/>
  <c r="S29" i="152" s="1"/>
  <c r="P30" i="152"/>
  <c r="S30" i="152" s="1"/>
  <c r="P31" i="152"/>
  <c r="S31" i="152" s="1"/>
  <c r="P32" i="152"/>
  <c r="S32" i="152" s="1"/>
  <c r="P33" i="152"/>
  <c r="S33" i="152" s="1"/>
  <c r="P34" i="152"/>
  <c r="S34" i="152" s="1"/>
  <c r="P35" i="152"/>
  <c r="S35" i="152" s="1"/>
  <c r="P36" i="152"/>
  <c r="S36" i="152" s="1"/>
  <c r="P14" i="152"/>
  <c r="S14" i="152" s="1"/>
  <c r="O15" i="152"/>
  <c r="R15" i="152" s="1"/>
  <c r="T15" i="152" s="1"/>
  <c r="O16" i="152"/>
  <c r="R16" i="152" s="1"/>
  <c r="O17" i="152"/>
  <c r="R17" i="152" s="1"/>
  <c r="O18" i="152"/>
  <c r="R18" i="152" s="1"/>
  <c r="O19" i="152"/>
  <c r="R19" i="152" s="1"/>
  <c r="O20" i="152"/>
  <c r="R20" i="152"/>
  <c r="O21" i="152"/>
  <c r="O22" i="152"/>
  <c r="Q22" i="152" s="1"/>
  <c r="O23" i="152"/>
  <c r="R23" i="152"/>
  <c r="T23" i="152" s="1"/>
  <c r="O24" i="152"/>
  <c r="R24" i="152" s="1"/>
  <c r="O25" i="152"/>
  <c r="R25" i="152" s="1"/>
  <c r="O26" i="152"/>
  <c r="Q26" i="152" s="1"/>
  <c r="O27" i="152"/>
  <c r="R27" i="152" s="1"/>
  <c r="O28" i="152"/>
  <c r="R28" i="152" s="1"/>
  <c r="O29" i="152"/>
  <c r="R29" i="152" s="1"/>
  <c r="O30" i="152"/>
  <c r="R30" i="152" s="1"/>
  <c r="O31" i="152"/>
  <c r="R31" i="152" s="1"/>
  <c r="T31" i="152" s="1"/>
  <c r="O32" i="152"/>
  <c r="R32" i="152" s="1"/>
  <c r="O33" i="152"/>
  <c r="Q33" i="152" s="1"/>
  <c r="O34" i="152"/>
  <c r="R34" i="152" s="1"/>
  <c r="O35" i="152"/>
  <c r="R35" i="152" s="1"/>
  <c r="O36" i="152"/>
  <c r="Q36" i="152" s="1"/>
  <c r="N16" i="152"/>
  <c r="N17" i="152"/>
  <c r="N18" i="152"/>
  <c r="N19" i="152"/>
  <c r="N20" i="152"/>
  <c r="N21" i="152"/>
  <c r="N22" i="152"/>
  <c r="N23" i="152"/>
  <c r="N24" i="152"/>
  <c r="N25" i="152"/>
  <c r="N26" i="152"/>
  <c r="N27" i="152"/>
  <c r="N28" i="152"/>
  <c r="N29" i="152"/>
  <c r="N30" i="152"/>
  <c r="N31" i="152"/>
  <c r="N32" i="152"/>
  <c r="N33" i="152"/>
  <c r="N34" i="152"/>
  <c r="N35" i="152"/>
  <c r="N14" i="152"/>
  <c r="G15" i="152"/>
  <c r="G16" i="152"/>
  <c r="H16" i="152" s="1"/>
  <c r="G17" i="152"/>
  <c r="H17" i="152" s="1"/>
  <c r="G18" i="152"/>
  <c r="G19" i="152"/>
  <c r="G20" i="152"/>
  <c r="G21" i="152"/>
  <c r="G22" i="152"/>
  <c r="G23" i="152"/>
  <c r="G24" i="152"/>
  <c r="G25" i="152"/>
  <c r="G26" i="152"/>
  <c r="H26" i="152" s="1"/>
  <c r="G27" i="152"/>
  <c r="G28" i="152"/>
  <c r="H28" i="152" s="1"/>
  <c r="G29" i="152"/>
  <c r="G30" i="152"/>
  <c r="G31" i="152"/>
  <c r="G32" i="152"/>
  <c r="G33" i="152"/>
  <c r="G34" i="152"/>
  <c r="G35" i="152"/>
  <c r="G36" i="152"/>
  <c r="H14" i="152"/>
  <c r="F15" i="152"/>
  <c r="F16" i="152"/>
  <c r="F17" i="152"/>
  <c r="F18" i="152"/>
  <c r="H18" i="152"/>
  <c r="F19" i="152"/>
  <c r="F20" i="152"/>
  <c r="H20" i="152" s="1"/>
  <c r="F21" i="152"/>
  <c r="F22" i="152"/>
  <c r="H22" i="152"/>
  <c r="F23" i="152"/>
  <c r="F24" i="152"/>
  <c r="F25" i="152"/>
  <c r="H25" i="152" s="1"/>
  <c r="F26" i="152"/>
  <c r="F27" i="152"/>
  <c r="F28" i="152"/>
  <c r="F29" i="152"/>
  <c r="F30" i="152"/>
  <c r="H30" i="152"/>
  <c r="F31" i="152"/>
  <c r="H31" i="152" s="1"/>
  <c r="F32" i="152"/>
  <c r="F33" i="152"/>
  <c r="H33" i="152" s="1"/>
  <c r="F34" i="152"/>
  <c r="H34" i="152" s="1"/>
  <c r="F35" i="152"/>
  <c r="F36" i="152"/>
  <c r="V15" i="88"/>
  <c r="W15" i="88" s="1"/>
  <c r="V16" i="88"/>
  <c r="W16" i="88" s="1"/>
  <c r="V17" i="88"/>
  <c r="W17" i="88" s="1"/>
  <c r="V18" i="88"/>
  <c r="W18" i="88" s="1"/>
  <c r="V19" i="88"/>
  <c r="W19" i="88" s="1"/>
  <c r="V20" i="88"/>
  <c r="W20" i="88" s="1"/>
  <c r="V21" i="88"/>
  <c r="W21" i="88" s="1"/>
  <c r="V22" i="88"/>
  <c r="W22" i="88" s="1"/>
  <c r="V23" i="88"/>
  <c r="W23" i="88" s="1"/>
  <c r="V24" i="88"/>
  <c r="W24" i="88"/>
  <c r="V25" i="88"/>
  <c r="W25" i="88" s="1"/>
  <c r="V26" i="88"/>
  <c r="W26" i="88" s="1"/>
  <c r="V27" i="88"/>
  <c r="W27" i="88" s="1"/>
  <c r="V28" i="88"/>
  <c r="W28" i="88"/>
  <c r="V29" i="88"/>
  <c r="W29" i="88" s="1"/>
  <c r="V30" i="88"/>
  <c r="W30" i="88" s="1"/>
  <c r="V31" i="88"/>
  <c r="W31" i="88" s="1"/>
  <c r="V32" i="88"/>
  <c r="W32" i="88" s="1"/>
  <c r="V33" i="88"/>
  <c r="W33" i="88" s="1"/>
  <c r="V34" i="88"/>
  <c r="W34" i="88" s="1"/>
  <c r="V35" i="88"/>
  <c r="W35" i="88" s="1"/>
  <c r="W36" i="88"/>
  <c r="V14" i="88"/>
  <c r="P15" i="88"/>
  <c r="S15" i="88" s="1"/>
  <c r="P16" i="88"/>
  <c r="S16" i="88" s="1"/>
  <c r="P17" i="88"/>
  <c r="S17" i="88" s="1"/>
  <c r="P18" i="88"/>
  <c r="S18" i="88" s="1"/>
  <c r="P19" i="88"/>
  <c r="S19" i="88" s="1"/>
  <c r="P20" i="88"/>
  <c r="S20" i="88" s="1"/>
  <c r="P21" i="88"/>
  <c r="S21" i="88" s="1"/>
  <c r="P22" i="88"/>
  <c r="S22" i="88" s="1"/>
  <c r="P23" i="88"/>
  <c r="S23" i="88" s="1"/>
  <c r="P24" i="88"/>
  <c r="S24" i="88" s="1"/>
  <c r="P25" i="88"/>
  <c r="S25" i="88" s="1"/>
  <c r="P26" i="88"/>
  <c r="S26" i="88" s="1"/>
  <c r="P27" i="88"/>
  <c r="S27" i="88" s="1"/>
  <c r="P28" i="88"/>
  <c r="S28" i="88" s="1"/>
  <c r="P29" i="88"/>
  <c r="S29" i="88" s="1"/>
  <c r="P30" i="88"/>
  <c r="S30" i="88" s="1"/>
  <c r="P31" i="88"/>
  <c r="S31" i="88" s="1"/>
  <c r="P32" i="88"/>
  <c r="S32" i="88" s="1"/>
  <c r="P33" i="88"/>
  <c r="S33" i="88" s="1"/>
  <c r="P34" i="88"/>
  <c r="S34" i="88" s="1"/>
  <c r="P35" i="88"/>
  <c r="S35" i="88" s="1"/>
  <c r="P36" i="88"/>
  <c r="S36" i="88" s="1"/>
  <c r="P14" i="88"/>
  <c r="O15" i="88"/>
  <c r="R15" i="88" s="1"/>
  <c r="O16" i="88"/>
  <c r="O17" i="88"/>
  <c r="R17" i="88" s="1"/>
  <c r="O18" i="88"/>
  <c r="R18" i="88" s="1"/>
  <c r="O19" i="88"/>
  <c r="R19" i="88" s="1"/>
  <c r="O20" i="88"/>
  <c r="Q20" i="88" s="1"/>
  <c r="O21" i="88"/>
  <c r="Q21" i="88" s="1"/>
  <c r="O22" i="88"/>
  <c r="Q22" i="88" s="1"/>
  <c r="O23" i="88"/>
  <c r="Q23" i="88" s="1"/>
  <c r="O24" i="88"/>
  <c r="R24" i="88" s="1"/>
  <c r="O25" i="88"/>
  <c r="Q25" i="88" s="1"/>
  <c r="O26" i="88"/>
  <c r="Q26" i="88" s="1"/>
  <c r="O27" i="88"/>
  <c r="R27" i="88" s="1"/>
  <c r="O28" i="88"/>
  <c r="Q28" i="88" s="1"/>
  <c r="O29" i="88"/>
  <c r="Q29" i="88" s="1"/>
  <c r="O30" i="88"/>
  <c r="R30" i="88" s="1"/>
  <c r="O31" i="88"/>
  <c r="R31" i="88" s="1"/>
  <c r="O32" i="88"/>
  <c r="Q32" i="88" s="1"/>
  <c r="O33" i="88"/>
  <c r="R33" i="88" s="1"/>
  <c r="O34" i="88"/>
  <c r="R34" i="88" s="1"/>
  <c r="O35" i="88"/>
  <c r="R35" i="88"/>
  <c r="O36" i="88"/>
  <c r="Q36" i="88" s="1"/>
  <c r="O14" i="88"/>
  <c r="R14" i="88" s="1"/>
  <c r="N15" i="88"/>
  <c r="N16" i="88"/>
  <c r="N17" i="88"/>
  <c r="N18" i="88"/>
  <c r="N19" i="88"/>
  <c r="N20" i="88"/>
  <c r="N21" i="88"/>
  <c r="N22" i="88"/>
  <c r="N23" i="88"/>
  <c r="N24" i="88"/>
  <c r="N25" i="88"/>
  <c r="N26" i="88"/>
  <c r="N27" i="88"/>
  <c r="N28" i="88"/>
  <c r="N29" i="88"/>
  <c r="N30" i="88"/>
  <c r="N31" i="88"/>
  <c r="N32" i="88"/>
  <c r="N33" i="88"/>
  <c r="N34" i="88"/>
  <c r="N35" i="88"/>
  <c r="N36" i="88"/>
  <c r="N14" i="88"/>
  <c r="G15" i="88"/>
  <c r="G16" i="88"/>
  <c r="G17" i="88"/>
  <c r="G18" i="88"/>
  <c r="G19" i="88"/>
  <c r="G20" i="88"/>
  <c r="H20" i="88" s="1"/>
  <c r="G21" i="88"/>
  <c r="H21" i="88" s="1"/>
  <c r="G22" i="88"/>
  <c r="G23" i="88"/>
  <c r="G24" i="88"/>
  <c r="G25" i="88"/>
  <c r="G26" i="88"/>
  <c r="G27" i="88"/>
  <c r="G28" i="88"/>
  <c r="H28" i="88" s="1"/>
  <c r="G29" i="88"/>
  <c r="G30" i="88"/>
  <c r="G31" i="88"/>
  <c r="G32" i="88"/>
  <c r="G33" i="88"/>
  <c r="G34" i="88"/>
  <c r="G35" i="88"/>
  <c r="G36" i="88"/>
  <c r="F15" i="88"/>
  <c r="H15" i="88" s="1"/>
  <c r="F16" i="88"/>
  <c r="H16" i="88" s="1"/>
  <c r="F17" i="88"/>
  <c r="F18" i="88"/>
  <c r="F19" i="88"/>
  <c r="F20" i="88"/>
  <c r="F21" i="88"/>
  <c r="F22" i="88"/>
  <c r="H22" i="88" s="1"/>
  <c r="F23" i="88"/>
  <c r="H23" i="88" s="1"/>
  <c r="F24" i="88"/>
  <c r="H24" i="88" s="1"/>
  <c r="F25" i="88"/>
  <c r="F26" i="88"/>
  <c r="F27" i="88"/>
  <c r="F28" i="88"/>
  <c r="F29" i="88"/>
  <c r="F30" i="88"/>
  <c r="H30" i="88" s="1"/>
  <c r="F31" i="88"/>
  <c r="F32" i="88"/>
  <c r="H32" i="88" s="1"/>
  <c r="F33" i="88"/>
  <c r="F34" i="88"/>
  <c r="F35" i="88"/>
  <c r="F36" i="88"/>
  <c r="H36" i="88" s="1"/>
  <c r="H29" i="152"/>
  <c r="H21" i="152"/>
  <c r="H35" i="152"/>
  <c r="H27" i="152"/>
  <c r="H19" i="152"/>
  <c r="H23" i="152"/>
  <c r="H15" i="152"/>
  <c r="H24" i="152"/>
  <c r="H32" i="152"/>
  <c r="H35" i="88"/>
  <c r="H27" i="88"/>
  <c r="H19" i="88"/>
  <c r="V27" i="168"/>
  <c r="D28" i="168"/>
  <c r="E28" i="168"/>
  <c r="U28" i="168"/>
  <c r="F27" i="168"/>
  <c r="H31" i="88"/>
  <c r="Q20" i="152"/>
  <c r="Q25" i="152"/>
  <c r="Q34" i="152"/>
  <c r="Q14" i="152"/>
  <c r="Q35" i="152"/>
  <c r="Q27" i="152"/>
  <c r="Q23" i="152"/>
  <c r="R36" i="88"/>
  <c r="H34" i="88"/>
  <c r="H26" i="88"/>
  <c r="H18" i="88"/>
  <c r="H33" i="88"/>
  <c r="H29" i="88"/>
  <c r="H25" i="88"/>
  <c r="H17" i="88"/>
  <c r="R16" i="88"/>
  <c r="S22" i="152"/>
  <c r="Q30" i="88"/>
  <c r="Q18" i="88"/>
  <c r="Q35" i="88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30" i="75"/>
  <c r="H31" i="75"/>
  <c r="H32" i="75"/>
  <c r="H33" i="75"/>
  <c r="H34" i="75"/>
  <c r="H13" i="75"/>
  <c r="K14" i="75"/>
  <c r="K15" i="75"/>
  <c r="K16" i="75"/>
  <c r="K17" i="75"/>
  <c r="K18" i="75"/>
  <c r="K19" i="75"/>
  <c r="K20" i="75"/>
  <c r="K21" i="75"/>
  <c r="K22" i="75"/>
  <c r="K23" i="75"/>
  <c r="K24" i="75"/>
  <c r="K25" i="75"/>
  <c r="K26" i="75"/>
  <c r="K27" i="75"/>
  <c r="K28" i="75"/>
  <c r="K29" i="75"/>
  <c r="K30" i="75"/>
  <c r="K31" i="75"/>
  <c r="K32" i="75"/>
  <c r="K33" i="75"/>
  <c r="K34" i="75"/>
  <c r="K35" i="75"/>
  <c r="K13" i="75"/>
  <c r="E14" i="75"/>
  <c r="E16" i="75"/>
  <c r="E24" i="75"/>
  <c r="E26" i="75"/>
  <c r="E28" i="75"/>
  <c r="H15" i="7"/>
  <c r="H16" i="7"/>
  <c r="H17" i="7"/>
  <c r="H18" i="7"/>
  <c r="H19" i="7"/>
  <c r="H20" i="7"/>
  <c r="H21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14" i="7"/>
  <c r="K14" i="7"/>
  <c r="K40" i="7" s="1"/>
  <c r="H18" i="60"/>
  <c r="F28" i="168"/>
  <c r="T28" i="168"/>
  <c r="V28" i="168"/>
  <c r="E20" i="75"/>
  <c r="E29" i="168"/>
  <c r="U29" i="168"/>
  <c r="D29" i="168"/>
  <c r="T29" i="168"/>
  <c r="V29" i="168"/>
  <c r="E30" i="75"/>
  <c r="F29" i="168"/>
  <c r="E30" i="168"/>
  <c r="U30" i="168"/>
  <c r="D30" i="168"/>
  <c r="F30" i="168"/>
  <c r="T30" i="168"/>
  <c r="V30" i="168"/>
  <c r="E31" i="168"/>
  <c r="U31" i="168"/>
  <c r="D31" i="168"/>
  <c r="T31" i="168"/>
  <c r="X15" i="155"/>
  <c r="D26" i="154"/>
  <c r="R21" i="154"/>
  <c r="P21" i="154"/>
  <c r="N21" i="154"/>
  <c r="L21" i="154"/>
  <c r="F21" i="154"/>
  <c r="G21" i="154"/>
  <c r="R20" i="154"/>
  <c r="P20" i="154"/>
  <c r="N20" i="154"/>
  <c r="L20" i="154"/>
  <c r="J20" i="154"/>
  <c r="H20" i="154"/>
  <c r="F20" i="154"/>
  <c r="G20" i="154"/>
  <c r="R18" i="154"/>
  <c r="Q18" i="154"/>
  <c r="P18" i="154"/>
  <c r="N18" i="154"/>
  <c r="O18" i="154" s="1"/>
  <c r="M18" i="154"/>
  <c r="L18" i="154"/>
  <c r="J18" i="154"/>
  <c r="I18" i="154"/>
  <c r="Y18" i="154" s="1"/>
  <c r="H18" i="154"/>
  <c r="K18" i="154" s="1"/>
  <c r="F18" i="154"/>
  <c r="G18" i="154" s="1"/>
  <c r="R17" i="154"/>
  <c r="Q17" i="154"/>
  <c r="P17" i="154"/>
  <c r="N17" i="154"/>
  <c r="M17" i="154"/>
  <c r="L17" i="154"/>
  <c r="O17" i="154" s="1"/>
  <c r="J17" i="154"/>
  <c r="I17" i="154"/>
  <c r="H17" i="154"/>
  <c r="F17" i="154"/>
  <c r="G17" i="154" s="1"/>
  <c r="R16" i="154"/>
  <c r="Q16" i="154"/>
  <c r="S16" i="154" s="1"/>
  <c r="P16" i="154"/>
  <c r="T16" i="154" s="1"/>
  <c r="X16" i="154" s="1"/>
  <c r="N16" i="154"/>
  <c r="M16" i="154"/>
  <c r="L16" i="154"/>
  <c r="J16" i="154"/>
  <c r="I16" i="154"/>
  <c r="F16" i="154"/>
  <c r="G16" i="154" s="1"/>
  <c r="R15" i="154"/>
  <c r="Q15" i="154"/>
  <c r="P15" i="154"/>
  <c r="N15" i="154"/>
  <c r="V15" i="154" s="1"/>
  <c r="M15" i="154"/>
  <c r="U15" i="154" s="1"/>
  <c r="Y15" i="154" s="1"/>
  <c r="L15" i="154"/>
  <c r="J15" i="154"/>
  <c r="F15" i="154"/>
  <c r="G15" i="154" s="1"/>
  <c r="R14" i="154"/>
  <c r="Q14" i="154"/>
  <c r="P14" i="154"/>
  <c r="N14" i="154"/>
  <c r="O14" i="154" s="1"/>
  <c r="M14" i="154"/>
  <c r="L14" i="154"/>
  <c r="T14" i="154" s="1"/>
  <c r="S31" i="153"/>
  <c r="Q31" i="153"/>
  <c r="O31" i="153"/>
  <c r="K31" i="153"/>
  <c r="I31" i="153"/>
  <c r="G31" i="153"/>
  <c r="J13" i="153"/>
  <c r="H13" i="153"/>
  <c r="F13" i="153"/>
  <c r="D13" i="153"/>
  <c r="B13" i="153"/>
  <c r="L12" i="153"/>
  <c r="L11" i="153"/>
  <c r="C50" i="88"/>
  <c r="D50" i="88"/>
  <c r="H54" i="88" s="1"/>
  <c r="K38" i="5"/>
  <c r="J38" i="5"/>
  <c r="I38" i="5"/>
  <c r="H38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F34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38" i="4" s="1"/>
  <c r="Q33" i="47"/>
  <c r="H34" i="111" s="1"/>
  <c r="J33" i="47"/>
  <c r="D33" i="144"/>
  <c r="G33" i="47"/>
  <c r="Q32" i="47"/>
  <c r="J32" i="47"/>
  <c r="E32" i="144" s="1"/>
  <c r="G32" i="47"/>
  <c r="G32" i="65" s="1"/>
  <c r="Q31" i="47"/>
  <c r="J31" i="47"/>
  <c r="E31" i="144" s="1"/>
  <c r="G31" i="47"/>
  <c r="Q30" i="47"/>
  <c r="J30" i="47"/>
  <c r="E30" i="144" s="1"/>
  <c r="G30" i="47"/>
  <c r="Q29" i="47"/>
  <c r="H30" i="111" s="1"/>
  <c r="J29" i="47"/>
  <c r="E29" i="144" s="1"/>
  <c r="G29" i="47"/>
  <c r="Q28" i="47"/>
  <c r="H29" i="111" s="1"/>
  <c r="J28" i="47"/>
  <c r="E28" i="144" s="1"/>
  <c r="C28" i="144"/>
  <c r="G28" i="47"/>
  <c r="Q27" i="47"/>
  <c r="J27" i="47"/>
  <c r="E27" i="144" s="1"/>
  <c r="G27" i="47"/>
  <c r="Q26" i="47"/>
  <c r="J26" i="47"/>
  <c r="G26" i="47"/>
  <c r="Q25" i="47"/>
  <c r="J25" i="47"/>
  <c r="E25" i="144" s="1"/>
  <c r="D25" i="144"/>
  <c r="G25" i="47"/>
  <c r="Q24" i="47"/>
  <c r="H25" i="111" s="1"/>
  <c r="J24" i="47"/>
  <c r="E24" i="144" s="1"/>
  <c r="G24" i="47"/>
  <c r="Q23" i="47"/>
  <c r="J23" i="47"/>
  <c r="G23" i="47"/>
  <c r="G23" i="65" s="1"/>
  <c r="Q22" i="47"/>
  <c r="J22" i="47"/>
  <c r="E22" i="144" s="1"/>
  <c r="G22" i="47"/>
  <c r="Q21" i="47"/>
  <c r="J21" i="47"/>
  <c r="E21" i="144" s="1"/>
  <c r="G21" i="47"/>
  <c r="Q20" i="47"/>
  <c r="J20" i="47"/>
  <c r="E20" i="144" s="1"/>
  <c r="G20" i="47"/>
  <c r="Q19" i="47"/>
  <c r="J19" i="47"/>
  <c r="G19" i="47"/>
  <c r="Q18" i="47"/>
  <c r="Q37" i="47" s="1"/>
  <c r="J18" i="47"/>
  <c r="E18" i="144" s="1"/>
  <c r="G18" i="47"/>
  <c r="Q17" i="47"/>
  <c r="H18" i="111" s="1"/>
  <c r="J17" i="47"/>
  <c r="L17" i="47" s="1"/>
  <c r="D17" i="144"/>
  <c r="G17" i="47"/>
  <c r="Q16" i="47"/>
  <c r="J16" i="47"/>
  <c r="E16" i="144" s="1"/>
  <c r="D16" i="144"/>
  <c r="G16" i="47"/>
  <c r="Q15" i="47"/>
  <c r="J15" i="47"/>
  <c r="E15" i="144" s="1"/>
  <c r="G15" i="47"/>
  <c r="Q14" i="47"/>
  <c r="J14" i="47"/>
  <c r="E14" i="144" s="1"/>
  <c r="G14" i="47"/>
  <c r="Q13" i="47"/>
  <c r="J13" i="47"/>
  <c r="G13" i="47"/>
  <c r="Q12" i="47"/>
  <c r="J12" i="47"/>
  <c r="C12" i="144"/>
  <c r="G12" i="47"/>
  <c r="Q11" i="47"/>
  <c r="F12" i="74" s="1"/>
  <c r="J11" i="47"/>
  <c r="G11" i="47"/>
  <c r="J9" i="141" s="1"/>
  <c r="Q32" i="60"/>
  <c r="H34" i="4" s="1"/>
  <c r="K32" i="60"/>
  <c r="F33" i="29" s="1"/>
  <c r="E33" i="29"/>
  <c r="I32" i="60"/>
  <c r="T32" i="60" s="1"/>
  <c r="H32" i="60"/>
  <c r="C33" i="29" s="1"/>
  <c r="Q31" i="60"/>
  <c r="H33" i="4" s="1"/>
  <c r="K31" i="60"/>
  <c r="F32" i="29" s="1"/>
  <c r="E32" i="29"/>
  <c r="I31" i="60"/>
  <c r="H31" i="60"/>
  <c r="C32" i="29" s="1"/>
  <c r="Q30" i="60"/>
  <c r="K30" i="60"/>
  <c r="E31" i="29"/>
  <c r="I30" i="60"/>
  <c r="H30" i="60"/>
  <c r="S30" i="60" s="1"/>
  <c r="Q29" i="60"/>
  <c r="K29" i="60"/>
  <c r="F30" i="29" s="1"/>
  <c r="I29" i="60"/>
  <c r="H29" i="60"/>
  <c r="S29" i="60" s="1"/>
  <c r="Q28" i="60"/>
  <c r="H30" i="4" s="1"/>
  <c r="K28" i="60"/>
  <c r="F29" i="29" s="1"/>
  <c r="E29" i="29"/>
  <c r="I28" i="60"/>
  <c r="H28" i="60"/>
  <c r="Q27" i="60"/>
  <c r="H29" i="4" s="1"/>
  <c r="G29" i="5"/>
  <c r="K27" i="60"/>
  <c r="F28" i="29" s="1"/>
  <c r="E28" i="29"/>
  <c r="I27" i="60"/>
  <c r="H27" i="60"/>
  <c r="C28" i="29" s="1"/>
  <c r="Q26" i="60"/>
  <c r="K26" i="60"/>
  <c r="F27" i="29" s="1"/>
  <c r="I26" i="60"/>
  <c r="H26" i="60"/>
  <c r="S26" i="60" s="1"/>
  <c r="Q25" i="60"/>
  <c r="H27" i="4" s="1"/>
  <c r="K25" i="60"/>
  <c r="F26" i="29" s="1"/>
  <c r="E26" i="29"/>
  <c r="I25" i="60"/>
  <c r="H25" i="60"/>
  <c r="Q24" i="60"/>
  <c r="G26" i="5" s="1"/>
  <c r="K24" i="60"/>
  <c r="F25" i="29" s="1"/>
  <c r="E25" i="29"/>
  <c r="I24" i="60"/>
  <c r="H24" i="60"/>
  <c r="S24" i="60" s="1"/>
  <c r="Q23" i="60"/>
  <c r="H25" i="4" s="1"/>
  <c r="K23" i="60"/>
  <c r="F24" i="29" s="1"/>
  <c r="E24" i="29"/>
  <c r="I23" i="60"/>
  <c r="H23" i="60"/>
  <c r="C24" i="29" s="1"/>
  <c r="Q22" i="60"/>
  <c r="H24" i="4" s="1"/>
  <c r="K22" i="60"/>
  <c r="F23" i="29" s="1"/>
  <c r="E23" i="29"/>
  <c r="I22" i="60"/>
  <c r="H22" i="60"/>
  <c r="Q21" i="60"/>
  <c r="H23" i="4" s="1"/>
  <c r="K21" i="60"/>
  <c r="F22" i="29" s="1"/>
  <c r="I21" i="60"/>
  <c r="H21" i="60"/>
  <c r="C22" i="29" s="1"/>
  <c r="Q20" i="60"/>
  <c r="G22" i="5" s="1"/>
  <c r="K20" i="60"/>
  <c r="I20" i="60"/>
  <c r="H20" i="60"/>
  <c r="Q19" i="60"/>
  <c r="K19" i="60"/>
  <c r="F20" i="29" s="1"/>
  <c r="I19" i="60"/>
  <c r="H19" i="60"/>
  <c r="C20" i="29" s="1"/>
  <c r="Q18" i="60"/>
  <c r="H20" i="4" s="1"/>
  <c r="K18" i="60"/>
  <c r="F19" i="29" s="1"/>
  <c r="I18" i="60"/>
  <c r="Q17" i="60"/>
  <c r="K17" i="60"/>
  <c r="E18" i="29"/>
  <c r="I17" i="60"/>
  <c r="H17" i="60"/>
  <c r="Q16" i="60"/>
  <c r="H18" i="4" s="1"/>
  <c r="K16" i="60"/>
  <c r="F17" i="29" s="1"/>
  <c r="E17" i="29"/>
  <c r="I16" i="60"/>
  <c r="H16" i="60"/>
  <c r="C17" i="29" s="1"/>
  <c r="Q15" i="60"/>
  <c r="K15" i="60"/>
  <c r="F16" i="29" s="1"/>
  <c r="E16" i="29"/>
  <c r="I15" i="60"/>
  <c r="H15" i="60"/>
  <c r="Q14" i="60"/>
  <c r="K14" i="60"/>
  <c r="F15" i="29" s="1"/>
  <c r="I14" i="60"/>
  <c r="H14" i="60"/>
  <c r="S14" i="60" s="1"/>
  <c r="Q13" i="60"/>
  <c r="H15" i="4" s="1"/>
  <c r="K13" i="60"/>
  <c r="F14" i="29" s="1"/>
  <c r="I13" i="60"/>
  <c r="H13" i="60"/>
  <c r="Q12" i="60"/>
  <c r="G14" i="5" s="1"/>
  <c r="K12" i="60"/>
  <c r="F13" i="29" s="1"/>
  <c r="I12" i="60"/>
  <c r="H12" i="60"/>
  <c r="S12" i="60" s="1"/>
  <c r="Q11" i="60"/>
  <c r="K11" i="60"/>
  <c r="I11" i="60"/>
  <c r="H11" i="60"/>
  <c r="Q10" i="60"/>
  <c r="H12" i="4" s="1"/>
  <c r="K10" i="60"/>
  <c r="E11" i="29"/>
  <c r="L13" i="153"/>
  <c r="K35" i="142"/>
  <c r="L35" i="142"/>
  <c r="J35" i="142"/>
  <c r="V31" i="168"/>
  <c r="F31" i="168"/>
  <c r="E32" i="168"/>
  <c r="U32" i="168"/>
  <c r="D32" i="168"/>
  <c r="L38" i="5"/>
  <c r="S15" i="154"/>
  <c r="V21" i="154"/>
  <c r="Z21" i="154"/>
  <c r="U18" i="154"/>
  <c r="E17" i="144"/>
  <c r="D18" i="144"/>
  <c r="D26" i="144"/>
  <c r="C13" i="144"/>
  <c r="D15" i="144"/>
  <c r="C17" i="144"/>
  <c r="D19" i="144"/>
  <c r="C21" i="144"/>
  <c r="D23" i="144"/>
  <c r="C25" i="144"/>
  <c r="C33" i="144"/>
  <c r="E12" i="144"/>
  <c r="L27" i="47"/>
  <c r="C27" i="144"/>
  <c r="F21" i="29"/>
  <c r="J28" i="141"/>
  <c r="F31" i="29"/>
  <c r="C11" i="65"/>
  <c r="J20" i="141"/>
  <c r="J23" i="141"/>
  <c r="J24" i="141"/>
  <c r="S14" i="154"/>
  <c r="K15" i="154"/>
  <c r="K17" i="154"/>
  <c r="S18" i="154"/>
  <c r="V20" i="154"/>
  <c r="Z20" i="154"/>
  <c r="T21" i="154"/>
  <c r="X21" i="154"/>
  <c r="V14" i="154"/>
  <c r="Z14" i="154" s="1"/>
  <c r="T20" i="154"/>
  <c r="X20" i="154"/>
  <c r="O16" i="154"/>
  <c r="K14" i="154"/>
  <c r="K16" i="154"/>
  <c r="J19" i="141"/>
  <c r="AA21" i="154"/>
  <c r="U14" i="154"/>
  <c r="Y14" i="154"/>
  <c r="T18" i="154"/>
  <c r="X18" i="154" s="1"/>
  <c r="H12" i="111"/>
  <c r="F32" i="168"/>
  <c r="T32" i="168"/>
  <c r="V32" i="168"/>
  <c r="E33" i="168"/>
  <c r="U33" i="168"/>
  <c r="D33" i="168"/>
  <c r="AA20" i="154"/>
  <c r="F33" i="168"/>
  <c r="T33" i="168"/>
  <c r="V33" i="168"/>
  <c r="K40" i="152" l="1"/>
  <c r="K40" i="88"/>
  <c r="N40" i="88"/>
  <c r="T33" i="88"/>
  <c r="N40" i="152"/>
  <c r="S40" i="152"/>
  <c r="T32" i="152"/>
  <c r="T28" i="152"/>
  <c r="T27" i="152"/>
  <c r="T15" i="88"/>
  <c r="T30" i="88"/>
  <c r="T31" i="88"/>
  <c r="T17" i="88"/>
  <c r="T16" i="88"/>
  <c r="H39" i="75"/>
  <c r="H40" i="7"/>
  <c r="K39" i="75"/>
  <c r="G26" i="14"/>
  <c r="H12" i="14"/>
  <c r="H16" i="14" s="1"/>
  <c r="C26" i="14"/>
  <c r="I38" i="158"/>
  <c r="J12" i="158"/>
  <c r="J38" i="158" s="1"/>
  <c r="J37" i="62"/>
  <c r="S17" i="154"/>
  <c r="T17" i="154"/>
  <c r="X17" i="154" s="1"/>
  <c r="U16" i="154"/>
  <c r="Y16" i="154" s="1"/>
  <c r="U17" i="154"/>
  <c r="Y17" i="154" s="1"/>
  <c r="V17" i="154"/>
  <c r="Z17" i="154" s="1"/>
  <c r="V16" i="154"/>
  <c r="Z16" i="154" s="1"/>
  <c r="Z15" i="154"/>
  <c r="V18" i="154"/>
  <c r="W14" i="154"/>
  <c r="X14" i="154"/>
  <c r="AA14" i="154" s="1"/>
  <c r="O15" i="154"/>
  <c r="T15" i="154"/>
  <c r="E26" i="154"/>
  <c r="F13" i="74"/>
  <c r="G13" i="74" s="1"/>
  <c r="H13" i="111"/>
  <c r="H13" i="4"/>
  <c r="S11" i="60"/>
  <c r="C12" i="29"/>
  <c r="M12" i="58"/>
  <c r="G13" i="111"/>
  <c r="G10" i="100"/>
  <c r="C13" i="111"/>
  <c r="F10" i="100"/>
  <c r="T18" i="47"/>
  <c r="H37" i="47"/>
  <c r="G18" i="65"/>
  <c r="G37" i="47"/>
  <c r="C18" i="29"/>
  <c r="H36" i="60"/>
  <c r="H19" i="4"/>
  <c r="Q36" i="60"/>
  <c r="G28" i="4"/>
  <c r="C28" i="66"/>
  <c r="G25" i="100"/>
  <c r="C23" i="66"/>
  <c r="G23" i="4"/>
  <c r="G20" i="100"/>
  <c r="R22" i="152"/>
  <c r="T22" i="152" s="1"/>
  <c r="Q21" i="152"/>
  <c r="R21" i="152"/>
  <c r="T21" i="152" s="1"/>
  <c r="R21" i="88"/>
  <c r="T21" i="88" s="1"/>
  <c r="L18" i="47"/>
  <c r="F19" i="74"/>
  <c r="G19" i="74" s="1"/>
  <c r="H19" i="111"/>
  <c r="C18" i="144"/>
  <c r="G18" i="144" s="1"/>
  <c r="J18" i="144" s="1"/>
  <c r="I18" i="144" s="1"/>
  <c r="T18" i="144" s="1"/>
  <c r="M21" i="7"/>
  <c r="P21" i="7" s="1"/>
  <c r="F19" i="5"/>
  <c r="G19" i="5" s="1"/>
  <c r="O21" i="7"/>
  <c r="C18" i="65"/>
  <c r="C16" i="141"/>
  <c r="C19" i="111"/>
  <c r="G19" i="4"/>
  <c r="C19" i="66"/>
  <c r="G19" i="111"/>
  <c r="G16" i="100"/>
  <c r="C37" i="62"/>
  <c r="M18" i="58"/>
  <c r="C19" i="4"/>
  <c r="F16" i="100"/>
  <c r="H33" i="111"/>
  <c r="L34" i="75" s="1"/>
  <c r="F33" i="74"/>
  <c r="G33" i="74" s="1"/>
  <c r="F33" i="5"/>
  <c r="G33" i="5" s="1"/>
  <c r="M26" i="75"/>
  <c r="P26" i="75" s="1"/>
  <c r="L26" i="75"/>
  <c r="O27" i="7"/>
  <c r="F25" i="5"/>
  <c r="M27" i="7"/>
  <c r="P27" i="7" s="1"/>
  <c r="R26" i="152"/>
  <c r="T26" i="152" s="1"/>
  <c r="R26" i="88"/>
  <c r="T26" i="88" s="1"/>
  <c r="H24" i="111"/>
  <c r="S22" i="60"/>
  <c r="C23" i="29"/>
  <c r="O26" i="7"/>
  <c r="F24" i="5"/>
  <c r="M26" i="7"/>
  <c r="P26" i="7" s="1"/>
  <c r="C23" i="65"/>
  <c r="C21" i="141"/>
  <c r="C24" i="111"/>
  <c r="M23" i="58"/>
  <c r="G24" i="4"/>
  <c r="C24" i="66"/>
  <c r="G21" i="100"/>
  <c r="M24" i="1"/>
  <c r="C21" i="100"/>
  <c r="Q27" i="88"/>
  <c r="T27" i="88"/>
  <c r="D24" i="144"/>
  <c r="C22" i="141"/>
  <c r="F22" i="141" s="1"/>
  <c r="M24" i="59"/>
  <c r="E22" i="100"/>
  <c r="M24" i="58"/>
  <c r="D22" i="100"/>
  <c r="C25" i="111" s="1"/>
  <c r="G25" i="4"/>
  <c r="C25" i="66"/>
  <c r="D25" i="66" s="1"/>
  <c r="G22" i="100"/>
  <c r="C25" i="4"/>
  <c r="M25" i="7"/>
  <c r="P25" i="7" s="1"/>
  <c r="F23" i="5"/>
  <c r="O25" i="7"/>
  <c r="Q32" i="152"/>
  <c r="Q31" i="152"/>
  <c r="H17" i="4"/>
  <c r="S15" i="60"/>
  <c r="C16" i="29"/>
  <c r="H28" i="111"/>
  <c r="R36" i="152"/>
  <c r="T36" i="152" s="1"/>
  <c r="R33" i="152"/>
  <c r="T33" i="152" s="1"/>
  <c r="T20" i="152"/>
  <c r="Q17" i="152"/>
  <c r="T17" i="152"/>
  <c r="T35" i="152"/>
  <c r="T35" i="88"/>
  <c r="Q33" i="88"/>
  <c r="Q31" i="88"/>
  <c r="Q17" i="88"/>
  <c r="M35" i="75"/>
  <c r="P35" i="75" s="1"/>
  <c r="L35" i="75"/>
  <c r="C31" i="141"/>
  <c r="H27" i="111"/>
  <c r="O36" i="7"/>
  <c r="M36" i="7"/>
  <c r="P36" i="7" s="1"/>
  <c r="C26" i="144"/>
  <c r="L19" i="75"/>
  <c r="M19" i="75"/>
  <c r="P19" i="75" s="1"/>
  <c r="H20" i="111"/>
  <c r="D32" i="144"/>
  <c r="C30" i="141"/>
  <c r="H15" i="111"/>
  <c r="J12" i="141"/>
  <c r="M31" i="75"/>
  <c r="P31" i="75" s="1"/>
  <c r="L31" i="75"/>
  <c r="C27" i="141"/>
  <c r="M30" i="75"/>
  <c r="P30" i="75" s="1"/>
  <c r="L30" i="75"/>
  <c r="S28" i="60"/>
  <c r="C29" i="29"/>
  <c r="M32" i="7"/>
  <c r="P32" i="7" s="1"/>
  <c r="O32" i="7"/>
  <c r="O31" i="7"/>
  <c r="M31" i="7"/>
  <c r="P31" i="7" s="1"/>
  <c r="C26" i="141"/>
  <c r="F26" i="141" s="1"/>
  <c r="G29" i="111"/>
  <c r="G26" i="100"/>
  <c r="C29" i="111"/>
  <c r="F26" i="100"/>
  <c r="M28" i="59"/>
  <c r="G30" i="111"/>
  <c r="G27" i="100"/>
  <c r="C30" i="111"/>
  <c r="F27" i="100"/>
  <c r="M35" i="7"/>
  <c r="P35" i="7" s="1"/>
  <c r="O35" i="7"/>
  <c r="L18" i="60"/>
  <c r="C19" i="29"/>
  <c r="M22" i="7"/>
  <c r="P22" i="7" s="1"/>
  <c r="O22" i="7"/>
  <c r="H21" i="4"/>
  <c r="M20" i="7"/>
  <c r="P20" i="7" s="1"/>
  <c r="O20" i="7"/>
  <c r="S25" i="60"/>
  <c r="C26" i="29"/>
  <c r="M29" i="7"/>
  <c r="P29" i="7" s="1"/>
  <c r="O29" i="7"/>
  <c r="S13" i="60"/>
  <c r="C14" i="29"/>
  <c r="O17" i="7"/>
  <c r="M17" i="7"/>
  <c r="P17" i="7" s="1"/>
  <c r="M17" i="58"/>
  <c r="D15" i="100"/>
  <c r="C18" i="111" s="1"/>
  <c r="G18" i="4"/>
  <c r="C18" i="66"/>
  <c r="D18" i="66" s="1"/>
  <c r="G15" i="100"/>
  <c r="T34" i="152"/>
  <c r="T34" i="88"/>
  <c r="D31" i="144"/>
  <c r="M31" i="59"/>
  <c r="M31" i="58"/>
  <c r="C32" i="66"/>
  <c r="G29" i="100"/>
  <c r="C32" i="4"/>
  <c r="F29" i="100"/>
  <c r="N26" i="168"/>
  <c r="N38" i="168" s="1"/>
  <c r="J26" i="168"/>
  <c r="J38" i="168" s="1"/>
  <c r="T26" i="168"/>
  <c r="F26" i="168"/>
  <c r="F38" i="168" s="1"/>
  <c r="U26" i="168"/>
  <c r="U38" i="168" s="1"/>
  <c r="N21" i="163" s="1"/>
  <c r="G23" i="27"/>
  <c r="H13" i="27"/>
  <c r="H23" i="27" s="1"/>
  <c r="C26" i="101"/>
  <c r="C23" i="124"/>
  <c r="M25" i="58"/>
  <c r="C18" i="4"/>
  <c r="H36" i="152"/>
  <c r="C38" i="5"/>
  <c r="Q16" i="152"/>
  <c r="T16" i="152"/>
  <c r="Q16" i="88"/>
  <c r="Q30" i="152"/>
  <c r="T29" i="152"/>
  <c r="Q29" i="152"/>
  <c r="Q28" i="152"/>
  <c r="T25" i="152"/>
  <c r="T24" i="152"/>
  <c r="Q24" i="152"/>
  <c r="I37" i="65"/>
  <c r="G16" i="163" s="1"/>
  <c r="T19" i="152"/>
  <c r="Q19" i="152"/>
  <c r="T18" i="152"/>
  <c r="Q18" i="152"/>
  <c r="Q15" i="152"/>
  <c r="T30" i="152"/>
  <c r="T14" i="152"/>
  <c r="J11" i="65"/>
  <c r="H37" i="65"/>
  <c r="T36" i="88"/>
  <c r="R29" i="88"/>
  <c r="T29" i="88" s="1"/>
  <c r="R28" i="88"/>
  <c r="T28" i="88" s="1"/>
  <c r="R25" i="88"/>
  <c r="T25" i="88" s="1"/>
  <c r="R23" i="88"/>
  <c r="T23" i="88" s="1"/>
  <c r="R22" i="88"/>
  <c r="T22" i="88" s="1"/>
  <c r="R20" i="88"/>
  <c r="T20" i="88" s="1"/>
  <c r="Q19" i="88"/>
  <c r="Q15" i="88"/>
  <c r="S14" i="88"/>
  <c r="F38" i="111"/>
  <c r="T24" i="88"/>
  <c r="T19" i="88"/>
  <c r="T18" i="88"/>
  <c r="Q34" i="88"/>
  <c r="Q24" i="88"/>
  <c r="O16" i="65"/>
  <c r="S16" i="65" s="1"/>
  <c r="R32" i="88"/>
  <c r="T32" i="88" s="1"/>
  <c r="E37" i="65"/>
  <c r="Q14" i="88"/>
  <c r="W14" i="88"/>
  <c r="C35" i="164"/>
  <c r="O12" i="65"/>
  <c r="V12" i="65" s="1"/>
  <c r="D37" i="65"/>
  <c r="C38" i="74"/>
  <c r="I12" i="13"/>
  <c r="I38" i="13" s="1"/>
  <c r="D20" i="144"/>
  <c r="L12" i="60"/>
  <c r="E37" i="29"/>
  <c r="C20" i="144"/>
  <c r="C19" i="144"/>
  <c r="L19" i="47"/>
  <c r="J15" i="141"/>
  <c r="J11" i="141"/>
  <c r="L30" i="60"/>
  <c r="G27" i="5"/>
  <c r="G18" i="5"/>
  <c r="J14" i="141"/>
  <c r="G13" i="29"/>
  <c r="J13" i="29" s="1"/>
  <c r="I13" i="29" s="1"/>
  <c r="T13" i="29" s="1"/>
  <c r="C24" i="144"/>
  <c r="G24" i="144" s="1"/>
  <c r="J24" i="144" s="1"/>
  <c r="I24" i="144" s="1"/>
  <c r="T24" i="144" s="1"/>
  <c r="T24" i="47"/>
  <c r="L31" i="47"/>
  <c r="T31" i="47"/>
  <c r="C23" i="144"/>
  <c r="T23" i="47"/>
  <c r="C15" i="144"/>
  <c r="G15" i="144" s="1"/>
  <c r="J15" i="144" s="1"/>
  <c r="I15" i="144" s="1"/>
  <c r="T15" i="144" s="1"/>
  <c r="T15" i="47"/>
  <c r="D29" i="144"/>
  <c r="G29" i="144" s="1"/>
  <c r="J29" i="144" s="1"/>
  <c r="I29" i="144" s="1"/>
  <c r="T29" i="144" s="1"/>
  <c r="U29" i="47"/>
  <c r="D21" i="144"/>
  <c r="U21" i="47"/>
  <c r="D13" i="144"/>
  <c r="U13" i="47"/>
  <c r="D12" i="144"/>
  <c r="G12" i="144" s="1"/>
  <c r="J12" i="144" s="1"/>
  <c r="I12" i="144" s="1"/>
  <c r="T12" i="144" s="1"/>
  <c r="U12" i="47"/>
  <c r="D14" i="144"/>
  <c r="U14" i="47"/>
  <c r="C29" i="144"/>
  <c r="T29" i="47"/>
  <c r="D27" i="144"/>
  <c r="G27" i="144" s="1"/>
  <c r="J27" i="144" s="1"/>
  <c r="I27" i="144" s="1"/>
  <c r="T27" i="144" s="1"/>
  <c r="U27" i="47"/>
  <c r="E11" i="144"/>
  <c r="C16" i="144"/>
  <c r="T16" i="47"/>
  <c r="D30" i="144"/>
  <c r="U30" i="47"/>
  <c r="D22" i="144"/>
  <c r="U22" i="47"/>
  <c r="D17" i="29"/>
  <c r="T16" i="60"/>
  <c r="D22" i="29"/>
  <c r="T21" i="60"/>
  <c r="D25" i="29"/>
  <c r="G25" i="29" s="1"/>
  <c r="J25" i="29" s="1"/>
  <c r="I25" i="29" s="1"/>
  <c r="T25" i="29" s="1"/>
  <c r="T24" i="60"/>
  <c r="D28" i="29"/>
  <c r="T27" i="60"/>
  <c r="G31" i="29"/>
  <c r="J31" i="29" s="1"/>
  <c r="I31" i="29" s="1"/>
  <c r="T31" i="29" s="1"/>
  <c r="D14" i="29"/>
  <c r="T13" i="60"/>
  <c r="S23" i="60"/>
  <c r="D31" i="29"/>
  <c r="T30" i="60"/>
  <c r="S18" i="60"/>
  <c r="D24" i="29"/>
  <c r="T23" i="60"/>
  <c r="D16" i="29"/>
  <c r="T15" i="60"/>
  <c r="S20" i="60"/>
  <c r="D27" i="29"/>
  <c r="T26" i="60"/>
  <c r="F11" i="29"/>
  <c r="D21" i="29"/>
  <c r="T20" i="60"/>
  <c r="D30" i="29"/>
  <c r="T29" i="60"/>
  <c r="S32" i="60"/>
  <c r="D19" i="29"/>
  <c r="T18" i="60"/>
  <c r="D13" i="29"/>
  <c r="T12" i="60"/>
  <c r="D15" i="29"/>
  <c r="T14" i="60"/>
  <c r="S17" i="60"/>
  <c r="D23" i="29"/>
  <c r="T22" i="60"/>
  <c r="D26" i="29"/>
  <c r="G26" i="29" s="1"/>
  <c r="J26" i="29" s="1"/>
  <c r="I26" i="29" s="1"/>
  <c r="T26" i="29" s="1"/>
  <c r="T25" i="60"/>
  <c r="L31" i="60"/>
  <c r="S31" i="60"/>
  <c r="D18" i="29"/>
  <c r="T17" i="60"/>
  <c r="S19" i="60"/>
  <c r="D32" i="29"/>
  <c r="G32" i="29" s="1"/>
  <c r="J32" i="29" s="1"/>
  <c r="I32" i="29" s="1"/>
  <c r="T32" i="29" s="1"/>
  <c r="T31" i="60"/>
  <c r="D12" i="29"/>
  <c r="T11" i="60"/>
  <c r="G17" i="29"/>
  <c r="J17" i="29" s="1"/>
  <c r="I17" i="29" s="1"/>
  <c r="T17" i="29" s="1"/>
  <c r="S16" i="60"/>
  <c r="D20" i="29"/>
  <c r="T19" i="60"/>
  <c r="S21" i="60"/>
  <c r="S27" i="60"/>
  <c r="D29" i="29"/>
  <c r="T28" i="60"/>
  <c r="G12" i="111"/>
  <c r="L37" i="58"/>
  <c r="J18" i="141"/>
  <c r="J25" i="141"/>
  <c r="J17" i="141"/>
  <c r="G11" i="65"/>
  <c r="G15" i="5"/>
  <c r="G20" i="5"/>
  <c r="J12" i="4"/>
  <c r="G28" i="5"/>
  <c r="G34" i="5"/>
  <c r="G30" i="5"/>
  <c r="L26" i="60"/>
  <c r="D11" i="29"/>
  <c r="C11" i="29"/>
  <c r="J10" i="141"/>
  <c r="M32" i="59"/>
  <c r="M21" i="59"/>
  <c r="M16" i="59"/>
  <c r="M13" i="59"/>
  <c r="D34" i="101"/>
  <c r="M25" i="59"/>
  <c r="M15" i="59"/>
  <c r="M23" i="59"/>
  <c r="M27" i="59"/>
  <c r="L37" i="59"/>
  <c r="M29" i="59"/>
  <c r="M26" i="59"/>
  <c r="M22" i="59"/>
  <c r="G37" i="59"/>
  <c r="M18" i="59"/>
  <c r="E35" i="100"/>
  <c r="M33" i="58"/>
  <c r="M30" i="58"/>
  <c r="M26" i="58"/>
  <c r="M21" i="58"/>
  <c r="F21" i="62"/>
  <c r="M19" i="58"/>
  <c r="G37" i="58"/>
  <c r="M15" i="58"/>
  <c r="F12" i="62"/>
  <c r="G9" i="100"/>
  <c r="M16" i="58"/>
  <c r="M27" i="58"/>
  <c r="M28" i="58"/>
  <c r="M14" i="58"/>
  <c r="M11" i="58"/>
  <c r="M34" i="1"/>
  <c r="M32" i="1"/>
  <c r="M31" i="1"/>
  <c r="F28" i="62"/>
  <c r="M27" i="1"/>
  <c r="M26" i="1"/>
  <c r="M23" i="1"/>
  <c r="M22" i="1"/>
  <c r="M18" i="1"/>
  <c r="M15" i="1"/>
  <c r="M13" i="1"/>
  <c r="M12" i="1"/>
  <c r="M29" i="1"/>
  <c r="M33" i="1"/>
  <c r="M19" i="1"/>
  <c r="L38" i="1"/>
  <c r="D21" i="101"/>
  <c r="D37" i="62"/>
  <c r="M17" i="1"/>
  <c r="M21" i="1"/>
  <c r="M25" i="1"/>
  <c r="G38" i="1"/>
  <c r="N28" i="65"/>
  <c r="R28" i="65" s="1"/>
  <c r="N20" i="65"/>
  <c r="R20" i="65" s="1"/>
  <c r="N12" i="65"/>
  <c r="R12" i="65" s="1"/>
  <c r="N26" i="65"/>
  <c r="R26" i="65" s="1"/>
  <c r="O17" i="65"/>
  <c r="S17" i="65" s="1"/>
  <c r="N32" i="65"/>
  <c r="R32" i="65" s="1"/>
  <c r="N24" i="65"/>
  <c r="R24" i="65" s="1"/>
  <c r="O28" i="65"/>
  <c r="S28" i="65" s="1"/>
  <c r="O20" i="65"/>
  <c r="V20" i="65" s="1"/>
  <c r="O30" i="65"/>
  <c r="V30" i="65" s="1"/>
  <c r="O22" i="65"/>
  <c r="V22" i="65" s="1"/>
  <c r="O21" i="65"/>
  <c r="V21" i="65" s="1"/>
  <c r="N30" i="65"/>
  <c r="R30" i="65" s="1"/>
  <c r="N22" i="65"/>
  <c r="R22" i="65" s="1"/>
  <c r="N14" i="65"/>
  <c r="R14" i="65" s="1"/>
  <c r="N11" i="65"/>
  <c r="R11" i="65" s="1"/>
  <c r="O14" i="65"/>
  <c r="S14" i="65" s="1"/>
  <c r="O29" i="65"/>
  <c r="S29" i="65" s="1"/>
  <c r="N15" i="65"/>
  <c r="R15" i="65" s="1"/>
  <c r="N13" i="65"/>
  <c r="R13" i="65" s="1"/>
  <c r="N19" i="65"/>
  <c r="R19" i="65" s="1"/>
  <c r="N18" i="65"/>
  <c r="R18" i="65" s="1"/>
  <c r="O27" i="65"/>
  <c r="V27" i="65" s="1"/>
  <c r="O19" i="65"/>
  <c r="S19" i="65" s="1"/>
  <c r="O24" i="65"/>
  <c r="O31" i="65"/>
  <c r="V31" i="65" s="1"/>
  <c r="O23" i="65"/>
  <c r="V23" i="65" s="1"/>
  <c r="O15" i="65"/>
  <c r="V15" i="65" s="1"/>
  <c r="V33" i="65"/>
  <c r="S33" i="65"/>
  <c r="V16" i="65"/>
  <c r="N25" i="65"/>
  <c r="R25" i="65" s="1"/>
  <c r="N17" i="65"/>
  <c r="N29" i="65"/>
  <c r="R29" i="65" s="1"/>
  <c r="N21" i="65"/>
  <c r="N31" i="65"/>
  <c r="R31" i="65" s="1"/>
  <c r="N16" i="65"/>
  <c r="S13" i="65"/>
  <c r="N23" i="65"/>
  <c r="R23" i="65" s="1"/>
  <c r="S18" i="65"/>
  <c r="V18" i="65"/>
  <c r="O25" i="65"/>
  <c r="F11" i="65"/>
  <c r="R27" i="65"/>
  <c r="N33" i="65"/>
  <c r="O26" i="65"/>
  <c r="O32" i="65"/>
  <c r="P32" i="65" s="1"/>
  <c r="O11" i="65"/>
  <c r="E25" i="75"/>
  <c r="E15" i="75"/>
  <c r="E27" i="75"/>
  <c r="E19" i="75"/>
  <c r="E32" i="75"/>
  <c r="E23" i="75"/>
  <c r="E35" i="75"/>
  <c r="E34" i="75"/>
  <c r="E31" i="75"/>
  <c r="E22" i="75"/>
  <c r="C31" i="144"/>
  <c r="G31" i="144" s="1"/>
  <c r="J31" i="144" s="1"/>
  <c r="I31" i="144" s="1"/>
  <c r="T31" i="144" s="1"/>
  <c r="E29" i="75"/>
  <c r="L15" i="47"/>
  <c r="E19" i="144"/>
  <c r="G19" i="144" s="1"/>
  <c r="J19" i="144" s="1"/>
  <c r="I19" i="144" s="1"/>
  <c r="T19" i="144" s="1"/>
  <c r="L32" i="47"/>
  <c r="L11" i="47"/>
  <c r="E13" i="75"/>
  <c r="E17" i="75"/>
  <c r="E21" i="75"/>
  <c r="L16" i="47"/>
  <c r="G17" i="144"/>
  <c r="J17" i="144" s="1"/>
  <c r="I17" i="144" s="1"/>
  <c r="T17" i="144" s="1"/>
  <c r="L23" i="47"/>
  <c r="L29" i="47"/>
  <c r="C32" i="144"/>
  <c r="E18" i="75"/>
  <c r="L24" i="47"/>
  <c r="G25" i="5"/>
  <c r="E14" i="7"/>
  <c r="L11" i="60"/>
  <c r="L16" i="60"/>
  <c r="F12" i="29"/>
  <c r="G25" i="144"/>
  <c r="J25" i="144" s="1"/>
  <c r="I25" i="144" s="1"/>
  <c r="T25" i="144" s="1"/>
  <c r="G16" i="144"/>
  <c r="J16" i="144" s="1"/>
  <c r="I16" i="144" s="1"/>
  <c r="T16" i="144" s="1"/>
  <c r="L30" i="47"/>
  <c r="L20" i="47"/>
  <c r="L21" i="47"/>
  <c r="G20" i="144"/>
  <c r="J20" i="144" s="1"/>
  <c r="I20" i="144" s="1"/>
  <c r="T20" i="144" s="1"/>
  <c r="C30" i="144"/>
  <c r="G30" i="144" s="1"/>
  <c r="J30" i="144" s="1"/>
  <c r="I30" i="144" s="1"/>
  <c r="T30" i="144" s="1"/>
  <c r="C22" i="144"/>
  <c r="L22" i="47"/>
  <c r="G21" i="144"/>
  <c r="J21" i="144" s="1"/>
  <c r="I21" i="144" s="1"/>
  <c r="T21" i="144" s="1"/>
  <c r="E26" i="144"/>
  <c r="L26" i="47"/>
  <c r="E13" i="144"/>
  <c r="E33" i="144"/>
  <c r="G33" i="144" s="1"/>
  <c r="I33" i="144" s="1"/>
  <c r="T33" i="144" s="1"/>
  <c r="L33" i="47"/>
  <c r="C14" i="144"/>
  <c r="L14" i="47"/>
  <c r="L13" i="47"/>
  <c r="L28" i="47"/>
  <c r="D28" i="144"/>
  <c r="G28" i="144" s="1"/>
  <c r="J28" i="144" s="1"/>
  <c r="I28" i="144" s="1"/>
  <c r="T28" i="144" s="1"/>
  <c r="L12" i="47"/>
  <c r="G12" i="74"/>
  <c r="L25" i="47"/>
  <c r="D11" i="144"/>
  <c r="C11" i="144"/>
  <c r="E23" i="144"/>
  <c r="L15" i="60"/>
  <c r="G20" i="29"/>
  <c r="J20" i="29" s="1"/>
  <c r="I20" i="29" s="1"/>
  <c r="T20" i="29" s="1"/>
  <c r="L29" i="60"/>
  <c r="G23" i="29"/>
  <c r="J23" i="29" s="1"/>
  <c r="I23" i="29" s="1"/>
  <c r="T23" i="29" s="1"/>
  <c r="L23" i="60"/>
  <c r="L10" i="60"/>
  <c r="L22" i="60"/>
  <c r="L24" i="60"/>
  <c r="G32" i="5"/>
  <c r="L14" i="60"/>
  <c r="L32" i="60"/>
  <c r="L25" i="60"/>
  <c r="G21" i="29"/>
  <c r="J21" i="29" s="1"/>
  <c r="I21" i="29" s="1"/>
  <c r="T21" i="29" s="1"/>
  <c r="L20" i="60"/>
  <c r="L27" i="60"/>
  <c r="N17" i="7"/>
  <c r="F18" i="29"/>
  <c r="L13" i="60"/>
  <c r="L19" i="60"/>
  <c r="G23" i="5"/>
  <c r="L21" i="60"/>
  <c r="L17" i="60"/>
  <c r="G30" i="29"/>
  <c r="J30" i="29" s="1"/>
  <c r="I30" i="29" s="1"/>
  <c r="T30" i="29" s="1"/>
  <c r="G24" i="29"/>
  <c r="J24" i="29" s="1"/>
  <c r="I24" i="29" s="1"/>
  <c r="T24" i="29" s="1"/>
  <c r="F12" i="5"/>
  <c r="L28" i="60"/>
  <c r="G22" i="29"/>
  <c r="J22" i="29" s="1"/>
  <c r="I22" i="29" s="1"/>
  <c r="T22" i="29" s="1"/>
  <c r="J13" i="141"/>
  <c r="G15" i="29"/>
  <c r="J15" i="29" s="1"/>
  <c r="I15" i="29" s="1"/>
  <c r="T15" i="29" s="1"/>
  <c r="G28" i="29"/>
  <c r="J28" i="29" s="1"/>
  <c r="I28" i="29" s="1"/>
  <c r="T28" i="29" s="1"/>
  <c r="G16" i="5"/>
  <c r="G27" i="29"/>
  <c r="J27" i="29" s="1"/>
  <c r="I27" i="29" s="1"/>
  <c r="T27" i="29" s="1"/>
  <c r="G24" i="5"/>
  <c r="G31" i="5"/>
  <c r="G14" i="29"/>
  <c r="J14" i="29" s="1"/>
  <c r="I14" i="29" s="1"/>
  <c r="T14" i="29" s="1"/>
  <c r="F16" i="62"/>
  <c r="F24" i="62"/>
  <c r="F33" i="62"/>
  <c r="F25" i="62"/>
  <c r="F32" i="62"/>
  <c r="F27" i="62"/>
  <c r="F19" i="62"/>
  <c r="F17" i="62"/>
  <c r="F31" i="62"/>
  <c r="F29" i="62"/>
  <c r="F26" i="62"/>
  <c r="F18" i="62"/>
  <c r="F23" i="62"/>
  <c r="F15" i="62"/>
  <c r="F30" i="62"/>
  <c r="F22" i="62"/>
  <c r="F14" i="62"/>
  <c r="F11" i="62"/>
  <c r="D15" i="101"/>
  <c r="D20" i="101"/>
  <c r="D27" i="101"/>
  <c r="E27" i="101" s="1"/>
  <c r="D16" i="101"/>
  <c r="D14" i="101"/>
  <c r="D26" i="101"/>
  <c r="D17" i="101"/>
  <c r="D31" i="101"/>
  <c r="T40" i="152" l="1"/>
  <c r="R40" i="152"/>
  <c r="R40" i="88"/>
  <c r="T14" i="88"/>
  <c r="T40" i="88" s="1"/>
  <c r="S40" i="88"/>
  <c r="Q27" i="7"/>
  <c r="F27" i="101"/>
  <c r="W16" i="154"/>
  <c r="AA16" i="154"/>
  <c r="AA17" i="154"/>
  <c r="W17" i="154"/>
  <c r="W18" i="154"/>
  <c r="Z18" i="154"/>
  <c r="AA18" i="154" s="1"/>
  <c r="X15" i="154"/>
  <c r="AA15" i="154" s="1"/>
  <c r="W15" i="154"/>
  <c r="J13" i="111"/>
  <c r="L13" i="111" s="1"/>
  <c r="M14" i="75"/>
  <c r="P14" i="75" s="1"/>
  <c r="L14" i="75"/>
  <c r="L36" i="60"/>
  <c r="J13" i="4"/>
  <c r="F13" i="5"/>
  <c r="G13" i="5" s="1"/>
  <c r="O15" i="7"/>
  <c r="M15" i="7"/>
  <c r="P15" i="7" s="1"/>
  <c r="C10" i="124"/>
  <c r="C13" i="101"/>
  <c r="C15" i="139" s="1"/>
  <c r="L19" i="111"/>
  <c r="J38" i="111"/>
  <c r="H38" i="4"/>
  <c r="J19" i="4"/>
  <c r="G13" i="144"/>
  <c r="J13" i="144" s="1"/>
  <c r="I13" i="144" s="1"/>
  <c r="T13" i="144" s="1"/>
  <c r="D37" i="144"/>
  <c r="G14" i="144"/>
  <c r="J14" i="144" s="1"/>
  <c r="I14" i="144" s="1"/>
  <c r="T14" i="144" s="1"/>
  <c r="G22" i="144"/>
  <c r="J22" i="144" s="1"/>
  <c r="I22" i="144" s="1"/>
  <c r="T22" i="144" s="1"/>
  <c r="L37" i="47"/>
  <c r="Q21" i="7"/>
  <c r="C25" i="124"/>
  <c r="C28" i="101"/>
  <c r="J27" i="84"/>
  <c r="D28" i="66"/>
  <c r="D24" i="66"/>
  <c r="D38" i="66" s="1"/>
  <c r="J23" i="84"/>
  <c r="C20" i="124"/>
  <c r="C23" i="101"/>
  <c r="J22" i="84"/>
  <c r="D23" i="66"/>
  <c r="L20" i="75"/>
  <c r="M20" i="75"/>
  <c r="P20" i="75" s="1"/>
  <c r="F16" i="141"/>
  <c r="J16" i="141"/>
  <c r="J18" i="84"/>
  <c r="D19" i="66"/>
  <c r="C19" i="101"/>
  <c r="C16" i="124"/>
  <c r="M34" i="75"/>
  <c r="P34" i="75" s="1"/>
  <c r="J30" i="141"/>
  <c r="O26" i="75"/>
  <c r="Q26" i="75" s="1"/>
  <c r="N26" i="75"/>
  <c r="N27" i="7"/>
  <c r="G23" i="144"/>
  <c r="J23" i="144" s="1"/>
  <c r="I23" i="144" s="1"/>
  <c r="T23" i="144" s="1"/>
  <c r="L25" i="75"/>
  <c r="M25" i="75"/>
  <c r="P25" i="75" s="1"/>
  <c r="Q26" i="7"/>
  <c r="F21" i="141"/>
  <c r="J21" i="141"/>
  <c r="C21" i="124"/>
  <c r="C24" i="101"/>
  <c r="C26" i="139" s="1"/>
  <c r="C24" i="4"/>
  <c r="F21" i="100"/>
  <c r="C22" i="103" s="1"/>
  <c r="V14" i="65"/>
  <c r="J22" i="141"/>
  <c r="D35" i="100"/>
  <c r="F22" i="100"/>
  <c r="C22" i="124"/>
  <c r="C25" i="101"/>
  <c r="D25" i="101" s="1"/>
  <c r="Q25" i="7"/>
  <c r="N25" i="7"/>
  <c r="O19" i="7"/>
  <c r="F17" i="5"/>
  <c r="G17" i="5" s="1"/>
  <c r="M19" i="7"/>
  <c r="P19" i="7" s="1"/>
  <c r="L29" i="75"/>
  <c r="M29" i="75"/>
  <c r="P29" i="75" s="1"/>
  <c r="S30" i="65"/>
  <c r="T30" i="65" s="1"/>
  <c r="O35" i="75"/>
  <c r="Q35" i="75" s="1"/>
  <c r="N35" i="75"/>
  <c r="F31" i="141"/>
  <c r="J31" i="141"/>
  <c r="M28" i="75"/>
  <c r="P28" i="75" s="1"/>
  <c r="L28" i="75"/>
  <c r="Q36" i="7"/>
  <c r="G32" i="144"/>
  <c r="I32" i="144" s="1"/>
  <c r="T32" i="144" s="1"/>
  <c r="G26" i="144"/>
  <c r="J26" i="144" s="1"/>
  <c r="I26" i="144" s="1"/>
  <c r="T26" i="144" s="1"/>
  <c r="G29" i="29"/>
  <c r="J29" i="29" s="1"/>
  <c r="I29" i="29" s="1"/>
  <c r="T29" i="29" s="1"/>
  <c r="O19" i="75"/>
  <c r="Q19" i="75" s="1"/>
  <c r="N19" i="75"/>
  <c r="M21" i="75"/>
  <c r="P21" i="75" s="1"/>
  <c r="L21" i="75"/>
  <c r="N34" i="75"/>
  <c r="O34" i="75"/>
  <c r="Q34" i="75" s="1"/>
  <c r="F38" i="74"/>
  <c r="M16" i="75"/>
  <c r="P16" i="75" s="1"/>
  <c r="L16" i="75"/>
  <c r="N31" i="75"/>
  <c r="O31" i="75"/>
  <c r="Q31" i="75" s="1"/>
  <c r="F27" i="141"/>
  <c r="J27" i="141"/>
  <c r="O30" i="75"/>
  <c r="Q30" i="75" s="1"/>
  <c r="N30" i="75"/>
  <c r="N32" i="7"/>
  <c r="Q32" i="7"/>
  <c r="Q31" i="7"/>
  <c r="N31" i="7"/>
  <c r="J26" i="141"/>
  <c r="C29" i="101"/>
  <c r="C26" i="124"/>
  <c r="C30" i="101"/>
  <c r="C27" i="124"/>
  <c r="Q35" i="7"/>
  <c r="Q22" i="7"/>
  <c r="M23" i="7"/>
  <c r="P23" i="7" s="1"/>
  <c r="O23" i="7"/>
  <c r="G21" i="5"/>
  <c r="Q20" i="7"/>
  <c r="C37" i="65"/>
  <c r="Q29" i="7"/>
  <c r="Q17" i="7"/>
  <c r="C9" i="124"/>
  <c r="E12" i="101"/>
  <c r="F12" i="101" s="1"/>
  <c r="G12" i="101" s="1"/>
  <c r="H12" i="101" s="1"/>
  <c r="I12" i="101" s="1"/>
  <c r="J12" i="101" s="1"/>
  <c r="K12" i="101" s="1"/>
  <c r="L12" i="101" s="1"/>
  <c r="M12" i="101" s="1"/>
  <c r="N12" i="101" s="1"/>
  <c r="O12" i="101" s="1"/>
  <c r="P12" i="101" s="1"/>
  <c r="F15" i="100"/>
  <c r="C18" i="101"/>
  <c r="C15" i="124"/>
  <c r="H38" i="111"/>
  <c r="G37" i="65"/>
  <c r="F29" i="141"/>
  <c r="J29" i="141"/>
  <c r="C32" i="101"/>
  <c r="C29" i="124"/>
  <c r="D32" i="66"/>
  <c r="C38" i="66"/>
  <c r="O21" i="163"/>
  <c r="M21" i="163"/>
  <c r="T38" i="168"/>
  <c r="V26" i="168"/>
  <c r="V38" i="168" s="1"/>
  <c r="C12" i="142"/>
  <c r="C13" i="103"/>
  <c r="C28" i="142"/>
  <c r="C29" i="103"/>
  <c r="C16" i="142"/>
  <c r="C17" i="103"/>
  <c r="C27" i="142"/>
  <c r="C28" i="103"/>
  <c r="C25" i="142"/>
  <c r="C26" i="103"/>
  <c r="C24" i="103"/>
  <c r="C23" i="142"/>
  <c r="C13" i="142"/>
  <c r="C14" i="103"/>
  <c r="C17" i="142"/>
  <c r="C18" i="103"/>
  <c r="C18" i="142"/>
  <c r="C19" i="103"/>
  <c r="C31" i="103"/>
  <c r="C30" i="142"/>
  <c r="C24" i="142"/>
  <c r="C25" i="103"/>
  <c r="C16" i="103"/>
  <c r="C15" i="142"/>
  <c r="C11" i="142"/>
  <c r="C12" i="103"/>
  <c r="C27" i="103"/>
  <c r="C15" i="103"/>
  <c r="C14" i="142"/>
  <c r="C20" i="142"/>
  <c r="C21" i="103"/>
  <c r="C19" i="142"/>
  <c r="C20" i="103"/>
  <c r="C10" i="142"/>
  <c r="C11" i="103"/>
  <c r="P16" i="65"/>
  <c r="J37" i="65"/>
  <c r="S22" i="65"/>
  <c r="T22" i="65" s="1"/>
  <c r="P20" i="65"/>
  <c r="S12" i="65"/>
  <c r="T12" i="65" s="1"/>
  <c r="P17" i="65"/>
  <c r="S21" i="65"/>
  <c r="V19" i="65"/>
  <c r="V17" i="65"/>
  <c r="P21" i="65"/>
  <c r="V29" i="65"/>
  <c r="P24" i="65"/>
  <c r="P18" i="65"/>
  <c r="K11" i="65"/>
  <c r="F37" i="65"/>
  <c r="C39" i="86"/>
  <c r="C38" i="13"/>
  <c r="G38" i="74"/>
  <c r="C37" i="144"/>
  <c r="E37" i="144"/>
  <c r="G19" i="29"/>
  <c r="J19" i="29" s="1"/>
  <c r="I19" i="29" s="1"/>
  <c r="T19" i="29" s="1"/>
  <c r="G16" i="29"/>
  <c r="J16" i="29" s="1"/>
  <c r="I16" i="29" s="1"/>
  <c r="T16" i="29" s="1"/>
  <c r="F37" i="29"/>
  <c r="G12" i="29"/>
  <c r="J12" i="29" s="1"/>
  <c r="I12" i="29" s="1"/>
  <c r="T12" i="29" s="1"/>
  <c r="G11" i="29"/>
  <c r="J11" i="29" s="1"/>
  <c r="N20" i="7"/>
  <c r="C35" i="141"/>
  <c r="J38" i="141" s="1"/>
  <c r="G33" i="29"/>
  <c r="J33" i="29" s="1"/>
  <c r="I33" i="29" s="1"/>
  <c r="T33" i="29" s="1"/>
  <c r="G18" i="29"/>
  <c r="J18" i="29" s="1"/>
  <c r="I18" i="29" s="1"/>
  <c r="T18" i="29" s="1"/>
  <c r="P13" i="75"/>
  <c r="O13" i="75"/>
  <c r="L12" i="4"/>
  <c r="N20" i="4"/>
  <c r="C37" i="29"/>
  <c r="J38" i="4"/>
  <c r="O14" i="7"/>
  <c r="O40" i="7" s="1"/>
  <c r="N21" i="7"/>
  <c r="N29" i="7"/>
  <c r="D37" i="29"/>
  <c r="G12" i="5"/>
  <c r="N36" i="7"/>
  <c r="G38" i="111"/>
  <c r="M37" i="58"/>
  <c r="C38" i="111"/>
  <c r="G35" i="100"/>
  <c r="G38" i="4"/>
  <c r="C35" i="100"/>
  <c r="M38" i="1"/>
  <c r="F37" i="62"/>
  <c r="T28" i="65"/>
  <c r="S20" i="65"/>
  <c r="T20" i="65" s="1"/>
  <c r="T13" i="65"/>
  <c r="S24" i="65"/>
  <c r="T24" i="65" s="1"/>
  <c r="S27" i="65"/>
  <c r="T27" i="65" s="1"/>
  <c r="V28" i="65"/>
  <c r="P12" i="65"/>
  <c r="P28" i="65"/>
  <c r="P27" i="65"/>
  <c r="P14" i="65"/>
  <c r="P22" i="65"/>
  <c r="P30" i="65"/>
  <c r="P19" i="65"/>
  <c r="T14" i="65"/>
  <c r="R16" i="65"/>
  <c r="T16" i="65" s="1"/>
  <c r="V24" i="65"/>
  <c r="P13" i="65"/>
  <c r="P15" i="65"/>
  <c r="S23" i="65"/>
  <c r="T23" i="65" s="1"/>
  <c r="P25" i="65"/>
  <c r="S31" i="65"/>
  <c r="T31" i="65" s="1"/>
  <c r="F16" i="163"/>
  <c r="T16" i="163" s="1"/>
  <c r="T29" i="65"/>
  <c r="S15" i="65"/>
  <c r="T15" i="65" s="1"/>
  <c r="P29" i="65"/>
  <c r="R17" i="65"/>
  <c r="T17" i="65" s="1"/>
  <c r="R21" i="65"/>
  <c r="W16" i="163"/>
  <c r="V16" i="163"/>
  <c r="X16" i="163"/>
  <c r="P31" i="65"/>
  <c r="P23" i="65"/>
  <c r="V25" i="65"/>
  <c r="S25" i="65"/>
  <c r="T25" i="65" s="1"/>
  <c r="T18" i="65"/>
  <c r="R33" i="65"/>
  <c r="T33" i="65" s="1"/>
  <c r="P33" i="65"/>
  <c r="P26" i="65"/>
  <c r="S26" i="65"/>
  <c r="T26" i="65" s="1"/>
  <c r="V26" i="65"/>
  <c r="T19" i="65"/>
  <c r="D16" i="163"/>
  <c r="S11" i="65"/>
  <c r="T11" i="65" s="1"/>
  <c r="V11" i="65"/>
  <c r="O37" i="65"/>
  <c r="O41" i="65" s="1"/>
  <c r="S32" i="65"/>
  <c r="T32" i="65" s="1"/>
  <c r="V32" i="65"/>
  <c r="P11" i="65"/>
  <c r="N37" i="65"/>
  <c r="N41" i="65" s="1"/>
  <c r="K13" i="86"/>
  <c r="K39" i="86" s="1"/>
  <c r="N13" i="75"/>
  <c r="N22" i="7"/>
  <c r="G11" i="144"/>
  <c r="N24" i="7"/>
  <c r="N34" i="7"/>
  <c r="N35" i="7"/>
  <c r="N15" i="7"/>
  <c r="N28" i="7"/>
  <c r="P14" i="7"/>
  <c r="P40" i="7" s="1"/>
  <c r="N14" i="7"/>
  <c r="N40" i="7" s="1"/>
  <c r="N33" i="7"/>
  <c r="N18" i="7"/>
  <c r="N26" i="7"/>
  <c r="N30" i="7"/>
  <c r="N16" i="7"/>
  <c r="D13" i="101"/>
  <c r="D33" i="101"/>
  <c r="D22" i="101"/>
  <c r="E38" i="101" l="1"/>
  <c r="P39" i="75"/>
  <c r="Q23" i="7"/>
  <c r="Q19" i="7"/>
  <c r="G27" i="101"/>
  <c r="F38" i="101"/>
  <c r="O14" i="75"/>
  <c r="Q14" i="75" s="1"/>
  <c r="N14" i="75"/>
  <c r="Q15" i="7"/>
  <c r="AA41" i="88"/>
  <c r="G37" i="144"/>
  <c r="C30" i="139"/>
  <c r="D28" i="101"/>
  <c r="C25" i="139"/>
  <c r="D23" i="101"/>
  <c r="N20" i="75"/>
  <c r="O20" i="75"/>
  <c r="Q20" i="75" s="1"/>
  <c r="D19" i="101"/>
  <c r="N25" i="75"/>
  <c r="O25" i="75"/>
  <c r="Q25" i="75" s="1"/>
  <c r="D24" i="101"/>
  <c r="C21" i="142"/>
  <c r="T21" i="65"/>
  <c r="T37" i="65" s="1"/>
  <c r="J37" i="29"/>
  <c r="N19" i="7"/>
  <c r="N29" i="75"/>
  <c r="O29" i="75"/>
  <c r="Q29" i="75" s="1"/>
  <c r="O28" i="75"/>
  <c r="Q28" i="75" s="1"/>
  <c r="N28" i="75"/>
  <c r="N21" i="75"/>
  <c r="O21" i="75"/>
  <c r="Q21" i="75" s="1"/>
  <c r="N16" i="75"/>
  <c r="O16" i="75"/>
  <c r="Q16" i="75" s="1"/>
  <c r="F35" i="141"/>
  <c r="C35" i="124"/>
  <c r="F38" i="5"/>
  <c r="G38" i="5"/>
  <c r="N23" i="7"/>
  <c r="D18" i="101"/>
  <c r="G37" i="29"/>
  <c r="D32" i="101"/>
  <c r="AG21" i="163"/>
  <c r="J21" i="163"/>
  <c r="K21" i="163"/>
  <c r="Q21" i="163" s="1"/>
  <c r="AC21" i="163" s="1"/>
  <c r="E21" i="163"/>
  <c r="I21" i="163" s="1"/>
  <c r="L21" i="163"/>
  <c r="R21" i="163" s="1"/>
  <c r="AD21" i="163" s="1"/>
  <c r="F38" i="66"/>
  <c r="D30" i="101"/>
  <c r="C30" i="103"/>
  <c r="C29" i="142"/>
  <c r="C23" i="103"/>
  <c r="C22" i="142"/>
  <c r="K37" i="65"/>
  <c r="I11" i="29"/>
  <c r="I37" i="29" s="1"/>
  <c r="Q13" i="75"/>
  <c r="F35" i="100"/>
  <c r="F47" i="100" s="1"/>
  <c r="D29" i="101"/>
  <c r="E37" i="84"/>
  <c r="J37" i="84"/>
  <c r="C38" i="101"/>
  <c r="U16" i="163"/>
  <c r="AA16" i="163" s="1"/>
  <c r="S16" i="163"/>
  <c r="Y16" i="163" s="1"/>
  <c r="H16" i="163"/>
  <c r="Z16" i="163"/>
  <c r="V37" i="65"/>
  <c r="M16" i="163"/>
  <c r="O16" i="163"/>
  <c r="N16" i="163"/>
  <c r="K16" i="163"/>
  <c r="E16" i="163"/>
  <c r="L16" i="163"/>
  <c r="J16" i="163"/>
  <c r="J11" i="144"/>
  <c r="J37" i="144" s="1"/>
  <c r="Q14" i="7"/>
  <c r="O39" i="75" l="1"/>
  <c r="Q39" i="75"/>
  <c r="Q40" i="7"/>
  <c r="H27" i="101"/>
  <c r="G38" i="101"/>
  <c r="C35" i="142"/>
  <c r="T11" i="29"/>
  <c r="T37" i="29" s="1"/>
  <c r="D38" i="101"/>
  <c r="C40" i="139"/>
  <c r="AF21" i="163"/>
  <c r="P21" i="163"/>
  <c r="AB21" i="163" s="1"/>
  <c r="AE21" i="163" s="1"/>
  <c r="C20" i="163"/>
  <c r="L20" i="163" s="1"/>
  <c r="C36" i="103"/>
  <c r="D20" i="163"/>
  <c r="O20" i="163" s="1"/>
  <c r="I16" i="163"/>
  <c r="AG16" i="163"/>
  <c r="P16" i="163"/>
  <c r="AB16" i="163" s="1"/>
  <c r="AF16" i="163"/>
  <c r="R16" i="163"/>
  <c r="AD16" i="163" s="1"/>
  <c r="Q16" i="163"/>
  <c r="AC16" i="163" s="1"/>
  <c r="I11" i="144"/>
  <c r="I37" i="144" s="1"/>
  <c r="D19" i="163"/>
  <c r="M15" i="163"/>
  <c r="O15" i="163"/>
  <c r="N15" i="163"/>
  <c r="I27" i="101" l="1"/>
  <c r="H38" i="101"/>
  <c r="L15" i="163"/>
  <c r="R15" i="163" s="1"/>
  <c r="E15" i="163"/>
  <c r="K15" i="163"/>
  <c r="Q15" i="163" s="1"/>
  <c r="J20" i="163"/>
  <c r="K20" i="163"/>
  <c r="L14" i="163"/>
  <c r="R14" i="163" s="1"/>
  <c r="K14" i="163"/>
  <c r="Q14" i="163" s="1"/>
  <c r="J14" i="163"/>
  <c r="N20" i="163"/>
  <c r="N22" i="163" s="1"/>
  <c r="M20" i="163"/>
  <c r="E20" i="163"/>
  <c r="I20" i="163" s="1"/>
  <c r="D22" i="163"/>
  <c r="AE16" i="163"/>
  <c r="S15" i="163"/>
  <c r="T15" i="163"/>
  <c r="H15" i="163"/>
  <c r="U15" i="163"/>
  <c r="T11" i="144"/>
  <c r="T37" i="144" s="1"/>
  <c r="W15" i="163"/>
  <c r="W22" i="163" s="1"/>
  <c r="V15" i="163"/>
  <c r="V22" i="163" s="1"/>
  <c r="G19" i="163"/>
  <c r="G22" i="163" s="1"/>
  <c r="X15" i="163"/>
  <c r="X22" i="163" s="1"/>
  <c r="J17" i="163"/>
  <c r="E17" i="163"/>
  <c r="L17" i="163"/>
  <c r="R17" i="163" s="1"/>
  <c r="K17" i="163"/>
  <c r="Q17" i="163" s="1"/>
  <c r="E14" i="163"/>
  <c r="I14" i="163" s="1"/>
  <c r="P15" i="163"/>
  <c r="O22" i="163"/>
  <c r="R20" i="163"/>
  <c r="AF20" i="163" l="1"/>
  <c r="M22" i="163"/>
  <c r="AG20" i="163"/>
  <c r="J27" i="101"/>
  <c r="I38" i="101"/>
  <c r="I15" i="163"/>
  <c r="Q20" i="163"/>
  <c r="AC20" i="163" s="1"/>
  <c r="P20" i="163"/>
  <c r="AB20" i="163" s="1"/>
  <c r="AA15" i="163"/>
  <c r="AD15" i="163" s="1"/>
  <c r="F17" i="163"/>
  <c r="F14" i="163"/>
  <c r="Z15" i="163"/>
  <c r="AC15" i="163" s="1"/>
  <c r="AG15" i="163"/>
  <c r="AF15" i="163"/>
  <c r="Y15" i="163"/>
  <c r="AB15" i="163" s="1"/>
  <c r="C19" i="163"/>
  <c r="C22" i="163" s="1"/>
  <c r="P17" i="163"/>
  <c r="E18" i="163"/>
  <c r="K18" i="163"/>
  <c r="J18" i="163"/>
  <c r="L18" i="163"/>
  <c r="R18" i="163" s="1"/>
  <c r="R22" i="163" s="1"/>
  <c r="P14" i="163"/>
  <c r="AD20" i="163"/>
  <c r="AE20" i="163" l="1"/>
  <c r="K27" i="101"/>
  <c r="J38" i="101"/>
  <c r="AG22" i="163"/>
  <c r="AE15" i="163"/>
  <c r="T14" i="163"/>
  <c r="H14" i="163"/>
  <c r="U14" i="163"/>
  <c r="S14" i="163"/>
  <c r="T17" i="163"/>
  <c r="Z17" i="163" s="1"/>
  <c r="AC17" i="163" s="1"/>
  <c r="U17" i="163"/>
  <c r="AA17" i="163" s="1"/>
  <c r="AD17" i="163" s="1"/>
  <c r="S17" i="163"/>
  <c r="H17" i="163"/>
  <c r="I17" i="163" s="1"/>
  <c r="L22" i="163"/>
  <c r="E19" i="163"/>
  <c r="E22" i="163" s="1"/>
  <c r="P18" i="163"/>
  <c r="Q18" i="163"/>
  <c r="K22" i="163"/>
  <c r="J22" i="163"/>
  <c r="L27" i="101" l="1"/>
  <c r="K38" i="101"/>
  <c r="T18" i="163"/>
  <c r="Z18" i="163" s="1"/>
  <c r="AC18" i="163" s="1"/>
  <c r="U18" i="163"/>
  <c r="AA18" i="163" s="1"/>
  <c r="AD18" i="163" s="1"/>
  <c r="S18" i="163"/>
  <c r="H18" i="163"/>
  <c r="I18" i="163" s="1"/>
  <c r="Y17" i="163"/>
  <c r="AB17" i="163" s="1"/>
  <c r="AE17" i="163" s="1"/>
  <c r="AF17" i="163"/>
  <c r="Y14" i="163"/>
  <c r="AF14" i="163"/>
  <c r="AA14" i="163"/>
  <c r="F19" i="163"/>
  <c r="F22" i="163" s="1"/>
  <c r="Z14" i="163"/>
  <c r="P22" i="163"/>
  <c r="Q22" i="163"/>
  <c r="M27" i="101" l="1"/>
  <c r="L38" i="101"/>
  <c r="T22" i="163"/>
  <c r="H19" i="163"/>
  <c r="H22" i="163" s="1"/>
  <c r="Y18" i="163"/>
  <c r="AB18" i="163" s="1"/>
  <c r="AE18" i="163" s="1"/>
  <c r="AF18" i="163"/>
  <c r="AF22" i="163" s="1"/>
  <c r="AH22" i="163" s="1"/>
  <c r="U22" i="163"/>
  <c r="AB14" i="163"/>
  <c r="AA22" i="163"/>
  <c r="AD14" i="163"/>
  <c r="AD22" i="163" s="1"/>
  <c r="Z22" i="163"/>
  <c r="AC14" i="163"/>
  <c r="AC22" i="163" s="1"/>
  <c r="I19" i="163"/>
  <c r="I22" i="163" s="1"/>
  <c r="S22" i="163"/>
  <c r="N27" i="101" l="1"/>
  <c r="M38" i="101"/>
  <c r="AE14" i="163"/>
  <c r="Y22" i="163"/>
  <c r="AE22" i="163"/>
  <c r="AB22" i="163"/>
  <c r="O27" i="101" l="1"/>
  <c r="N38" i="101"/>
  <c r="P27" i="101" l="1"/>
  <c r="P38" i="101" s="1"/>
  <c r="O38" i="101"/>
</calcChain>
</file>

<file path=xl/sharedStrings.xml><?xml version="1.0" encoding="utf-8"?>
<sst xmlns="http://schemas.openxmlformats.org/spreadsheetml/2006/main" count="4296" uniqueCount="1022">
  <si>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</si>
  <si>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</si>
  <si>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</si>
  <si>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</si>
  <si>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</si>
  <si>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</si>
  <si>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</si>
  <si>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</si>
  <si>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</si>
  <si>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</si>
  <si>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</si>
  <si>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</si>
  <si>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</si>
  <si>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</si>
  <si>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</si>
  <si>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</si>
  <si>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</si>
  <si>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</si>
  <si>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</si>
  <si>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</si>
  <si>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</si>
  <si>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</si>
  <si>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</si>
  <si>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</si>
  <si>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</si>
  <si>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</si>
  <si>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</si>
  <si>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</si>
  <si>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</si>
  <si>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</si>
  <si>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</si>
  <si>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</si>
  <si>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</si>
  <si>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</si>
  <si>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</si>
  <si>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</si>
  <si>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</si>
  <si>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</si>
  <si>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</si>
  <si>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</si>
  <si>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</si>
  <si>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</si>
  <si>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</si>
  <si>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</si>
  <si>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</si>
  <si>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</si>
  <si>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</si>
  <si>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</si>
  <si>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</si>
  <si>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</si>
  <si>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</si>
  <si>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</si>
  <si>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</si>
  <si>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</si>
  <si>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</si>
  <si>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</si>
  <si>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</si>
  <si>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</si>
  <si>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</si>
  <si>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</si>
  <si>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</si>
  <si>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</si>
  <si>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</si>
  <si>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</si>
  <si>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</si>
  <si>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</si>
  <si>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</si>
  <si>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</si>
  <si>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</si>
  <si>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</si>
  <si>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</si>
  <si>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</si>
  <si>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</si>
  <si>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</si>
  <si>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</si>
  <si>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</si>
  <si>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</si>
  <si>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</si>
  <si>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</si>
  <si>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</si>
  <si>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</si>
  <si>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</si>
  <si>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</si>
  <si>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</si>
  <si>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</si>
  <si>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</si>
  <si>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</si>
  <si>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</si>
  <si>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</si>
  <si>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</si>
  <si>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</si>
  <si>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</si>
  <si>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</si>
  <si>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</si>
  <si>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</si>
  <si>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</si>
  <si>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</si>
  <si>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</si>
  <si>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</si>
  <si>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</si>
  <si>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</si>
  <si>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</si>
  <si>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</si>
  <si>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</si>
  <si>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</si>
  <si>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</si>
  <si>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</si>
  <si>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</si>
  <si>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</si>
  <si>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</si>
  <si>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</si>
  <si>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</si>
  <si>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</si>
  <si>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</si>
  <si>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</si>
  <si>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</si>
  <si>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</si>
  <si>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</si>
  <si>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</si>
  <si>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</si>
  <si>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</si>
  <si>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</si>
  <si>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</si>
  <si>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</si>
  <si>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</si>
  <si>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</si>
  <si>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</si>
  <si>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</si>
  <si>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</si>
  <si>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</si>
  <si>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</si>
  <si>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</si>
  <si>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</si>
  <si>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</si>
  <si>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</si>
  <si>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</si>
  <si>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</si>
  <si>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</si>
  <si>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</si>
  <si>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</si>
  <si>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</si>
  <si>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</si>
  <si>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</si>
  <si>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</si>
  <si>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</si>
  <si>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</si>
  <si>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</si>
  <si>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</si>
  <si>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</si>
  <si>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</si>
  <si>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</si>
  <si>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</si>
  <si>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</si>
  <si>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</si>
  <si>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</si>
  <si>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</si>
  <si>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</si>
  <si>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</si>
  <si>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</si>
  <si>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</si>
  <si>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</si>
  <si>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</si>
  <si>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</si>
  <si>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</si>
  <si>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</si>
  <si>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</si>
  <si>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</si>
  <si>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</si>
  <si>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</si>
  <si>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</si>
  <si>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</si>
  <si>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</si>
  <si>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</si>
  <si>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</si>
  <si>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</si>
  <si>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</si>
  <si>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</si>
  <si>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</si>
  <si>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</si>
  <si>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</si>
  <si>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</si>
  <si>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</si>
  <si>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</si>
  <si>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</si>
  <si>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</si>
  <si>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</si>
  <si>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</si>
  <si>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</si>
  <si>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</si>
  <si>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</si>
  <si>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</si>
  <si>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</si>
  <si>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</si>
  <si>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</si>
  <si>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</si>
  <si>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</si>
  <si>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</si>
  <si>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</si>
  <si>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</si>
  <si>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</si>
  <si>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</si>
  <si>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</si>
  <si>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</si>
  <si>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</si>
  <si>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</si>
  <si>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</si>
  <si>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</si>
  <si>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</si>
  <si>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</si>
  <si>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</si>
  <si>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</si>
  <si>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</si>
  <si>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</si>
  <si>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</si>
  <si>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</si>
  <si>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</si>
  <si>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</si>
  <si>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</si>
  <si>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</si>
  <si>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</si>
  <si>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</si>
  <si>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</si>
  <si>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</si>
  <si>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</si>
  <si>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</si>
  <si>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</si>
  <si>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</si>
  <si>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</si>
  <si>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</si>
  <si>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</si>
  <si>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</si>
  <si>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</si>
  <si>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Non Recurring Assistance</t>
  </si>
  <si>
    <t>Mode of Payment (cash / cheque / e-transfer)</t>
  </si>
  <si>
    <t xml:space="preserve">  Unutilized Budget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</si>
  <si>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</si>
  <si>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</si>
  <si>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</si>
  <si>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</si>
  <si>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</si>
  <si>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</si>
  <si>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</si>
  <si>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</si>
  <si>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</si>
  <si>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</si>
  <si>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</si>
  <si>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</si>
  <si>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</si>
  <si>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</si>
  <si>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</si>
  <si>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</si>
  <si>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</si>
  <si>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</si>
  <si>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</si>
  <si>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</si>
  <si>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</si>
  <si>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</si>
  <si>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</si>
  <si>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</si>
  <si>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</si>
  <si>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</si>
  <si>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</si>
  <si>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</si>
  <si>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</si>
  <si>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</si>
  <si>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</si>
  <si>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</si>
  <si>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</si>
  <si>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</si>
  <si>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</si>
  <si>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</si>
  <si>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</si>
  <si>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</si>
  <si>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</si>
  <si>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</si>
  <si>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</si>
  <si>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</si>
  <si>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</si>
  <si>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</si>
  <si>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</si>
  <si>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</si>
  <si>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</si>
  <si>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</si>
  <si>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</si>
  <si>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</si>
  <si>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</si>
  <si>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</si>
  <si>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</si>
  <si>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</si>
  <si>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</si>
  <si>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</si>
  <si>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</si>
  <si>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</si>
  <si>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</si>
  <si>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</si>
  <si>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</si>
  <si>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</si>
  <si>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</si>
  <si>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</si>
  <si>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</si>
  <si>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</si>
  <si>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</si>
  <si>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</si>
  <si>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</si>
  <si>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</si>
  <si>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</si>
  <si>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</si>
  <si>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</si>
  <si>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</si>
  <si>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</si>
  <si>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</si>
  <si>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</si>
  <si>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</si>
  <si>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</si>
  <si>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</si>
  <si>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</si>
  <si>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</si>
  <si>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</si>
  <si>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</si>
  <si>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</si>
  <si>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</si>
  <si>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</si>
  <si>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</si>
  <si>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</si>
  <si>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</si>
  <si>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</si>
  <si>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</si>
  <si>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</si>
  <si>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</si>
  <si>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</si>
  <si>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</si>
  <si>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</si>
  <si>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</si>
  <si>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</si>
  <si>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</si>
  <si>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</si>
  <si>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</si>
  <si>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</si>
  <si>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</si>
  <si>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</si>
  <si>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</si>
  <si>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</si>
  <si>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</si>
  <si>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</si>
  <si>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</si>
  <si>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</si>
  <si>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</si>
  <si>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</si>
  <si>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</si>
  <si>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</si>
  <si>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</si>
  <si>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</si>
  <si>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</si>
  <si>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</si>
  <si>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</si>
  <si>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</si>
  <si>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</si>
  <si>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</si>
  <si>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</si>
  <si>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</si>
  <si>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</si>
  <si>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</si>
  <si>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</si>
  <si>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</si>
  <si>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</si>
  <si>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</si>
  <si>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</si>
  <si>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</si>
  <si>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</si>
  <si>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</si>
  <si>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</si>
  <si>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</si>
  <si>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</si>
  <si>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</si>
  <si>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</si>
  <si>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</si>
  <si>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</si>
  <si>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</si>
  <si>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</si>
  <si>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</si>
  <si>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</si>
  <si>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</si>
  <si>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</si>
  <si>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</si>
  <si>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</si>
  <si>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</si>
  <si>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</si>
  <si>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</si>
  <si>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</si>
  <si>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</si>
  <si>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</si>
  <si>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</si>
  <si>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</si>
  <si>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</si>
  <si>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</si>
  <si>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</si>
  <si>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</si>
  <si>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</si>
  <si>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</si>
  <si>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</si>
  <si>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</si>
  <si>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</si>
  <si>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</si>
  <si>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</si>
  <si>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</si>
  <si>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</si>
  <si>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</si>
  <si>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</si>
  <si>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</si>
  <si>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</si>
  <si>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</si>
  <si>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</si>
  <si>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</si>
  <si>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</si>
  <si>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</si>
  <si>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</si>
  <si>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</si>
  <si>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</si>
  <si>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</si>
  <si>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</si>
  <si>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</si>
  <si>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</si>
  <si>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</si>
  <si>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</si>
  <si>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</si>
  <si>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</si>
  <si>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</si>
  <si>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</si>
  <si>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</si>
  <si>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</si>
  <si>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</si>
  <si>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</si>
  <si>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</si>
  <si>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</si>
  <si>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</si>
  <si>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</si>
  <si>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</si>
  <si>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</si>
  <si>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</si>
  <si>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</si>
  <si>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</si>
  <si>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</si>
  <si>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</si>
  <si>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SC.  Col. 4-Col.16</t>
  </si>
  <si>
    <t>ST.  Col. 5-Col.17</t>
  </si>
  <si>
    <t>Total Col. 19+Col.20+Col.21</t>
  </si>
  <si>
    <t>Total sanctioned</t>
  </si>
  <si>
    <t>Additional Food Items (per child)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</si>
  <si>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</si>
  <si>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</si>
  <si>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</si>
  <si>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</si>
  <si>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</si>
  <si>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</si>
  <si>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</si>
  <si>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</si>
  <si>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</si>
  <si>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</si>
  <si>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</si>
  <si>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>Anticipated No. of working days for NCLP schools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</si>
  <si>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</si>
  <si>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</si>
  <si>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</si>
  <si>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</si>
  <si>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</si>
  <si>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</si>
  <si>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</si>
  <si>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</si>
  <si>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</si>
  <si>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</si>
  <si>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</si>
  <si>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</si>
  <si>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</si>
  <si>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</si>
  <si>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</si>
  <si>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</si>
  <si>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</si>
  <si>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</si>
  <si>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</si>
  <si>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</si>
  <si>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</si>
  <si>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</si>
  <si>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</si>
  <si>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</si>
  <si>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</si>
  <si>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</si>
  <si>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</si>
  <si>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</si>
  <si>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</si>
  <si>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</si>
  <si>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</si>
  <si>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</si>
  <si>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</si>
  <si>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</si>
  <si>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</si>
  <si>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</si>
  <si>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</si>
  <si>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</si>
  <si>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</si>
  <si>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</si>
  <si>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</si>
  <si>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</si>
  <si>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</si>
  <si>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</si>
  <si>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</si>
  <si>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</si>
  <si>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</si>
  <si>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</si>
  <si>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</si>
  <si>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</si>
  <si>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</si>
  <si>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</si>
  <si>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</si>
  <si>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</si>
  <si>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</si>
  <si>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</si>
  <si>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</si>
  <si>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</si>
  <si>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</si>
  <si>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</si>
  <si>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</si>
  <si>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</si>
  <si>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</si>
  <si>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</si>
  <si>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</si>
  <si>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Table AT -10 C :Details of IEC Activities</t>
  </si>
  <si>
    <t>Table - AT - 10 C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</si>
  <si>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</si>
  <si>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</si>
  <si>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</si>
  <si>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</si>
  <si>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</si>
  <si>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</si>
  <si>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</si>
  <si>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</si>
  <si>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</si>
  <si>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</si>
  <si>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</si>
  <si>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</si>
  <si>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</si>
  <si>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</si>
  <si>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</si>
  <si>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</si>
  <si>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</si>
  <si>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</si>
  <si>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</si>
  <si>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</si>
  <si>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</si>
  <si>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</si>
  <si>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</si>
  <si>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</si>
  <si>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</si>
  <si>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</si>
  <si>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</si>
  <si>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</si>
  <si>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</si>
  <si>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</si>
  <si>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</si>
  <si>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</si>
  <si>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</si>
  <si>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</si>
  <si>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</si>
  <si>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</si>
  <si>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</si>
  <si>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</si>
  <si>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</si>
  <si>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</si>
  <si>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</si>
  <si>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</si>
  <si>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</si>
  <si>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</si>
  <si>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</si>
  <si>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</si>
  <si>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</si>
  <si>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</si>
  <si>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</si>
  <si>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</si>
  <si>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</si>
  <si>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</si>
  <si>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</si>
  <si>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</si>
  <si>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</si>
  <si>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</si>
  <si>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</si>
  <si>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</si>
  <si>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</si>
  <si>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</si>
  <si>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</si>
  <si>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</si>
  <si>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</si>
  <si>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</si>
  <si>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</si>
  <si>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</si>
  <si>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</si>
  <si>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</si>
  <si>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</si>
  <si>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</si>
  <si>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</si>
  <si>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</si>
  <si>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</si>
  <si>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</si>
  <si>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</si>
  <si>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</si>
  <si>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</si>
  <si>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</si>
  <si>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</si>
  <si>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</si>
  <si>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</si>
  <si>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</si>
  <si>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Gross Allocation for the  FY 2017-18</t>
  </si>
  <si>
    <t>Opening Balance as on 01.04.17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</si>
  <si>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</si>
  <si>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</si>
  <si>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</si>
  <si>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</si>
  <si>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</si>
  <si>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</si>
  <si>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</si>
  <si>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</si>
  <si>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</si>
  <si>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</si>
  <si>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</si>
  <si>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</si>
  <si>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</si>
  <si>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</si>
  <si>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</si>
  <si>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</si>
  <si>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</si>
  <si>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</si>
  <si>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</si>
  <si>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</si>
  <si>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</si>
  <si>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</si>
  <si>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</si>
  <si>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</si>
  <si>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</si>
  <si>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</si>
  <si>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</si>
  <si>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</si>
  <si>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</si>
  <si>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</si>
  <si>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</si>
  <si>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</si>
  <si>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</si>
  <si>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</si>
  <si>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</si>
  <si>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</si>
  <si>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</si>
  <si>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</si>
  <si>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</si>
  <si>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</si>
  <si>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</si>
  <si>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</si>
  <si>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</si>
  <si>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</si>
  <si>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</si>
  <si>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</si>
  <si>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</si>
  <si>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</si>
  <si>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</si>
  <si>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</si>
  <si>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</si>
  <si>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Feb</t>
  </si>
  <si>
    <t>Mar</t>
  </si>
  <si>
    <t>Dec, 2017</t>
  </si>
  <si>
    <t>Jan, 2018</t>
  </si>
  <si>
    <t>Coarse Grains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</si>
  <si>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</si>
  <si>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 xml:space="preserve">No. of working days (During 01.04.17 to 31.03.18)                  </t>
  </si>
  <si>
    <t>2018-19</t>
  </si>
  <si>
    <t>Table: AT- 10 F</t>
  </si>
  <si>
    <t>AT - 10 F</t>
  </si>
  <si>
    <t>Tawang</t>
  </si>
  <si>
    <t>West Kameng</t>
  </si>
  <si>
    <t>East Kameng</t>
  </si>
  <si>
    <t>Papumpare</t>
  </si>
  <si>
    <t>Kurung Kumey</t>
  </si>
  <si>
    <t>Kra Daadi</t>
  </si>
  <si>
    <t>Lower Subansiri</t>
  </si>
  <si>
    <t>Upper Subansiri</t>
  </si>
  <si>
    <t>West Siang</t>
  </si>
  <si>
    <t>East Siang</t>
  </si>
  <si>
    <t>Upper Siang</t>
  </si>
  <si>
    <t>Siang</t>
  </si>
  <si>
    <t>Lower Dibang Valley</t>
  </si>
  <si>
    <t>Dibang Valley</t>
  </si>
  <si>
    <t>Lohit</t>
  </si>
  <si>
    <t>Namsai</t>
  </si>
  <si>
    <t>Anjaw</t>
  </si>
  <si>
    <t>Changlang</t>
  </si>
  <si>
    <t>Tirap</t>
  </si>
  <si>
    <t>Longding</t>
  </si>
  <si>
    <t>CC, Itanagar</t>
  </si>
  <si>
    <t>Kamle</t>
  </si>
  <si>
    <t>Lower Siang</t>
  </si>
  <si>
    <t>No enrolment</t>
  </si>
  <si>
    <t>Zero enrolment</t>
  </si>
  <si>
    <t>L/Dibang Valley</t>
  </si>
  <si>
    <t>Yes</t>
  </si>
  <si>
    <t>State / UT: Arunachal Pradesh</t>
  </si>
  <si>
    <t>Centre Share</t>
  </si>
  <si>
    <t xml:space="preserve">Foodgrains (Wheat/Rice) </t>
  </si>
  <si>
    <t>free of cost</t>
  </si>
  <si>
    <t>as per need</t>
  </si>
  <si>
    <t>Nil</t>
  </si>
  <si>
    <t xml:space="preserve"> -</t>
  </si>
  <si>
    <t xml:space="preserve">          Secretary (Education)</t>
  </si>
  <si>
    <t xml:space="preserve">        Govt. of Arunachal Pradesh</t>
  </si>
  <si>
    <t xml:space="preserve">                    Itanagar</t>
  </si>
  <si>
    <t>State : ARUNACHAL PRADESH</t>
  </si>
  <si>
    <r>
      <t xml:space="preserve">[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in lakh ]</t>
    </r>
  </si>
  <si>
    <t>Budget Provision *</t>
  </si>
  <si>
    <t xml:space="preserve">  Unutilized Budget (Col3-Col6)</t>
  </si>
  <si>
    <t>Others Col. 3-Col.15</t>
  </si>
  <si>
    <t xml:space="preserve"> - </t>
  </si>
  <si>
    <t>State / UT:Arunachal Pradesh</t>
  </si>
  <si>
    <r>
      <rPr>
        <sz val="72"/>
        <rFont val="Arial"/>
        <family val="2"/>
      </rPr>
      <t>NA</t>
    </r>
    <r>
      <rPr>
        <sz val="10"/>
        <rFont val="Arial"/>
        <family val="2"/>
      </rPr>
      <t xml:space="preserve"> </t>
    </r>
  </si>
  <si>
    <t>NA</t>
  </si>
  <si>
    <t>e-transfer</t>
  </si>
  <si>
    <t>Rs.2600/-</t>
  </si>
  <si>
    <t>v) Capacity buildng of officials</t>
  </si>
  <si>
    <t>Table: AT 10D - Manpower dedicated for MDMS</t>
  </si>
  <si>
    <t>Sate/UT: Arunachal Pradesh</t>
  </si>
  <si>
    <t>1 Director of Elementary Education</t>
  </si>
  <si>
    <t>2 Jt. Director (MDM)</t>
  </si>
  <si>
    <t>3 Dy. Director/State Nodal Officer</t>
  </si>
  <si>
    <t>4 Co-ordinator (MDM) / BEO</t>
  </si>
  <si>
    <t>5 Data Entry Operator</t>
  </si>
  <si>
    <t>Contractual/Part time employee</t>
  </si>
  <si>
    <t>1 Programmer/MIS Coordinator</t>
  </si>
  <si>
    <t>2 Data Entry Operator</t>
  </si>
  <si>
    <t>3 Office Attendant</t>
  </si>
  <si>
    <t>NB : 01(one) kitchen-cum-store under progress due to deficit budget of Rs.0.13 lakh.</t>
  </si>
  <si>
    <t xml:space="preserve">Table: AT-11A : Utilisation of Central assistance towards construction of Kitchen Sheds (Primary &amp; Upper Primary,Classes I-VIII) </t>
  </si>
  <si>
    <t xml:space="preserve">Table: AT-12 : Utilisation of Central assistance towards procurement of Kitchen Devices (Primary &amp; Upper Primary,Classes I-VIII) </t>
  </si>
  <si>
    <t>Table: AT-12A</t>
  </si>
  <si>
    <t xml:space="preserve">Table: AT-12A : Sanction Utilisation of Central assistance towards procurement of Kitchen Devices (Replacement) </t>
  </si>
  <si>
    <t>* District-wise allocation made by State/UT out of Central Assistance provided for the purpose.</t>
  </si>
  <si>
    <t xml:space="preserve"> -Nil -</t>
  </si>
  <si>
    <t>No</t>
  </si>
  <si>
    <t>0360-2292061</t>
  </si>
  <si>
    <t>ddsemdm@gmail.com</t>
  </si>
  <si>
    <t>May be restricted to 30 days for 1st Qtr.</t>
  </si>
  <si>
    <t>Table: AT-26A</t>
  </si>
  <si>
    <t xml:space="preserve"> - NA -</t>
  </si>
  <si>
    <t>11 = 4+6+8+10</t>
  </si>
  <si>
    <t>total</t>
  </si>
  <si>
    <t>CS</t>
  </si>
  <si>
    <t>SS</t>
  </si>
  <si>
    <t>Total =</t>
  </si>
  <si>
    <t>Place : Itanagar</t>
  </si>
  <si>
    <t>Commissioner (Education)</t>
  </si>
  <si>
    <t>Govt. of Arunachal Pradesh</t>
  </si>
  <si>
    <t xml:space="preserve">            Itanagar</t>
  </si>
  <si>
    <t xml:space="preserve"> - NA - </t>
  </si>
  <si>
    <t xml:space="preserve">State / UT: ARUNACHAL PRADESH </t>
  </si>
  <si>
    <r>
      <t xml:space="preserve">State/UT: </t>
    </r>
    <r>
      <rPr>
        <b/>
        <u/>
        <sz val="10"/>
        <rFont val="Arial"/>
        <family val="2"/>
      </rPr>
      <t>ARUNACHAL PRADESH</t>
    </r>
  </si>
  <si>
    <t>State/UT: ARUNACHAL PRADESH</t>
  </si>
  <si>
    <r>
      <t xml:space="preserve">[ </t>
    </r>
    <r>
      <rPr>
        <sz val="10"/>
        <rFont val="Rupee Foradian"/>
        <family val="2"/>
      </rPr>
      <t>₹</t>
    </r>
    <r>
      <rPr>
        <sz val="10"/>
        <rFont val="Arial"/>
        <family val="2"/>
      </rPr>
      <t xml:space="preserve"> in lakh ]</t>
    </r>
  </si>
  <si>
    <t>MDM-PAB Approval for 2018-19</t>
  </si>
  <si>
    <t>MDM-PAB Approval for2018-19</t>
  </si>
  <si>
    <r>
      <t xml:space="preserve">Unspent Balance as on 31.03.2019  [Col. 4+ Col.5+Col.6 -Col.8] </t>
    </r>
    <r>
      <rPr>
        <sz val="10"/>
        <rFont val="Arial"/>
        <family val="2"/>
      </rPr>
      <t xml:space="preserve"> </t>
    </r>
  </si>
  <si>
    <t>Opening Balance as on 01.04.18</t>
  </si>
  <si>
    <t>Unspent balance as on 31.03.2019               
[Col: (4+5)-7]</t>
  </si>
  <si>
    <t>Name of the Krishi Vigyan Kendra (KVK)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</si>
  <si>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</si>
  <si>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</si>
  <si>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</si>
  <si>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</si>
  <si>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</si>
  <si>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</si>
  <si>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</si>
  <si>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r>
      <t>Financial (</t>
    </r>
    <r>
      <rPr>
        <b/>
        <sz val="10"/>
        <rFont val="Rupee Foradian"/>
        <family val="2"/>
      </rPr>
      <t>₹</t>
    </r>
    <r>
      <rPr>
        <b/>
        <i/>
        <sz val="10"/>
        <rFont val="Arial"/>
        <family val="2"/>
      </rPr>
      <t xml:space="preserve"> in lakh)</t>
    </r>
  </si>
  <si>
    <r>
      <t>Financial (</t>
    </r>
    <r>
      <rPr>
        <b/>
        <sz val="10"/>
        <rFont val="Rupee Foradian"/>
        <family val="2"/>
      </rPr>
      <t>₹</t>
    </r>
    <r>
      <rPr>
        <b/>
        <sz val="10"/>
        <rFont val="Arial"/>
        <family val="2"/>
      </rPr>
      <t xml:space="preserve"> in lakh)                                       [col. 4-col.6-col.8]</t>
    </r>
  </si>
  <si>
    <t>Table: AT-17 : Coverage under Rashtriya Bal Swasthya Karykram (School Health Programme) - 2018-19</t>
  </si>
  <si>
    <t>Temple, Gurudwara, Jail, etc. (pls specify)</t>
  </si>
  <si>
    <t>Table AT - 23 Annual and Monthly data entry status in MDM-MIS during 2018-19</t>
  </si>
  <si>
    <t>Table AT - 23 A- Implementation of Automated Monitoring System  during 2018-19</t>
  </si>
  <si>
    <t>Mode of data collection (SMS/ IVRS/ Mobile App/ Web Application/ Others)</t>
  </si>
  <si>
    <t>Name of Agency implementing AMS in State/UT</t>
  </si>
  <si>
    <t>SMS</t>
  </si>
  <si>
    <t>www.mdmhp.nic.in</t>
  </si>
  <si>
    <t>Requirement of funds for Transportation Assistance</t>
  </si>
  <si>
    <t>PDS rate (Rs. per Quintal</t>
  </si>
  <si>
    <t>Total Funds required (Rs. In lakh</t>
  </si>
  <si>
    <t>Table: AT-27 C</t>
  </si>
  <si>
    <t>Kitchen-cum-store sanctioned during 2006-07 to 2018-19</t>
  </si>
  <si>
    <t>Table: AT-28 B</t>
  </si>
  <si>
    <t>Table: AT-28 B: Repair of kitchen cum stores constructed ten years ago</t>
  </si>
  <si>
    <t>No. of Kitchens constructed prior to FY 2008-09</t>
  </si>
  <si>
    <t>No. of Kitchens constructed prior to 2008-09 and require repairs</t>
  </si>
  <si>
    <t>Requirement of funds (Rs in lakh)</t>
  </si>
  <si>
    <t>Centre share</t>
  </si>
  <si>
    <t>State share</t>
  </si>
  <si>
    <t>State / UT: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</si>
  <si>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</si>
  <si>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</si>
  <si>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</si>
  <si>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</si>
  <si>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</si>
  <si>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</si>
  <si>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</si>
  <si>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AT-29A</t>
  </si>
  <si>
    <t>Engaged in 2018-19</t>
  </si>
  <si>
    <t>STC/CS</t>
  </si>
  <si>
    <t>Gen.</t>
  </si>
  <si>
    <t>SC.</t>
  </si>
  <si>
    <t>ST.</t>
  </si>
  <si>
    <t xml:space="preserve">Opening Balance as on 01.04.2019                                   </t>
  </si>
  <si>
    <t>Opening Balance as on 01.04.2019</t>
  </si>
  <si>
    <t>Gross Allocation for the  FY 2018-19</t>
  </si>
  <si>
    <t xml:space="preserve">Date : 30.04.2019 </t>
  </si>
  <si>
    <t>Apr, 2018</t>
  </si>
  <si>
    <t>Dec, 2018</t>
  </si>
  <si>
    <t>Jan, 2019</t>
  </si>
  <si>
    <t>DDSE Office</t>
  </si>
  <si>
    <t>State / UT: ARUNACHAL PRADESH</t>
  </si>
  <si>
    <t>KVK, Hayuliang</t>
  </si>
  <si>
    <t>KVK, Yavhuli</t>
  </si>
  <si>
    <t>KVK, Upper Subansiri</t>
  </si>
  <si>
    <t>KVK, Karsingsa</t>
  </si>
  <si>
    <t>KVK, Geku</t>
  </si>
  <si>
    <t>KVK, Pampoli</t>
  </si>
  <si>
    <t>KVK, Tawang</t>
  </si>
  <si>
    <t>KVK, Pasighat</t>
  </si>
  <si>
    <t>KVK, Dirang</t>
  </si>
  <si>
    <t>KVK, Roing</t>
  </si>
  <si>
    <t>KVK, Deomali</t>
  </si>
  <si>
    <t>KVK, Jairampur</t>
  </si>
  <si>
    <t>KVK, Basar</t>
  </si>
  <si>
    <t>KVK, Niaunu</t>
  </si>
  <si>
    <t>KVK, Lohit</t>
  </si>
  <si>
    <t>NB: During 2018-19, State Government has sanctioned additional top-up honorarium to C-c-H @₹.1000/- per month for 10 months from State side.</t>
  </si>
  <si>
    <t xml:space="preserve"> 20/12/19</t>
  </si>
  <si>
    <t>Repaining of Kitchen-cum-Store</t>
  </si>
  <si>
    <t>Replacement of Kitchen Devices</t>
  </si>
  <si>
    <t>Table: AT-8A</t>
  </si>
  <si>
    <t>State/UT : Arunachal Pradesh</t>
  </si>
  <si>
    <t>Annual Work Plan and Budget 2020-21</t>
  </si>
  <si>
    <t>Table: AT-1: GENERAL INFORMATION for 2019-20</t>
  </si>
  <si>
    <t>Table: AT-2 :  Details of  Provisions  in the State Budget 2019-20</t>
  </si>
  <si>
    <t>Table: AT-2A : Releasing of Funds from State to Directorate / Authority / District / Block / School level for 2019-20</t>
  </si>
  <si>
    <t>Table AT-3: No. of Institutions in the State vis a vis Institutions serving MDM during 2019-20</t>
  </si>
  <si>
    <t>Table: AT-3A: No. of Institutions covered  (Primary, Classes I-V)  during 2019-20</t>
  </si>
  <si>
    <t>2019-20</t>
  </si>
  <si>
    <t>2020-21</t>
  </si>
  <si>
    <t>Budget Released till 31.12.2019</t>
  </si>
  <si>
    <t>(For the Period 01.04.19 to 31.12.19)</t>
  </si>
  <si>
    <t xml:space="preserve">Table: AT- 2B </t>
  </si>
  <si>
    <t xml:space="preserve">Table AT-2 B: Month wise Transfer of Funds vs Expenditure under DBT during 2019-20 </t>
  </si>
  <si>
    <t xml:space="preserve">State / UT: </t>
  </si>
  <si>
    <t xml:space="preserve">TOTAL CENTRAL SHARE - </t>
  </si>
  <si>
    <t>(Amount in Rs.)</t>
  </si>
  <si>
    <t>DBT COMPONENT CENTRAL SHARE</t>
  </si>
  <si>
    <t>During 01.04.2019 to 31.12.2019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</si>
  <si>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</si>
  <si>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</si>
  <si>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</si>
  <si>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t>Remarks, if any</t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</si>
  <si>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</si>
  <si>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</si>
  <si>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</si>
  <si>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</si>
  <si>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</si>
  <si>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</si>
  <si>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</si>
  <si>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</si>
  <si>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</si>
  <si>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</si>
  <si>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</si>
  <si>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</si>
  <si>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</si>
  <si>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Notes: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</si>
  <si>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</si>
  <si>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</si>
  <si>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</si>
  <si>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 xml:space="preserve">Secretary of the Nodal Department </t>
  </si>
  <si>
    <t xml:space="preserve"> Government/UT Administration of ________</t>
  </si>
  <si>
    <t>Seal:</t>
  </si>
  <si>
    <t>Table: AT-3B: No. of Institutions covered (Upper Primary with Primary, Classes I-VIII) during 2019-20</t>
  </si>
  <si>
    <t>Table: AT-3C: No. of Institutions covered (Upper Primary without Primary, Classes VI-VIII) during 2019-20</t>
  </si>
  <si>
    <t>Table: AT-4: Enrolment vis-à-vis availed for MDM  (Primary,Classes I- V) during 2019-20</t>
  </si>
  <si>
    <t>Table: AT-4A: Enrolment vis-a-vis availed for MDM  (Upper Primary, Classes VI - VIII) 2019-20</t>
  </si>
  <si>
    <t>Table: AT-5:  PAB-MDM Approval vs. PERFORMANCE (Primary, Classes I - V) during 2019-20</t>
  </si>
  <si>
    <t>Table: AT-5 A:  PAB-MDM Approval vs. PERFORMANCE (Upper Primary, Classes VI to VIII) during 2019-20</t>
  </si>
  <si>
    <t>Table: AT-5 B:  PAB-MDM Approval vs. PERFORMANCE - STC (NCLP Schools) during 2019-20</t>
  </si>
  <si>
    <t>Table: AT-5 C:  PAB-MDM Approval vs. PERFORMANCE (Primary, Classes I - V) during 2019-20 - Drought</t>
  </si>
  <si>
    <t>Table: AT-5 D:  PAB-MDM Approval vs. PERFORMANCE (Upper Primary, Classes VI to VIII) during 2019-20 - Drought</t>
  </si>
  <si>
    <t>Table: AT-6: Utilisation of foodgrains  (Primary, Classes I-V) during 2019-20</t>
  </si>
  <si>
    <t>Table: AT-6A: Utilisation of foodgrains  (Upper Primary, Classes VI-VIII) during 2019-20</t>
  </si>
  <si>
    <t>Table: AT-6B: PAYMENT OF COST OF FOOD GRAINS TO FCI (Primary and Upper Primary Classes I-VIII) during 2019-20</t>
  </si>
  <si>
    <t>Table: AT-6C: Utilisation of foodgrains (Coarse Grain) during 2020-21</t>
  </si>
  <si>
    <t>Table: AT-7: Utilisation of Cooking Cost (Primary, Classes I-V) during 2019-20</t>
  </si>
  <si>
    <t>Table: AT-7A: Utilisation of Cooking cost (Upper Primary Classes, VI-VIII) for 2019-20</t>
  </si>
  <si>
    <t>Table AT - 8 :UTILIZATION OF CENTRAL ASSISTANCE TOWARDS HONORARIUM TO COOK-CUM-HELPERS (Primary classes I-V) DURING 2019-20</t>
  </si>
  <si>
    <t>Table AT - 8A :UTILIZATION OF CENTRAL ASSISTANCE TOWARDS HONORARIUM TO COOK-CUM-HELPERS (Upper Primary classes V-VIII) DURING 2019-20</t>
  </si>
  <si>
    <t>Table: AT-9 : Utilisation of Central Assitance towards Transportation Assistance (Primary &amp; Upper Primary,Classes I-VIII) during 2019-20</t>
  </si>
  <si>
    <t>Table: AT-10 :  Utilisation of Central Assistance towards MME  (Primary &amp; Upper Primary,Classes I-VIII) during 2019-20</t>
  </si>
  <si>
    <t>Table: AT-10 A : Details of Meetings at district level during 2019-20</t>
  </si>
  <si>
    <t xml:space="preserve">Table AT - 10 B : Details of Social Audit during 2019-20 </t>
  </si>
  <si>
    <t>Personal Hygiene, Basic Hygiene, washing &amp; cleaning, garbage disposal, etc.</t>
  </si>
  <si>
    <t>Annual Work Plan &amp; Budget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</si>
  <si>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</si>
  <si>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</si>
  <si>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</si>
  <si>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</si>
  <si>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</si>
  <si>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</si>
  <si>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</si>
  <si>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the Primary and Upper Primary schools for the year 2020-21</t>
  </si>
  <si>
    <t>Table: AT-28 A: Requirement of kitchen cum stores as per Plinth Area Norm in the Primary and Upper Primary schools for the year 2020-21</t>
  </si>
  <si>
    <t>Table: AT-29 A : Replacement of Kitchen Devices during 2020-21 in Primary &amp; Upper Primary Schools</t>
  </si>
  <si>
    <t>Table: AT 30 :    Requirement of Cook cum Helpers for 2020-21</t>
  </si>
  <si>
    <t>Table: AT-31 : Budget Provision for the Year 2020-21</t>
  </si>
  <si>
    <t>Table: AT-32:  PAB-MDM Approval vs. PERFORMANCE (Primary Classes I to V) during 2020-21 - Drought</t>
  </si>
  <si>
    <t>Table: AT-32 A:  PAB-MDM Approval vs. PERFORMANCE (Upper Primary, Classes VI to VIII) during 2020-21 - Drought</t>
  </si>
  <si>
    <t>During 01.04.19 to 31.12.2019</t>
  </si>
  <si>
    <t>(As on 31st December 2019)</t>
  </si>
  <si>
    <t>As on 31st December 2019</t>
  </si>
  <si>
    <t>Pake Kessang</t>
  </si>
  <si>
    <t>Shi Yomi</t>
  </si>
  <si>
    <t>Lepa Rada</t>
  </si>
  <si>
    <t>July, 20</t>
  </si>
  <si>
    <t>June, 20</t>
  </si>
  <si>
    <t>May, 20</t>
  </si>
  <si>
    <t>April, 20</t>
  </si>
  <si>
    <t>August, 20</t>
  </si>
  <si>
    <t>September, 20</t>
  </si>
  <si>
    <t>October, 20</t>
  </si>
  <si>
    <t>November, 20</t>
  </si>
  <si>
    <t>December, 20</t>
  </si>
  <si>
    <t>January, 21</t>
  </si>
  <si>
    <t>February, 21</t>
  </si>
  <si>
    <t>March, 21</t>
  </si>
  <si>
    <t>MDM-PAB Approval for 2019-20</t>
  </si>
  <si>
    <t>Gross Allocation for the  FY 2019-20</t>
  </si>
  <si>
    <t>Opening Balance as on 01.4.19</t>
  </si>
  <si>
    <t>Opening Balance as on 01.04.19</t>
  </si>
  <si>
    <t>Allocation for cost of foodgrains for 2019-20</t>
  </si>
  <si>
    <t xml:space="preserve">Allocation for 2019-20                                </t>
  </si>
  <si>
    <t xml:space="preserve">Total Unspent Balance as on 31.12.2019   </t>
  </si>
  <si>
    <t>Allocation for 2019-20</t>
  </si>
  <si>
    <t xml:space="preserve">Total Unspent Balance as on 31.12.2019                                       </t>
  </si>
  <si>
    <t>Allocation for FY 2019-20</t>
  </si>
  <si>
    <t>Unspent Balance as on 31.12.2019</t>
  </si>
  <si>
    <t>Opening balance as on 01.04.19</t>
  </si>
  <si>
    <t>*Total Allocation during 2006-07 to 2019-20</t>
  </si>
  <si>
    <t>*Total Allocation during 2011-12 to 2019-20</t>
  </si>
  <si>
    <t>Zero Enrolment</t>
  </si>
  <si>
    <t>CR, Itanagar</t>
  </si>
  <si>
    <t>Residential school</t>
  </si>
  <si>
    <t>zero enrolment</t>
  </si>
  <si>
    <t>Enrolment (As on 31.12.2019)</t>
  </si>
  <si>
    <t>TotalEnrolment (As on 31.12.2019)</t>
  </si>
  <si>
    <t>Table AT-10 E: Information on Nutrition Gardens</t>
  </si>
  <si>
    <t>KVK, Bam, ICAR, Basar</t>
  </si>
  <si>
    <t xml:space="preserve"> - do -</t>
  </si>
  <si>
    <t>May be restricted to 67 days for 2nd Qtr.</t>
  </si>
  <si>
    <t>May be restricted to 62 days for 3rd Qtr.</t>
  </si>
  <si>
    <t>May be restricted to 61 days for 4th Qtr.</t>
  </si>
  <si>
    <r>
      <t xml:space="preserve">No. of working days </t>
    </r>
    <r>
      <rPr>
        <b/>
        <sz val="8"/>
        <rFont val="Arial"/>
        <family val="2"/>
      </rPr>
      <t xml:space="preserve">(During 01.04.19 to 31.03.20)     </t>
    </r>
    <r>
      <rPr>
        <b/>
        <sz val="10"/>
        <rFont val="Arial"/>
        <family val="2"/>
      </rPr>
      <t xml:space="preserve">             </t>
    </r>
  </si>
  <si>
    <t>Apr, 2019</t>
  </si>
  <si>
    <t>Budget Released till 31.03.2010</t>
  </si>
  <si>
    <t xml:space="preserve"> 10/5/19</t>
  </si>
  <si>
    <t xml:space="preserve"> 12/12/19</t>
  </si>
  <si>
    <t xml:space="preserve"> 20/10/19</t>
  </si>
  <si>
    <t xml:space="preserve"> 11/02/20</t>
  </si>
  <si>
    <t xml:space="preserve"> 15/02/20</t>
  </si>
  <si>
    <t>Proposals for 2020-21</t>
  </si>
  <si>
    <t xml:space="preserve">Date : 28.04.2020 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</si>
  <si>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</si>
  <si>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</si>
  <si>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</si>
  <si>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AT - 2 B</t>
  </si>
  <si>
    <t xml:space="preserve">Month wise Transfer of Funds vs Expenditure under DBT during 2019-20 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</si>
  <si>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</si>
  <si>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</si>
  <si>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</si>
  <si>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</si>
  <si>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</si>
  <si>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</si>
  <si>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</si>
  <si>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</si>
  <si>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</si>
  <si>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</si>
  <si>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</si>
  <si>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</si>
  <si>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</si>
  <si>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</si>
  <si>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</si>
  <si>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</si>
  <si>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</si>
  <si>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</si>
  <si>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</si>
  <si>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</si>
  <si>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</si>
  <si>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</si>
  <si>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Information on Training of Cook-cum-Helpers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</si>
  <si>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</si>
  <si>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</si>
  <si>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</si>
  <si>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</si>
  <si>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</si>
  <si>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</si>
  <si>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</si>
  <si>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</si>
  <si>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</si>
  <si>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</si>
  <si>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</si>
  <si>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</si>
  <si>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AT - 28 B</t>
  </si>
  <si>
    <t>Repair of kitchen cum stores constructed ten years ago</t>
  </si>
  <si>
    <t>Requirement of Kitchen Devices (new) during 2020-21 in Primary &amp; Upper Primary Schools</t>
  </si>
  <si>
    <t>AT- 29 A</t>
  </si>
  <si>
    <t>Replacement of Kitchen Devices during 2020-21 in Primary &amp; Upper Primary Schools</t>
  </si>
  <si>
    <t>Requirement of Cook cum Helpers for 2020-21</t>
  </si>
  <si>
    <t>Budget Provision for the Year 2020-21</t>
  </si>
  <si>
    <t>PAB-MDM Approval vs. PERFORMANCE (Primary Classes I to V) during 2019-2020 - Drought</t>
  </si>
  <si>
    <t>Table: AT-29 : Requirement of Kitchen Devices (new) during 2020-21 in Primary &amp; Upper Primary Schools</t>
  </si>
  <si>
    <t>Allocation for  2019-20</t>
  </si>
  <si>
    <t>No. of institutions where setting up of kitchen garden is proposed during 2020-21</t>
  </si>
  <si>
    <t xml:space="preserve">NB : Total 5791 Nos. of cook-cum-helper (3971 in Primary section and 1820 in Upper Priamry section) may be approved for 2020-21.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</si>
</sst>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_ &quot;Rs.&quot;\ * #,##0_ ;_ &quot;Rs.&quot;\ * \-#,##0_ ;_ &quot;Rs.&quot;\ * &quot;-&quot;_ ;_ @_ "/>
    <numFmt numFmtId="165" formatCode="_ &quot;Rs.&quot;\ * #,##0.00_ ;_ &quot;Rs.&quot;\ * \-#,##0.00_ ;_ &quot;Rs.&quot;\ * &quot;-&quot;??_ ;_ @_ "/>
    <numFmt numFmtId="166" formatCode="m/d/yy;@"/>
  </numFmts>
  <fonts count="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16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sz val="72"/>
      <name val="Arial"/>
      <family val="2"/>
    </font>
    <font>
      <sz val="10"/>
      <color indexed="8"/>
      <name val="Arial"/>
      <family val="2"/>
    </font>
    <font>
      <b/>
      <sz val="10"/>
      <name val="Rupee Foradian"/>
      <family val="2"/>
    </font>
    <font>
      <sz val="22"/>
      <name val="Trebuchet MS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</font>
    <font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7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6" fillId="26" borderId="0" applyNumberFormat="0" applyBorder="0" applyAlignment="0" applyProtection="0"/>
    <xf numFmtId="0" fontId="75" fillId="27" borderId="1" applyNumberFormat="0" applyAlignment="0" applyProtection="0"/>
    <xf numFmtId="0" fontId="74" fillId="28" borderId="2" applyNumberFormat="0" applyAlignment="0" applyProtection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1" fillId="0" borderId="3" applyNumberFormat="0" applyFill="0" applyAlignment="0" applyProtection="0"/>
    <xf numFmtId="0" fontId="70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8" fillId="30" borderId="1" applyNumberFormat="0" applyAlignment="0" applyProtection="0"/>
    <xf numFmtId="0" fontId="67" fillId="0" borderId="6" applyNumberFormat="0" applyFill="0" applyAlignment="0" applyProtection="0"/>
    <xf numFmtId="0" fontId="66" fillId="31" borderId="0" applyNumberFormat="0" applyBorder="0" applyAlignment="0" applyProtection="0"/>
    <xf numFmtId="0" fontId="62" fillId="0" borderId="0"/>
    <xf numFmtId="0" fontId="62" fillId="0" borderId="0"/>
    <xf numFmtId="0" fontId="78" fillId="0" borderId="0"/>
    <xf numFmtId="0" fontId="78" fillId="0" borderId="0"/>
    <xf numFmtId="0" fontId="78" fillId="0" borderId="0"/>
    <xf numFmtId="0" fontId="78" fillId="32" borderId="7" applyNumberFormat="0" applyFont="0" applyAlignment="0" applyProtection="0"/>
    <xf numFmtId="0" fontId="65" fillId="27" borderId="8" applyNumberFormat="0" applyAlignment="0" applyProtection="0"/>
    <xf numFmtId="9" fontId="7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9" fillId="0" borderId="0"/>
    <xf numFmtId="0" fontId="79" fillId="0" borderId="0"/>
    <xf numFmtId="0" fontId="6" fillId="0" borderId="0"/>
    <xf numFmtId="0" fontId="5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78" fillId="0" borderId="0"/>
    <xf numFmtId="0" fontId="1" fillId="0" borderId="0"/>
    <xf numFmtId="0" fontId="78" fillId="0" borderId="0"/>
    <xf numFmtId="0" fontId="97" fillId="0" borderId="0" applyNumberFormat="0" applyFill="0" applyBorder="0" applyAlignment="0" applyProtection="0"/>
  </cellStyleXfs>
  <cellXfs count="1000">
    <xf numFmtId="0" fontId="0" fillId="0" borderId="0" xfId="0"/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0" xfId="0" applyAlignment="1">
      <alignment horizontal="left"/>
    </xf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15" xfId="0" applyBorder="1"/>
    <xf numFmtId="0" fontId="8" fillId="0" borderId="11" xfId="0" applyFont="1" applyBorder="1"/>
    <xf numFmtId="0" fontId="8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 applyAlignment="1">
      <alignment horizontal="center"/>
    </xf>
    <xf numFmtId="0" fontId="18" fillId="0" borderId="0" xfId="0" applyFont="1"/>
    <xf numFmtId="0" fontId="20" fillId="0" borderId="11" xfId="0" applyFont="1" applyBorder="1" applyAlignment="1">
      <alignment horizontal="center" vertical="top" wrapText="1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/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22" fillId="0" borderId="0" xfId="0" applyFont="1"/>
    <xf numFmtId="0" fontId="0" fillId="0" borderId="0" xfId="0" quotePrefix="1" applyAlignment="1">
      <alignment horizontal="center"/>
    </xf>
    <xf numFmtId="0" fontId="24" fillId="0" borderId="0" xfId="41" applyFont="1"/>
    <xf numFmtId="0" fontId="25" fillId="0" borderId="11" xfId="41" applyFont="1" applyBorder="1" applyAlignment="1">
      <alignment horizontal="center" vertical="top" wrapText="1"/>
    </xf>
    <xf numFmtId="0" fontId="62" fillId="0" borderId="0" xfId="41"/>
    <xf numFmtId="0" fontId="62" fillId="0" borderId="0" xfId="41" applyAlignment="1">
      <alignment horizontal="left"/>
    </xf>
    <xf numFmtId="0" fontId="26" fillId="0" borderId="0" xfId="41" applyFont="1" applyAlignment="1">
      <alignment horizontal="left"/>
    </xf>
    <xf numFmtId="0" fontId="62" fillId="0" borderId="16" xfId="41" applyBorder="1" applyAlignment="1">
      <alignment horizontal="center"/>
    </xf>
    <xf numFmtId="0" fontId="23" fillId="0" borderId="0" xfId="41" applyFont="1"/>
    <xf numFmtId="0" fontId="23" fillId="0" borderId="0" xfId="41" applyFont="1" applyAlignment="1">
      <alignment horizontal="center"/>
    </xf>
    <xf numFmtId="0" fontId="62" fillId="0" borderId="11" xfId="41" applyBorder="1"/>
    <xf numFmtId="0" fontId="27" fillId="0" borderId="12" xfId="41" applyFont="1" applyBorder="1" applyAlignment="1">
      <alignment horizontal="center" vertical="top" wrapText="1"/>
    </xf>
    <xf numFmtId="0" fontId="27" fillId="0" borderId="11" xfId="41" applyFont="1" applyBorder="1" applyAlignment="1">
      <alignment horizontal="center" vertical="top" wrapText="1"/>
    </xf>
    <xf numFmtId="0" fontId="78" fillId="0" borderId="0" xfId="43"/>
    <xf numFmtId="0" fontId="11" fillId="0" borderId="0" xfId="43" applyFont="1" applyAlignment="1">
      <alignment horizontal="center"/>
    </xf>
    <xf numFmtId="0" fontId="10" fillId="0" borderId="0" xfId="43" applyFont="1"/>
    <xf numFmtId="0" fontId="8" fillId="0" borderId="11" xfId="43" applyFont="1" applyBorder="1" applyAlignment="1">
      <alignment horizontal="center" vertical="top" wrapText="1"/>
    </xf>
    <xf numFmtId="0" fontId="8" fillId="0" borderId="13" xfId="43" applyFont="1" applyBorder="1" applyAlignment="1">
      <alignment horizontal="center" vertical="top" wrapText="1"/>
    </xf>
    <xf numFmtId="0" fontId="8" fillId="0" borderId="14" xfId="43" applyFont="1" applyBorder="1" applyAlignment="1">
      <alignment horizontal="center" vertical="top" wrapText="1"/>
    </xf>
    <xf numFmtId="0" fontId="78" fillId="0" borderId="11" xfId="43" applyBorder="1"/>
    <xf numFmtId="0" fontId="78" fillId="0" borderId="13" xfId="43" applyBorder="1"/>
    <xf numFmtId="0" fontId="78" fillId="0" borderId="0" xfId="43" applyAlignment="1">
      <alignment horizontal="left"/>
    </xf>
    <xf numFmtId="0" fontId="8" fillId="0" borderId="0" xfId="43" applyFont="1" applyAlignment="1">
      <alignment horizontal="center"/>
    </xf>
    <xf numFmtId="0" fontId="8" fillId="0" borderId="0" xfId="43" applyFont="1"/>
    <xf numFmtId="0" fontId="9" fillId="0" borderId="0" xfId="43" applyFont="1"/>
    <xf numFmtId="0" fontId="22" fillId="0" borderId="16" xfId="0" applyFont="1" applyBorder="1"/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24" fillId="0" borderId="11" xfId="41" applyFont="1" applyBorder="1"/>
    <xf numFmtId="0" fontId="24" fillId="0" borderId="11" xfId="41" applyFont="1" applyBorder="1" applyAlignment="1">
      <alignment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/>
    <xf numFmtId="0" fontId="29" fillId="0" borderId="0" xfId="41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25" fillId="0" borderId="12" xfId="41" applyFont="1" applyBorder="1" applyAlignment="1">
      <alignment horizontal="center" vertical="top" wrapText="1"/>
    </xf>
    <xf numFmtId="0" fontId="12" fillId="0" borderId="11" xfId="0" applyFont="1" applyBorder="1"/>
    <xf numFmtId="0" fontId="16" fillId="0" borderId="0" xfId="0" applyFont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3" applyFont="1" applyAlignment="1">
      <alignment horizontal="center"/>
    </xf>
    <xf numFmtId="0" fontId="23" fillId="0" borderId="11" xfId="41" applyFont="1" applyBorder="1" applyAlignment="1">
      <alignment horizontal="center"/>
    </xf>
    <xf numFmtId="0" fontId="23" fillId="0" borderId="0" xfId="41" applyFont="1" applyAlignment="1">
      <alignment horizontal="center" vertical="top" wrapText="1"/>
    </xf>
    <xf numFmtId="0" fontId="23" fillId="0" borderId="11" xfId="4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8" fillId="0" borderId="19" xfId="43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8" fillId="0" borderId="17" xfId="0" applyFont="1" applyBorder="1" applyAlignment="1">
      <alignment horizontal="center" vertical="top" wrapText="1"/>
    </xf>
    <xf numFmtId="0" fontId="0" fillId="0" borderId="0" xfId="41" applyFont="1"/>
    <xf numFmtId="0" fontId="11" fillId="0" borderId="0" xfId="41" applyFont="1" applyAlignment="1">
      <alignment horizontal="center"/>
    </xf>
    <xf numFmtId="0" fontId="8" fillId="0" borderId="11" xfId="41" applyFont="1" applyBorder="1" applyAlignment="1">
      <alignment horizontal="center" vertical="top" wrapText="1"/>
    </xf>
    <xf numFmtId="0" fontId="0" fillId="0" borderId="11" xfId="41" applyFont="1" applyBorder="1"/>
    <xf numFmtId="0" fontId="14" fillId="0" borderId="0" xfId="41" applyFont="1"/>
    <xf numFmtId="0" fontId="8" fillId="0" borderId="11" xfId="41" applyFont="1" applyBorder="1"/>
    <xf numFmtId="0" fontId="22" fillId="0" borderId="11" xfId="4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0" fillId="0" borderId="11" xfId="0" applyBorder="1" applyAlignment="1">
      <alignment wrapText="1"/>
    </xf>
    <xf numFmtId="0" fontId="33" fillId="0" borderId="19" xfId="41" applyFont="1" applyBorder="1" applyAlignment="1">
      <alignment horizontal="center" wrapText="1"/>
    </xf>
    <xf numFmtId="0" fontId="33" fillId="0" borderId="10" xfId="41" applyFont="1" applyBorder="1" applyAlignment="1">
      <alignment horizontal="center"/>
    </xf>
    <xf numFmtId="0" fontId="8" fillId="0" borderId="20" xfId="43" applyFont="1" applyBorder="1" applyAlignment="1">
      <alignment horizontal="center" vertical="top" wrapText="1"/>
    </xf>
    <xf numFmtId="0" fontId="78" fillId="0" borderId="14" xfId="43" applyBorder="1"/>
    <xf numFmtId="0" fontId="0" fillId="0" borderId="11" xfId="0" applyBorder="1" applyAlignment="1">
      <alignment horizontal="center" vertical="center"/>
    </xf>
    <xf numFmtId="0" fontId="27" fillId="0" borderId="14" xfId="4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35" fillId="0" borderId="0" xfId="41" applyFont="1" applyAlignment="1">
      <alignment horizontal="center"/>
    </xf>
    <xf numFmtId="0" fontId="0" fillId="0" borderId="11" xfId="43" applyFont="1" applyBorder="1" applyAlignment="1">
      <alignment horizontal="center" vertical="top" wrapText="1"/>
    </xf>
    <xf numFmtId="0" fontId="0" fillId="0" borderId="0" xfId="43" applyFont="1"/>
    <xf numFmtId="0" fontId="8" fillId="0" borderId="11" xfId="4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40" fillId="0" borderId="0" xfId="0" applyFont="1"/>
    <xf numFmtId="0" fontId="40" fillId="0" borderId="10" xfId="0" applyFont="1" applyBorder="1" applyAlignment="1">
      <alignment vertical="top" wrapText="1"/>
    </xf>
    <xf numFmtId="0" fontId="40" fillId="33" borderId="10" xfId="0" applyFont="1" applyFill="1" applyBorder="1" applyAlignment="1">
      <alignment vertical="center" wrapText="1"/>
    </xf>
    <xf numFmtId="0" fontId="41" fillId="0" borderId="11" xfId="0" quotePrefix="1" applyFont="1" applyBorder="1" applyAlignment="1">
      <alignment horizontal="center" vertical="top" wrapText="1"/>
    </xf>
    <xf numFmtId="0" fontId="0" fillId="33" borderId="11" xfId="0" applyFill="1" applyBorder="1"/>
    <xf numFmtId="0" fontId="61" fillId="0" borderId="0" xfId="0" applyFont="1"/>
    <xf numFmtId="0" fontId="8" fillId="0" borderId="0" xfId="41" applyFont="1"/>
    <xf numFmtId="0" fontId="8" fillId="0" borderId="0" xfId="41" applyFont="1" applyAlignment="1">
      <alignment horizontal="center" vertical="top" wrapText="1"/>
    </xf>
    <xf numFmtId="0" fontId="8" fillId="0" borderId="0" xfId="41" applyFont="1" applyAlignment="1">
      <alignment horizontal="center"/>
    </xf>
    <xf numFmtId="0" fontId="22" fillId="0" borderId="0" xfId="41" applyFont="1" applyAlignment="1">
      <alignment horizontal="left"/>
    </xf>
    <xf numFmtId="0" fontId="12" fillId="0" borderId="0" xfId="41" applyFont="1"/>
    <xf numFmtId="0" fontId="8" fillId="0" borderId="16" xfId="41" applyFont="1" applyBorder="1"/>
    <xf numFmtId="0" fontId="41" fillId="0" borderId="11" xfId="0" applyFont="1" applyBorder="1" applyAlignment="1">
      <alignment horizontal="center" vertical="top" wrapText="1"/>
    </xf>
    <xf numFmtId="0" fontId="8" fillId="0" borderId="11" xfId="41" applyFont="1" applyBorder="1" applyAlignment="1">
      <alignment horizontal="center" vertical="center"/>
    </xf>
    <xf numFmtId="0" fontId="37" fillId="0" borderId="0" xfId="0" applyFont="1"/>
    <xf numFmtId="0" fontId="38" fillId="0" borderId="0" xfId="0" applyFont="1"/>
    <xf numFmtId="0" fontId="41" fillId="0" borderId="0" xfId="0" applyFont="1"/>
    <xf numFmtId="0" fontId="4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0" fontId="50" fillId="0" borderId="11" xfId="0" applyFont="1" applyBorder="1" applyAlignment="1">
      <alignment vertical="top" wrapText="1"/>
    </xf>
    <xf numFmtId="0" fontId="54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top" wrapText="1"/>
    </xf>
    <xf numFmtId="0" fontId="53" fillId="0" borderId="0" xfId="0" applyFont="1"/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left" vertical="center" wrapText="1" indent="2"/>
    </xf>
    <xf numFmtId="0" fontId="58" fillId="0" borderId="0" xfId="0" applyFont="1" applyAlignment="1">
      <alignment horizontal="left" vertical="center" wrapText="1" indent="2"/>
    </xf>
    <xf numFmtId="0" fontId="58" fillId="0" borderId="0" xfId="0" applyFont="1" applyAlignment="1">
      <alignment vertical="center" wrapText="1"/>
    </xf>
    <xf numFmtId="0" fontId="53" fillId="0" borderId="11" xfId="0" applyFont="1" applyBorder="1" applyAlignment="1">
      <alignment vertical="top" wrapText="1"/>
    </xf>
    <xf numFmtId="0" fontId="53" fillId="0" borderId="14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center" wrapText="1"/>
    </xf>
    <xf numFmtId="0" fontId="53" fillId="0" borderId="11" xfId="0" applyFont="1" applyBorder="1"/>
    <xf numFmtId="0" fontId="58" fillId="0" borderId="11" xfId="0" applyFont="1" applyBorder="1" applyAlignment="1">
      <alignment horizontal="center" vertical="center" wrapText="1"/>
    </xf>
    <xf numFmtId="0" fontId="11" fillId="0" borderId="0" xfId="41" applyFont="1"/>
    <xf numFmtId="0" fontId="37" fillId="0" borderId="0" xfId="0" applyFont="1" applyAlignment="1">
      <alignment horizontal="right"/>
    </xf>
    <xf numFmtId="0" fontId="8" fillId="0" borderId="14" xfId="0" applyFont="1" applyBorder="1" applyAlignment="1">
      <alignment vertical="top" wrapText="1"/>
    </xf>
    <xf numFmtId="0" fontId="0" fillId="34" borderId="0" xfId="0" applyFill="1"/>
    <xf numFmtId="0" fontId="17" fillId="34" borderId="0" xfId="0" applyFont="1" applyFill="1"/>
    <xf numFmtId="0" fontId="8" fillId="34" borderId="0" xfId="0" applyFont="1" applyFill="1"/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33" borderId="0" xfId="41" applyFont="1" applyFill="1"/>
    <xf numFmtId="0" fontId="11" fillId="33" borderId="0" xfId="41" applyFont="1" applyFill="1"/>
    <xf numFmtId="0" fontId="22" fillId="33" borderId="11" xfId="41" applyFont="1" applyFill="1" applyBorder="1" applyAlignment="1">
      <alignment horizontal="center"/>
    </xf>
    <xf numFmtId="0" fontId="0" fillId="33" borderId="0" xfId="0" applyFill="1"/>
    <xf numFmtId="0" fontId="8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0" fillId="33" borderId="14" xfId="0" applyFill="1" applyBorder="1"/>
    <xf numFmtId="0" fontId="8" fillId="33" borderId="0" xfId="0" applyFont="1" applyFill="1" applyAlignment="1">
      <alignment horizontal="left"/>
    </xf>
    <xf numFmtId="0" fontId="8" fillId="33" borderId="0" xfId="0" applyFont="1" applyFill="1"/>
    <xf numFmtId="0" fontId="22" fillId="0" borderId="0" xfId="43" applyFont="1" applyAlignment="1">
      <alignment horizontal="right"/>
    </xf>
    <xf numFmtId="0" fontId="53" fillId="0" borderId="0" xfId="41" applyFont="1"/>
    <xf numFmtId="0" fontId="39" fillId="33" borderId="0" xfId="0" applyFont="1" applyFill="1"/>
    <xf numFmtId="0" fontId="53" fillId="33" borderId="11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39" fillId="0" borderId="11" xfId="0" quotePrefix="1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15" fillId="33" borderId="0" xfId="0" applyFont="1" applyFill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33" borderId="11" xfId="41" applyFont="1" applyFill="1" applyBorder="1" applyAlignment="1">
      <alignment horizontal="center" vertical="center"/>
    </xf>
    <xf numFmtId="0" fontId="45" fillId="0" borderId="0" xfId="0" applyFont="1"/>
    <xf numFmtId="0" fontId="37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8" fillId="0" borderId="0" xfId="42" applyFont="1"/>
    <xf numFmtId="0" fontId="8" fillId="0" borderId="0" xfId="42" applyFont="1" applyAlignment="1">
      <alignment horizontal="center" vertical="top" wrapText="1"/>
    </xf>
    <xf numFmtId="0" fontId="8" fillId="0" borderId="0" xfId="42" applyFont="1" applyAlignment="1">
      <alignment horizontal="center"/>
    </xf>
    <xf numFmtId="0" fontId="37" fillId="33" borderId="0" xfId="0" applyFont="1" applyFill="1" applyAlignment="1">
      <alignment horizontal="center"/>
    </xf>
    <xf numFmtId="0" fontId="41" fillId="33" borderId="11" xfId="0" quotePrefix="1" applyFont="1" applyFill="1" applyBorder="1" applyAlignment="1">
      <alignment horizontal="center" vertical="top" wrapText="1"/>
    </xf>
    <xf numFmtId="0" fontId="19" fillId="0" borderId="0" xfId="43" applyFont="1" applyAlignment="1">
      <alignment horizontal="left"/>
    </xf>
    <xf numFmtId="0" fontId="8" fillId="0" borderId="0" xfId="43" applyFont="1" applyAlignment="1">
      <alignment horizontal="left"/>
    </xf>
    <xf numFmtId="0" fontId="0" fillId="0" borderId="11" xfId="43" applyFont="1" applyBorder="1"/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quotePrefix="1" applyFont="1" applyBorder="1" applyAlignment="1">
      <alignment horizontal="center" vertical="center"/>
    </xf>
    <xf numFmtId="0" fontId="18" fillId="0" borderId="11" xfId="0" quotePrefix="1" applyFont="1" applyBorder="1" applyAlignment="1">
      <alignment horizontal="center"/>
    </xf>
    <xf numFmtId="0" fontId="14" fillId="0" borderId="11" xfId="0" applyFont="1" applyBorder="1"/>
    <xf numFmtId="0" fontId="0" fillId="0" borderId="11" xfId="0" applyBorder="1" applyAlignment="1">
      <alignment horizontal="right"/>
    </xf>
    <xf numFmtId="0" fontId="0" fillId="0" borderId="11" xfId="0" quotePrefix="1" applyBorder="1" applyAlignment="1">
      <alignment horizontal="right" vertical="top" wrapText="1"/>
    </xf>
    <xf numFmtId="0" fontId="0" fillId="33" borderId="11" xfId="0" quotePrefix="1" applyFill="1" applyBorder="1" applyAlignment="1">
      <alignment horizontal="right" vertical="top" wrapText="1"/>
    </xf>
    <xf numFmtId="0" fontId="0" fillId="0" borderId="11" xfId="0" quotePrefix="1" applyBorder="1" applyAlignment="1">
      <alignment horizontal="center" vertical="top" wrapText="1"/>
    </xf>
    <xf numFmtId="0" fontId="56" fillId="0" borderId="11" xfId="0" applyFont="1" applyBorder="1" applyAlignment="1">
      <alignment horizontal="right" vertical="center"/>
    </xf>
    <xf numFmtId="0" fontId="0" fillId="33" borderId="15" xfId="0" applyFill="1" applyBorder="1"/>
    <xf numFmtId="0" fontId="22" fillId="0" borderId="11" xfId="0" quotePrefix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horizontal="center"/>
    </xf>
    <xf numFmtId="2" fontId="0" fillId="0" borderId="11" xfId="0" applyNumberFormat="1" applyBorder="1"/>
    <xf numFmtId="0" fontId="79" fillId="0" borderId="11" xfId="0" applyFont="1" applyBorder="1" applyAlignment="1">
      <alignment horizontal="center"/>
    </xf>
    <xf numFmtId="0" fontId="8" fillId="0" borderId="14" xfId="0" applyFont="1" applyBorder="1"/>
    <xf numFmtId="0" fontId="18" fillId="0" borderId="11" xfId="0" applyFont="1" applyBorder="1" applyAlignment="1">
      <alignment horizontal="right"/>
    </xf>
    <xf numFmtId="0" fontId="79" fillId="0" borderId="0" xfId="52"/>
    <xf numFmtId="0" fontId="19" fillId="0" borderId="0" xfId="52" applyFont="1" applyAlignment="1">
      <alignment horizontal="right"/>
    </xf>
    <xf numFmtId="0" fontId="12" fillId="0" borderId="0" xfId="52" applyFont="1"/>
    <xf numFmtId="0" fontId="11" fillId="0" borderId="0" xfId="52" applyFont="1" applyAlignment="1">
      <alignment horizontal="center"/>
    </xf>
    <xf numFmtId="0" fontId="8" fillId="0" borderId="0" xfId="52" applyFont="1"/>
    <xf numFmtId="0" fontId="8" fillId="34" borderId="11" xfId="52" applyFont="1" applyFill="1" applyBorder="1" applyAlignment="1">
      <alignment horizontal="center"/>
    </xf>
    <xf numFmtId="0" fontId="79" fillId="34" borderId="11" xfId="52" applyFill="1" applyBorder="1" applyAlignment="1">
      <alignment horizontal="center"/>
    </xf>
    <xf numFmtId="0" fontId="8" fillId="0" borderId="11" xfId="52" applyFont="1" applyBorder="1" applyAlignment="1">
      <alignment horizontal="center" vertical="top" wrapText="1"/>
    </xf>
    <xf numFmtId="0" fontId="8" fillId="0" borderId="11" xfId="52" applyFont="1" applyBorder="1" applyAlignment="1">
      <alignment vertical="top" wrapText="1"/>
    </xf>
    <xf numFmtId="0" fontId="46" fillId="0" borderId="11" xfId="52" applyFont="1" applyBorder="1" applyAlignment="1">
      <alignment horizontal="center"/>
    </xf>
    <xf numFmtId="0" fontId="46" fillId="0" borderId="11" xfId="52" applyFont="1" applyBorder="1" applyAlignment="1">
      <alignment horizontal="center" wrapText="1"/>
    </xf>
    <xf numFmtId="0" fontId="46" fillId="34" borderId="11" xfId="52" applyFont="1" applyFill="1" applyBorder="1" applyAlignment="1">
      <alignment horizontal="center"/>
    </xf>
    <xf numFmtId="0" fontId="46" fillId="33" borderId="0" xfId="52" applyFont="1" applyFill="1" applyAlignment="1">
      <alignment horizontal="center"/>
    </xf>
    <xf numFmtId="0" fontId="46" fillId="33" borderId="11" xfId="52" applyFont="1" applyFill="1" applyBorder="1" applyAlignment="1">
      <alignment horizontal="center"/>
    </xf>
    <xf numFmtId="0" fontId="46" fillId="33" borderId="11" xfId="52" applyFont="1" applyFill="1" applyBorder="1" applyAlignment="1">
      <alignment horizontal="center" wrapText="1"/>
    </xf>
    <xf numFmtId="0" fontId="79" fillId="0" borderId="11" xfId="52" applyBorder="1" applyAlignment="1">
      <alignment horizontal="center"/>
    </xf>
    <xf numFmtId="0" fontId="13" fillId="0" borderId="11" xfId="52" applyFont="1" applyBorder="1" applyAlignment="1">
      <alignment horizontal="center" wrapText="1"/>
    </xf>
    <xf numFmtId="0" fontId="22" fillId="33" borderId="11" xfId="52" applyFont="1" applyFill="1" applyBorder="1" applyAlignment="1">
      <alignment horizontal="center"/>
    </xf>
    <xf numFmtId="0" fontId="22" fillId="33" borderId="11" xfId="52" applyFont="1" applyFill="1" applyBorder="1" applyAlignment="1">
      <alignment horizontal="center" wrapText="1"/>
    </xf>
    <xf numFmtId="0" fontId="22" fillId="0" borderId="11" xfId="52" applyFont="1" applyBorder="1" applyAlignment="1">
      <alignment horizontal="center"/>
    </xf>
    <xf numFmtId="0" fontId="22" fillId="0" borderId="11" xfId="52" applyFont="1" applyBorder="1" applyAlignment="1">
      <alignment horizontal="center" wrapText="1"/>
    </xf>
    <xf numFmtId="0" fontId="8" fillId="0" borderId="11" xfId="52" applyFont="1" applyBorder="1" applyAlignment="1">
      <alignment horizontal="center"/>
    </xf>
    <xf numFmtId="0" fontId="8" fillId="0" borderId="11" xfId="52" applyFont="1" applyBorder="1" applyAlignment="1">
      <alignment horizontal="left" wrapText="1"/>
    </xf>
    <xf numFmtId="0" fontId="79" fillId="34" borderId="11" xfId="52" applyFill="1" applyBorder="1" applyAlignment="1">
      <alignment horizontal="right"/>
    </xf>
    <xf numFmtId="0" fontId="79" fillId="33" borderId="11" xfId="52" applyFill="1" applyBorder="1" applyAlignment="1">
      <alignment horizontal="right"/>
    </xf>
    <xf numFmtId="0" fontId="79" fillId="33" borderId="11" xfId="52" applyFill="1" applyBorder="1" applyAlignment="1">
      <alignment horizontal="center"/>
    </xf>
    <xf numFmtId="0" fontId="79" fillId="0" borderId="11" xfId="52" applyBorder="1" applyAlignment="1">
      <alignment horizontal="right"/>
    </xf>
    <xf numFmtId="0" fontId="8" fillId="0" borderId="11" xfId="52" applyFont="1" applyBorder="1" applyAlignment="1">
      <alignment horizontal="left"/>
    </xf>
    <xf numFmtId="0" fontId="79" fillId="34" borderId="11" xfId="52" applyFill="1" applyBorder="1"/>
    <xf numFmtId="0" fontId="79" fillId="0" borderId="11" xfId="52" applyBorder="1"/>
    <xf numFmtId="0" fontId="8" fillId="0" borderId="0" xfId="52" applyFont="1" applyAlignment="1">
      <alignment horizontal="center"/>
    </xf>
    <xf numFmtId="10" fontId="8" fillId="0" borderId="0" xfId="52" applyNumberFormat="1" applyFont="1"/>
    <xf numFmtId="0" fontId="79" fillId="0" borderId="0" xfId="56"/>
    <xf numFmtId="0" fontId="9" fillId="0" borderId="0" xfId="56" applyFont="1" applyAlignment="1">
      <alignment horizontal="right"/>
    </xf>
    <xf numFmtId="0" fontId="12" fillId="0" borderId="0" xfId="52" applyFont="1" applyAlignment="1">
      <alignment horizontal="center"/>
    </xf>
    <xf numFmtId="0" fontId="17" fillId="0" borderId="0" xfId="52" applyFont="1" applyAlignment="1">
      <alignment horizontal="center"/>
    </xf>
    <xf numFmtId="0" fontId="16" fillId="0" borderId="0" xfId="52" applyFont="1"/>
    <xf numFmtId="0" fontId="10" fillId="0" borderId="0" xfId="56" applyFont="1" applyAlignment="1">
      <alignment horizontal="right"/>
    </xf>
    <xf numFmtId="0" fontId="20" fillId="0" borderId="11" xfId="56" applyFont="1" applyBorder="1" applyAlignment="1">
      <alignment horizontal="center" vertical="center" wrapText="1"/>
    </xf>
    <xf numFmtId="0" fontId="8" fillId="0" borderId="11" xfId="56" applyFont="1" applyBorder="1" applyAlignment="1">
      <alignment horizontal="center" vertical="center"/>
    </xf>
    <xf numFmtId="0" fontId="20" fillId="0" borderId="11" xfId="56" applyFont="1" applyBorder="1" applyAlignment="1">
      <alignment horizontal="center" vertical="top" wrapText="1"/>
    </xf>
    <xf numFmtId="0" fontId="18" fillId="0" borderId="11" xfId="56" applyFont="1" applyBorder="1" applyAlignment="1">
      <alignment horizontal="left" vertical="top" wrapText="1"/>
    </xf>
    <xf numFmtId="0" fontId="79" fillId="0" borderId="11" xfId="57" applyBorder="1" applyAlignment="1">
      <alignment horizontal="right" vertical="top" wrapText="1"/>
    </xf>
    <xf numFmtId="0" fontId="79" fillId="0" borderId="11" xfId="57" applyBorder="1" applyAlignment="1">
      <alignment horizontal="center" vertical="top" wrapText="1"/>
    </xf>
    <xf numFmtId="0" fontId="79" fillId="0" borderId="11" xfId="56" applyBorder="1" applyAlignment="1">
      <alignment horizontal="center" vertical="top" wrapText="1"/>
    </xf>
    <xf numFmtId="0" fontId="18" fillId="0" borderId="11" xfId="56" applyFont="1" applyBorder="1" applyAlignment="1">
      <alignment horizontal="center" vertical="top" wrapText="1"/>
    </xf>
    <xf numFmtId="0" fontId="18" fillId="0" borderId="0" xfId="56" applyFont="1" applyAlignment="1">
      <alignment horizontal="left"/>
    </xf>
    <xf numFmtId="0" fontId="79" fillId="0" borderId="0" xfId="0" applyFont="1"/>
    <xf numFmtId="0" fontId="12" fillId="0" borderId="0" xfId="52" applyFont="1" applyAlignment="1">
      <alignment vertical="top" wrapText="1"/>
    </xf>
    <xf numFmtId="0" fontId="18" fillId="0" borderId="11" xfId="41" applyFont="1" applyBorder="1" applyAlignment="1">
      <alignment horizontal="right"/>
    </xf>
    <xf numFmtId="0" fontId="20" fillId="0" borderId="11" xfId="41" applyFont="1" applyBorder="1"/>
    <xf numFmtId="0" fontId="18" fillId="33" borderId="11" xfId="41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8" fillId="0" borderId="15" xfId="0" applyFont="1" applyBorder="1"/>
    <xf numFmtId="0" fontId="18" fillId="0" borderId="17" xfId="0" applyFont="1" applyBorder="1"/>
    <xf numFmtId="0" fontId="20" fillId="0" borderId="11" xfId="0" applyFont="1" applyBorder="1"/>
    <xf numFmtId="0" fontId="18" fillId="33" borderId="11" xfId="0" applyFont="1" applyFill="1" applyBorder="1"/>
    <xf numFmtId="0" fontId="79" fillId="33" borderId="11" xfId="0" applyFont="1" applyFill="1" applyBorder="1"/>
    <xf numFmtId="0" fontId="79" fillId="33" borderId="14" xfId="0" applyFont="1" applyFill="1" applyBorder="1"/>
    <xf numFmtId="0" fontId="79" fillId="0" borderId="11" xfId="0" applyFont="1" applyBorder="1"/>
    <xf numFmtId="0" fontId="11" fillId="0" borderId="0" xfId="0" applyFont="1" applyAlignment="1">
      <alignment horizontal="center" wrapText="1"/>
    </xf>
    <xf numFmtId="0" fontId="82" fillId="0" borderId="11" xfId="41" applyFont="1" applyBorder="1" applyAlignment="1">
      <alignment horizontal="right" wrapText="1"/>
    </xf>
    <xf numFmtId="0" fontId="79" fillId="0" borderId="11" xfId="0" applyFon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2" fontId="79" fillId="0" borderId="1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top" wrapText="1"/>
    </xf>
    <xf numFmtId="0" fontId="79" fillId="0" borderId="11" xfId="0" applyFont="1" applyBorder="1" applyAlignment="1">
      <alignment vertical="top" wrapText="1"/>
    </xf>
    <xf numFmtId="0" fontId="0" fillId="0" borderId="19" xfId="0" applyBorder="1"/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8" fillId="0" borderId="0" xfId="58" applyFont="1"/>
    <xf numFmtId="0" fontId="22" fillId="0" borderId="0" xfId="58" applyFont="1"/>
    <xf numFmtId="0" fontId="12" fillId="0" borderId="0" xfId="58" applyFont="1"/>
    <xf numFmtId="0" fontId="8" fillId="0" borderId="0" xfId="58" applyFont="1" applyAlignment="1">
      <alignment horizontal="center"/>
    </xf>
    <xf numFmtId="0" fontId="20" fillId="0" borderId="0" xfId="58" applyFont="1" applyAlignment="1">
      <alignment wrapText="1"/>
    </xf>
    <xf numFmtId="0" fontId="22" fillId="0" borderId="16" xfId="57" applyFont="1" applyBorder="1"/>
    <xf numFmtId="0" fontId="22" fillId="0" borderId="0" xfId="57" applyFont="1"/>
    <xf numFmtId="0" fontId="8" fillId="0" borderId="0" xfId="58" applyFont="1" applyAlignment="1">
      <alignment horizontal="center" vertical="top" wrapText="1"/>
    </xf>
    <xf numFmtId="0" fontId="20" fillId="0" borderId="0" xfId="58" applyFont="1" applyAlignment="1">
      <alignment horizontal="left"/>
    </xf>
    <xf numFmtId="0" fontId="8" fillId="33" borderId="11" xfId="58" quotePrefix="1" applyFont="1" applyFill="1" applyBorder="1" applyAlignment="1">
      <alignment horizontal="center" vertical="center" wrapText="1"/>
    </xf>
    <xf numFmtId="0" fontId="22" fillId="33" borderId="12" xfId="58" quotePrefix="1" applyFont="1" applyFill="1" applyBorder="1" applyAlignment="1">
      <alignment horizontal="center" vertical="center" wrapText="1"/>
    </xf>
    <xf numFmtId="0" fontId="8" fillId="0" borderId="0" xfId="58" applyFont="1" applyAlignment="1">
      <alignment horizontal="left" vertical="center"/>
    </xf>
    <xf numFmtId="0" fontId="8" fillId="0" borderId="11" xfId="58" applyFont="1" applyBorder="1" applyAlignment="1">
      <alignment horizontal="center" vertical="center"/>
    </xf>
    <xf numFmtId="0" fontId="8" fillId="0" borderId="11" xfId="58" applyFont="1" applyBorder="1" applyAlignment="1">
      <alignment horizontal="left" vertical="center"/>
    </xf>
    <xf numFmtId="0" fontId="79" fillId="0" borderId="11" xfId="58" applyFont="1" applyBorder="1" applyAlignment="1">
      <alignment horizontal="left" vertical="center"/>
    </xf>
    <xf numFmtId="0" fontId="79" fillId="0" borderId="11" xfId="58" applyFont="1" applyBorder="1" applyAlignment="1">
      <alignment horizontal="center" vertical="center"/>
    </xf>
    <xf numFmtId="0" fontId="18" fillId="0" borderId="0" xfId="58" applyFont="1"/>
    <xf numFmtId="0" fontId="8" fillId="0" borderId="11" xfId="58" applyFont="1" applyBorder="1"/>
    <xf numFmtId="0" fontId="8" fillId="0" borderId="11" xfId="58" applyFont="1" applyBorder="1" applyAlignment="1">
      <alignment horizontal="left"/>
    </xf>
    <xf numFmtId="0" fontId="79" fillId="0" borderId="11" xfId="58" applyFont="1" applyBorder="1" applyAlignment="1">
      <alignment horizontal="center"/>
    </xf>
    <xf numFmtId="0" fontId="79" fillId="0" borderId="0" xfId="58" applyFont="1"/>
    <xf numFmtId="0" fontId="79" fillId="0" borderId="11" xfId="58" applyFont="1" applyBorder="1"/>
    <xf numFmtId="0" fontId="79" fillId="0" borderId="11" xfId="58" applyFont="1" applyBorder="1" applyAlignment="1">
      <alignment horizontal="center" vertical="top" wrapText="1"/>
    </xf>
    <xf numFmtId="0" fontId="8" fillId="0" borderId="0" xfId="58" applyFont="1" applyAlignment="1">
      <alignment vertical="top" wrapText="1"/>
    </xf>
    <xf numFmtId="0" fontId="8" fillId="0" borderId="11" xfId="58" applyFont="1" applyBorder="1" applyAlignment="1">
      <alignment vertical="top" wrapText="1"/>
    </xf>
    <xf numFmtId="0" fontId="8" fillId="0" borderId="22" xfId="58" applyFont="1" applyBorder="1" applyAlignment="1">
      <alignment vertical="top" wrapText="1"/>
    </xf>
    <xf numFmtId="0" fontId="8" fillId="0" borderId="0" xfId="57" applyFont="1"/>
    <xf numFmtId="0" fontId="8" fillId="0" borderId="0" xfId="57" applyFont="1" applyAlignment="1">
      <alignment vertical="top" wrapText="1"/>
    </xf>
    <xf numFmtId="0" fontId="79" fillId="0" borderId="0" xfId="57"/>
    <xf numFmtId="0" fontId="18" fillId="0" borderId="12" xfId="0" applyFont="1" applyBorder="1" applyAlignment="1">
      <alignment horizontal="center" wrapText="1"/>
    </xf>
    <xf numFmtId="2" fontId="18" fillId="0" borderId="15" xfId="0" applyNumberFormat="1" applyFont="1" applyBorder="1" applyAlignment="1">
      <alignment horizontal="right"/>
    </xf>
    <xf numFmtId="0" fontId="18" fillId="0" borderId="12" xfId="0" applyFont="1" applyBorder="1" applyAlignment="1">
      <alignment horizontal="right" wrapText="1"/>
    </xf>
    <xf numFmtId="2" fontId="18" fillId="0" borderId="11" xfId="0" applyNumberFormat="1" applyFont="1" applyBorder="1" applyAlignment="1">
      <alignment horizontal="right"/>
    </xf>
    <xf numFmtId="0" fontId="18" fillId="0" borderId="19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right" wrapText="1"/>
    </xf>
    <xf numFmtId="2" fontId="20" fillId="0" borderId="0" xfId="0" applyNumberFormat="1" applyFont="1" applyAlignment="1">
      <alignment horizontal="right" vertical="top" wrapText="1"/>
    </xf>
    <xf numFmtId="0" fontId="20" fillId="0" borderId="11" xfId="0" applyFont="1" applyBorder="1" applyAlignment="1">
      <alignment horizontal="right" wrapText="1"/>
    </xf>
    <xf numFmtId="0" fontId="9" fillId="0" borderId="0" xfId="57" applyFont="1"/>
    <xf numFmtId="0" fontId="11" fillId="0" borderId="0" xfId="57" applyFont="1" applyAlignment="1">
      <alignment vertical="top" wrapText="1"/>
    </xf>
    <xf numFmtId="0" fontId="11" fillId="0" borderId="0" xfId="57" applyFont="1" applyAlignment="1">
      <alignment horizontal="center" wrapText="1"/>
    </xf>
    <xf numFmtId="0" fontId="12" fillId="0" borderId="0" xfId="57" applyFont="1"/>
    <xf numFmtId="0" fontId="8" fillId="0" borderId="11" xfId="57" applyFont="1" applyBorder="1" applyAlignment="1">
      <alignment horizontal="center" vertical="top" wrapText="1"/>
    </xf>
    <xf numFmtId="0" fontId="79" fillId="0" borderId="11" xfId="57" applyBorder="1" applyAlignment="1">
      <alignment horizontal="center"/>
    </xf>
    <xf numFmtId="0" fontId="18" fillId="0" borderId="15" xfId="57" applyFont="1" applyBorder="1" applyAlignment="1">
      <alignment horizontal="right"/>
    </xf>
    <xf numFmtId="0" fontId="18" fillId="0" borderId="11" xfId="57" applyFont="1" applyBorder="1" applyAlignment="1">
      <alignment horizontal="right"/>
    </xf>
    <xf numFmtId="2" fontId="18" fillId="0" borderId="11" xfId="59" applyNumberFormat="1" applyFont="1" applyBorder="1"/>
    <xf numFmtId="0" fontId="24" fillId="0" borderId="11" xfId="59" applyFont="1" applyBorder="1" applyAlignment="1">
      <alignment horizontal="right"/>
    </xf>
    <xf numFmtId="0" fontId="18" fillId="0" borderId="11" xfId="57" applyFont="1" applyBorder="1"/>
    <xf numFmtId="0" fontId="79" fillId="0" borderId="0" xfId="0" applyFont="1" applyAlignment="1">
      <alignment horizontal="right"/>
    </xf>
    <xf numFmtId="0" fontId="20" fillId="0" borderId="11" xfId="57" applyFont="1" applyBorder="1"/>
    <xf numFmtId="0" fontId="20" fillId="0" borderId="11" xfId="57" applyFont="1" applyBorder="1" applyAlignment="1">
      <alignment horizontal="right" wrapText="1"/>
    </xf>
    <xf numFmtId="0" fontId="20" fillId="0" borderId="0" xfId="57" applyFont="1" applyAlignment="1">
      <alignment wrapText="1"/>
    </xf>
    <xf numFmtId="0" fontId="79" fillId="0" borderId="0" xfId="57" applyAlignment="1">
      <alignment horizontal="left"/>
    </xf>
    <xf numFmtId="0" fontId="24" fillId="0" borderId="11" xfId="59" applyFont="1" applyBorder="1" applyAlignment="1">
      <alignment horizontal="center"/>
    </xf>
    <xf numFmtId="0" fontId="60" fillId="0" borderId="0" xfId="57" applyFont="1" applyAlignment="1">
      <alignment horizontal="center"/>
    </xf>
    <xf numFmtId="0" fontId="39" fillId="0" borderId="0" xfId="57" applyFont="1"/>
    <xf numFmtId="0" fontId="40" fillId="0" borderId="0" xfId="57" applyFont="1"/>
    <xf numFmtId="0" fontId="40" fillId="0" borderId="11" xfId="57" applyFont="1" applyBorder="1" applyAlignment="1">
      <alignment horizontal="center" vertical="top" wrapText="1"/>
    </xf>
    <xf numFmtId="0" fontId="41" fillId="0" borderId="11" xfId="57" quotePrefix="1" applyFont="1" applyBorder="1" applyAlignment="1">
      <alignment horizontal="center" vertical="top" wrapText="1"/>
    </xf>
    <xf numFmtId="0" fontId="18" fillId="0" borderId="11" xfId="57" applyFont="1" applyBorder="1" applyAlignment="1">
      <alignment horizontal="center"/>
    </xf>
    <xf numFmtId="0" fontId="79" fillId="0" borderId="11" xfId="57" applyBorder="1"/>
    <xf numFmtId="0" fontId="18" fillId="0" borderId="11" xfId="57" quotePrefix="1" applyFont="1" applyBorder="1" applyAlignment="1">
      <alignment horizontal="center"/>
    </xf>
    <xf numFmtId="2" fontId="79" fillId="0" borderId="11" xfId="57" applyNumberFormat="1" applyBorder="1"/>
    <xf numFmtId="0" fontId="79" fillId="0" borderId="11" xfId="0" applyFont="1" applyBorder="1" applyAlignment="1">
      <alignment horizontal="center" vertical="top" wrapText="1"/>
    </xf>
    <xf numFmtId="0" fontId="8" fillId="0" borderId="11" xfId="43" applyFont="1" applyBorder="1"/>
    <xf numFmtId="0" fontId="79" fillId="0" borderId="11" xfId="41" applyFont="1" applyBorder="1"/>
    <xf numFmtId="0" fontId="4" fillId="0" borderId="10" xfId="0" applyFont="1" applyBorder="1" applyAlignment="1">
      <alignment horizontal="center"/>
    </xf>
    <xf numFmtId="0" fontId="85" fillId="0" borderId="11" xfId="60" applyBorder="1" applyAlignment="1" applyProtection="1">
      <alignment horizontal="center" vertical="center" wrapText="1"/>
    </xf>
    <xf numFmtId="0" fontId="86" fillId="0" borderId="11" xfId="0" applyFont="1" applyBorder="1"/>
    <xf numFmtId="0" fontId="87" fillId="0" borderId="11" xfId="0" applyFont="1" applyBorder="1" applyAlignment="1">
      <alignment vertical="center" wrapText="1"/>
    </xf>
    <xf numFmtId="0" fontId="88" fillId="0" borderId="11" xfId="0" applyFont="1" applyBorder="1" applyAlignment="1">
      <alignment vertical="center" wrapText="1"/>
    </xf>
    <xf numFmtId="0" fontId="58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24" fillId="0" borderId="11" xfId="41" applyFont="1" applyBorder="1" applyAlignment="1">
      <alignment horizontal="right" vertical="top" wrapText="1"/>
    </xf>
    <xf numFmtId="0" fontId="62" fillId="0" borderId="11" xfId="41" applyBorder="1" applyAlignment="1">
      <alignment horizontal="right"/>
    </xf>
    <xf numFmtId="0" fontId="24" fillId="0" borderId="11" xfId="41" applyFont="1" applyBorder="1" applyAlignment="1">
      <alignment horizontal="right" wrapText="1"/>
    </xf>
    <xf numFmtId="0" fontId="27" fillId="0" borderId="11" xfId="41" applyFont="1" applyBorder="1" applyAlignment="1">
      <alignment horizontal="right" wrapText="1"/>
    </xf>
    <xf numFmtId="0" fontId="56" fillId="0" borderId="11" xfId="41" applyFont="1" applyBorder="1" applyAlignment="1">
      <alignment horizontal="right"/>
    </xf>
    <xf numFmtId="0" fontId="82" fillId="0" borderId="12" xfId="41" applyFont="1" applyBorder="1" applyAlignment="1">
      <alignment horizontal="right" wrapText="1"/>
    </xf>
    <xf numFmtId="0" fontId="24" fillId="0" borderId="12" xfId="41" applyFont="1" applyBorder="1" applyAlignment="1">
      <alignment horizontal="right" vertical="top" wrapText="1"/>
    </xf>
    <xf numFmtId="0" fontId="90" fillId="0" borderId="11" xfId="41" applyFont="1" applyBorder="1" applyAlignment="1">
      <alignment horizontal="right"/>
    </xf>
    <xf numFmtId="0" fontId="25" fillId="0" borderId="0" xfId="41" applyFont="1"/>
    <xf numFmtId="0" fontId="10" fillId="0" borderId="0" xfId="57" applyFont="1"/>
    <xf numFmtId="0" fontId="8" fillId="35" borderId="11" xfId="57" applyFont="1" applyFill="1" applyBorder="1" applyAlignment="1">
      <alignment horizontal="center" vertical="top" wrapText="1"/>
    </xf>
    <xf numFmtId="0" fontId="22" fillId="35" borderId="11" xfId="57" applyFont="1" applyFill="1" applyBorder="1" applyAlignment="1">
      <alignment horizontal="center" vertical="top" wrapText="1"/>
    </xf>
    <xf numFmtId="0" fontId="22" fillId="35" borderId="11" xfId="57" applyFont="1" applyFill="1" applyBorder="1" applyAlignment="1">
      <alignment horizontal="center"/>
    </xf>
    <xf numFmtId="0" fontId="91" fillId="0" borderId="11" xfId="57" applyFont="1" applyBorder="1" applyAlignment="1">
      <alignment horizontal="center" vertical="top" wrapText="1"/>
    </xf>
    <xf numFmtId="0" fontId="22" fillId="0" borderId="11" xfId="57" applyFont="1" applyBorder="1" applyAlignment="1">
      <alignment horizontal="center" vertical="top" wrapText="1"/>
    </xf>
    <xf numFmtId="0" fontId="19" fillId="0" borderId="11" xfId="57" applyFont="1" applyBorder="1" applyAlignment="1">
      <alignment horizontal="center" vertical="top" wrapText="1"/>
    </xf>
    <xf numFmtId="0" fontId="8" fillId="0" borderId="11" xfId="57" applyFont="1" applyBorder="1"/>
    <xf numFmtId="0" fontId="8" fillId="0" borderId="11" xfId="57" applyFont="1" applyBorder="1" applyAlignment="1">
      <alignment horizontal="center"/>
    </xf>
    <xf numFmtId="0" fontId="8" fillId="0" borderId="11" xfId="57" applyFont="1" applyBorder="1" applyAlignment="1">
      <alignment horizontal="left"/>
    </xf>
    <xf numFmtId="0" fontId="79" fillId="35" borderId="11" xfId="57" applyFill="1" applyBorder="1"/>
    <xf numFmtId="2" fontId="79" fillId="35" borderId="11" xfId="57" applyNumberFormat="1" applyFill="1" applyBorder="1"/>
    <xf numFmtId="0" fontId="79" fillId="0" borderId="11" xfId="57" applyBorder="1" applyAlignment="1">
      <alignment horizontal="right"/>
    </xf>
    <xf numFmtId="0" fontId="19" fillId="0" borderId="11" xfId="57" applyFont="1" applyBorder="1" applyAlignment="1">
      <alignment horizontal="center"/>
    </xf>
    <xf numFmtId="0" fontId="8" fillId="0" borderId="11" xfId="57" applyFont="1" applyBorder="1" applyAlignment="1">
      <alignment horizontal="right"/>
    </xf>
    <xf numFmtId="2" fontId="8" fillId="0" borderId="11" xfId="57" applyNumberFormat="1" applyFont="1" applyBorder="1" applyAlignment="1">
      <alignment horizontal="right"/>
    </xf>
    <xf numFmtId="0" fontId="18" fillId="33" borderId="15" xfId="0" applyFont="1" applyFill="1" applyBorder="1"/>
    <xf numFmtId="2" fontId="0" fillId="0" borderId="0" xfId="0" applyNumberFormat="1"/>
    <xf numFmtId="38" fontId="0" fillId="0" borderId="0" xfId="0" applyNumberFormat="1"/>
    <xf numFmtId="0" fontId="8" fillId="0" borderId="16" xfId="0" applyFont="1" applyBorder="1"/>
    <xf numFmtId="0" fontId="8" fillId="33" borderId="16" xfId="0" applyFont="1" applyFill="1" applyBorder="1"/>
    <xf numFmtId="0" fontId="8" fillId="0" borderId="0" xfId="42" applyFont="1" applyAlignment="1">
      <alignment horizontal="right" vertical="top" wrapText="1"/>
    </xf>
    <xf numFmtId="0" fontId="8" fillId="0" borderId="0" xfId="0" applyFont="1" applyAlignment="1">
      <alignment horizontal="left"/>
    </xf>
    <xf numFmtId="0" fontId="18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16" fillId="0" borderId="0" xfId="57" applyFont="1" applyAlignment="1">
      <alignment horizontal="center"/>
    </xf>
    <xf numFmtId="0" fontId="8" fillId="33" borderId="11" xfId="0" applyFont="1" applyFill="1" applyBorder="1" applyAlignment="1">
      <alignment horizontal="center" vertical="top" wrapText="1"/>
    </xf>
    <xf numFmtId="0" fontId="40" fillId="0" borderId="10" xfId="57" applyFont="1" applyBorder="1" applyAlignment="1">
      <alignment horizontal="center" vertical="top" wrapText="1"/>
    </xf>
    <xf numFmtId="0" fontId="8" fillId="33" borderId="0" xfId="0" applyFont="1" applyFill="1" applyAlignment="1">
      <alignment horizontal="right"/>
    </xf>
    <xf numFmtId="0" fontId="8" fillId="33" borderId="14" xfId="0" applyFont="1" applyFill="1" applyBorder="1" applyAlignment="1">
      <alignment horizontal="center" vertical="top" wrapText="1"/>
    </xf>
    <xf numFmtId="0" fontId="11" fillId="0" borderId="0" xfId="57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6" fillId="0" borderId="0" xfId="0" applyFont="1" applyAlignment="1"/>
    <xf numFmtId="0" fontId="22" fillId="0" borderId="0" xfId="0" applyFont="1" applyBorder="1"/>
    <xf numFmtId="0" fontId="0" fillId="0" borderId="0" xfId="0" applyBorder="1" applyAlignment="1">
      <alignment vertical="top" wrapText="1"/>
    </xf>
    <xf numFmtId="0" fontId="40" fillId="33" borderId="21" xfId="0" applyFont="1" applyFill="1" applyBorder="1" applyAlignment="1">
      <alignment horizontal="center" vertical="top" wrapText="1"/>
    </xf>
    <xf numFmtId="0" fontId="41" fillId="0" borderId="14" xfId="0" quotePrefix="1" applyFont="1" applyBorder="1" applyAlignment="1">
      <alignment horizontal="center" vertical="top" wrapText="1"/>
    </xf>
    <xf numFmtId="0" fontId="22" fillId="0" borderId="16" xfId="0" applyFont="1" applyBorder="1" applyAlignment="1"/>
    <xf numFmtId="0" fontId="54" fillId="0" borderId="0" xfId="57" applyFont="1" applyAlignment="1">
      <alignment horizontal="center"/>
    </xf>
    <xf numFmtId="0" fontId="40" fillId="0" borderId="0" xfId="57" applyFont="1" applyBorder="1" applyAlignment="1"/>
    <xf numFmtId="0" fontId="40" fillId="33" borderId="10" xfId="57" applyFont="1" applyFill="1" applyBorder="1" applyAlignment="1">
      <alignment horizontal="center" vertical="top" wrapText="1"/>
    </xf>
    <xf numFmtId="0" fontId="40" fillId="33" borderId="21" xfId="57" applyFont="1" applyFill="1" applyBorder="1" applyAlignment="1">
      <alignment horizontal="center" vertical="top" wrapText="1"/>
    </xf>
    <xf numFmtId="0" fontId="40" fillId="33" borderId="11" xfId="57" applyFont="1" applyFill="1" applyBorder="1" applyAlignment="1">
      <alignment horizontal="center" vertical="top" wrapText="1"/>
    </xf>
    <xf numFmtId="0" fontId="41" fillId="0" borderId="14" xfId="57" quotePrefix="1" applyFont="1" applyBorder="1" applyAlignment="1">
      <alignment horizontal="center" vertical="top" wrapText="1"/>
    </xf>
    <xf numFmtId="0" fontId="54" fillId="0" borderId="11" xfId="57" applyFont="1" applyBorder="1" applyAlignment="1">
      <alignment horizontal="center"/>
    </xf>
    <xf numFmtId="0" fontId="61" fillId="0" borderId="0" xfId="57" applyFont="1"/>
    <xf numFmtId="0" fontId="8" fillId="0" borderId="0" xfId="61" applyFont="1"/>
    <xf numFmtId="0" fontId="79" fillId="0" borderId="0" xfId="57" applyFont="1"/>
    <xf numFmtId="0" fontId="79" fillId="0" borderId="11" xfId="57" quotePrefix="1" applyFont="1" applyBorder="1" applyAlignment="1">
      <alignment vertical="top" wrapText="1"/>
    </xf>
    <xf numFmtId="0" fontId="79" fillId="33" borderId="11" xfId="57" applyFont="1" applyFill="1" applyBorder="1" applyAlignment="1"/>
    <xf numFmtId="0" fontId="79" fillId="0" borderId="11" xfId="57" applyFont="1" applyBorder="1" applyAlignment="1"/>
    <xf numFmtId="0" fontId="79" fillId="0" borderId="11" xfId="57" applyBorder="1" applyAlignment="1"/>
    <xf numFmtId="0" fontId="8" fillId="0" borderId="0" xfId="61" applyFont="1" applyBorder="1" applyAlignment="1"/>
    <xf numFmtId="0" fontId="0" fillId="0" borderId="0" xfId="0" applyFill="1"/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0" fillId="0" borderId="11" xfId="0" applyFill="1" applyBorder="1"/>
    <xf numFmtId="0" fontId="17" fillId="33" borderId="0" xfId="0" applyFont="1" applyFill="1"/>
    <xf numFmtId="0" fontId="17" fillId="0" borderId="0" xfId="57" applyFont="1" applyAlignment="1"/>
    <xf numFmtId="0" fontId="16" fillId="0" borderId="0" xfId="57" applyFont="1" applyAlignment="1"/>
    <xf numFmtId="0" fontId="3" fillId="0" borderId="0" xfId="61"/>
    <xf numFmtId="0" fontId="3" fillId="0" borderId="0" xfId="61" applyAlignment="1">
      <alignment horizontal="left"/>
    </xf>
    <xf numFmtId="0" fontId="26" fillId="0" borderId="0" xfId="61" applyFont="1" applyAlignment="1">
      <alignment horizontal="left"/>
    </xf>
    <xf numFmtId="0" fontId="23" fillId="0" borderId="0" xfId="61" applyFont="1" applyBorder="1" applyAlignment="1">
      <alignment horizontal="left"/>
    </xf>
    <xf numFmtId="0" fontId="3" fillId="0" borderId="0" xfId="61" applyBorder="1" applyAlignment="1">
      <alignment horizontal="center"/>
    </xf>
    <xf numFmtId="0" fontId="23" fillId="0" borderId="0" xfId="61" applyFont="1" applyAlignment="1">
      <alignment horizontal="center"/>
    </xf>
    <xf numFmtId="0" fontId="26" fillId="0" borderId="11" xfId="61" applyFont="1" applyBorder="1" applyAlignment="1">
      <alignment horizontal="center" vertical="center" wrapText="1"/>
    </xf>
    <xf numFmtId="0" fontId="32" fillId="0" borderId="11" xfId="61" applyFont="1" applyBorder="1" applyAlignment="1">
      <alignment horizontal="center" vertical="top" wrapText="1"/>
    </xf>
    <xf numFmtId="0" fontId="32" fillId="0" borderId="11" xfId="61" applyFont="1" applyBorder="1" applyAlignment="1">
      <alignment horizontal="center"/>
    </xf>
    <xf numFmtId="0" fontId="25" fillId="0" borderId="11" xfId="61" applyFont="1" applyBorder="1" applyAlignment="1">
      <alignment horizontal="center" vertical="top" wrapText="1"/>
    </xf>
    <xf numFmtId="0" fontId="3" fillId="0" borderId="11" xfId="61" applyBorder="1"/>
    <xf numFmtId="0" fontId="3" fillId="0" borderId="0" xfId="61" applyBorder="1"/>
    <xf numFmtId="0" fontId="53" fillId="0" borderId="11" xfId="61" applyFont="1" applyBorder="1"/>
    <xf numFmtId="0" fontId="53" fillId="0" borderId="0" xfId="61" applyFont="1" applyBorder="1"/>
    <xf numFmtId="0" fontId="8" fillId="0" borderId="0" xfId="57" applyFont="1" applyAlignment="1"/>
    <xf numFmtId="0" fontId="93" fillId="0" borderId="11" xfId="61" applyFont="1" applyBorder="1" applyAlignment="1">
      <alignment horizontal="right" vertical="top" wrapText="1"/>
    </xf>
    <xf numFmtId="0" fontId="53" fillId="0" borderId="11" xfId="61" applyFont="1" applyBorder="1" applyAlignment="1">
      <alignment horizontal="right"/>
    </xf>
    <xf numFmtId="0" fontId="12" fillId="0" borderId="0" xfId="57" applyFont="1" applyAlignment="1"/>
    <xf numFmtId="0" fontId="9" fillId="0" borderId="0" xfId="57" applyFont="1" applyAlignment="1">
      <alignment horizontal="right"/>
    </xf>
    <xf numFmtId="0" fontId="9" fillId="0" borderId="0" xfId="57" applyFont="1" applyAlignment="1"/>
    <xf numFmtId="0" fontId="11" fillId="0" borderId="0" xfId="57" applyFont="1" applyAlignment="1"/>
    <xf numFmtId="0" fontId="23" fillId="0" borderId="0" xfId="61" applyFont="1"/>
    <xf numFmtId="0" fontId="22" fillId="0" borderId="12" xfId="57" applyFont="1" applyBorder="1" applyAlignment="1">
      <alignment horizontal="center" vertical="top" wrapText="1"/>
    </xf>
    <xf numFmtId="0" fontId="32" fillId="0" borderId="12" xfId="61" applyFont="1" applyBorder="1" applyAlignment="1">
      <alignment horizontal="center" vertical="top" wrapText="1"/>
    </xf>
    <xf numFmtId="0" fontId="29" fillId="0" borderId="0" xfId="61" applyFont="1" applyAlignment="1">
      <alignment horizontal="center"/>
    </xf>
    <xf numFmtId="0" fontId="53" fillId="0" borderId="11" xfId="61" applyFont="1" applyBorder="1" applyAlignment="1">
      <alignment horizontal="center"/>
    </xf>
    <xf numFmtId="10" fontId="8" fillId="0" borderId="0" xfId="42" applyNumberFormat="1" applyFont="1"/>
    <xf numFmtId="0" fontId="79" fillId="0" borderId="0" xfId="0" applyFont="1" applyAlignment="1">
      <alignment horizontal="left"/>
    </xf>
    <xf numFmtId="0" fontId="79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2" fontId="0" fillId="0" borderId="11" xfId="0" applyNumberFormat="1" applyFill="1" applyBorder="1"/>
    <xf numFmtId="0" fontId="79" fillId="0" borderId="11" xfId="57" applyFont="1" applyBorder="1" applyAlignment="1">
      <alignment vertical="top" wrapText="1"/>
    </xf>
    <xf numFmtId="0" fontId="14" fillId="0" borderId="14" xfId="57" quotePrefix="1" applyFont="1" applyBorder="1" applyAlignment="1">
      <alignment vertical="top" wrapText="1"/>
    </xf>
    <xf numFmtId="0" fontId="55" fillId="0" borderId="11" xfId="57" applyFont="1" applyBorder="1" applyAlignment="1">
      <alignment vertical="top"/>
    </xf>
    <xf numFmtId="0" fontId="18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vertical="top"/>
    </xf>
    <xf numFmtId="0" fontId="79" fillId="33" borderId="11" xfId="57" applyFont="1" applyFill="1" applyBorder="1" applyAlignment="1">
      <alignment vertical="top"/>
    </xf>
    <xf numFmtId="10" fontId="0" fillId="0" borderId="0" xfId="0" applyNumberFormat="1"/>
    <xf numFmtId="2" fontId="79" fillId="0" borderId="0" xfId="57" applyNumberFormat="1"/>
    <xf numFmtId="0" fontId="79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43" applyFont="1"/>
    <xf numFmtId="0" fontId="54" fillId="0" borderId="0" xfId="43" applyFont="1" applyAlignment="1">
      <alignment horizontal="center"/>
    </xf>
    <xf numFmtId="0" fontId="39" fillId="0" borderId="0" xfId="43" applyFont="1"/>
    <xf numFmtId="0" fontId="40" fillId="0" borderId="0" xfId="43" applyFont="1"/>
    <xf numFmtId="0" fontId="78" fillId="0" borderId="0" xfId="43" applyAlignment="1">
      <alignment horizontal="right"/>
    </xf>
    <xf numFmtId="0" fontId="94" fillId="33" borderId="11" xfId="43" applyFont="1" applyFill="1" applyBorder="1" applyAlignment="1">
      <alignment horizontal="center" vertical="center" wrapText="1"/>
    </xf>
    <xf numFmtId="0" fontId="8" fillId="33" borderId="11" xfId="43" applyFont="1" applyFill="1" applyBorder="1" applyAlignment="1">
      <alignment horizontal="center" vertical="center" wrapText="1"/>
    </xf>
    <xf numFmtId="0" fontId="78" fillId="0" borderId="11" xfId="43" applyBorder="1" applyAlignment="1">
      <alignment horizontal="center" vertical="center" wrapText="1"/>
    </xf>
    <xf numFmtId="0" fontId="78" fillId="33" borderId="11" xfId="43" applyFill="1" applyBorder="1" applyAlignment="1">
      <alignment horizontal="center" vertical="center" wrapText="1"/>
    </xf>
    <xf numFmtId="0" fontId="56" fillId="33" borderId="11" xfId="43" applyFont="1" applyFill="1" applyBorder="1" applyAlignment="1">
      <alignment horizontal="center" vertical="center" wrapText="1"/>
    </xf>
    <xf numFmtId="0" fontId="78" fillId="0" borderId="11" xfId="43" applyBorder="1" applyAlignment="1">
      <alignment horizontal="center"/>
    </xf>
    <xf numFmtId="0" fontId="78" fillId="33" borderId="11" xfId="43" applyFill="1" applyBorder="1"/>
    <xf numFmtId="0" fontId="8" fillId="0" borderId="11" xfId="43" applyFont="1" applyBorder="1" applyAlignment="1">
      <alignment horizontal="center"/>
    </xf>
    <xf numFmtId="0" fontId="53" fillId="0" borderId="0" xfId="43" applyFont="1" applyAlignment="1">
      <alignment horizontal="center"/>
    </xf>
    <xf numFmtId="0" fontId="78" fillId="0" borderId="0" xfId="43" applyAlignment="1">
      <alignment horizontal="center"/>
    </xf>
    <xf numFmtId="0" fontId="78" fillId="0" borderId="0" xfId="43" applyAlignment="1">
      <alignment vertical="center"/>
    </xf>
    <xf numFmtId="0" fontId="58" fillId="0" borderId="0" xfId="43" applyFont="1" applyAlignment="1">
      <alignment horizontal="left" vertical="center"/>
    </xf>
    <xf numFmtId="0" fontId="58" fillId="0" borderId="0" xfId="43" applyFont="1" applyAlignment="1">
      <alignment vertical="center"/>
    </xf>
    <xf numFmtId="0" fontId="8" fillId="0" borderId="0" xfId="62" applyFont="1"/>
    <xf numFmtId="0" fontId="8" fillId="0" borderId="0" xfId="62" applyFont="1" applyAlignment="1">
      <alignment horizontal="center"/>
    </xf>
    <xf numFmtId="0" fontId="78" fillId="0" borderId="0" xfId="0" applyFont="1"/>
    <xf numFmtId="0" fontId="78" fillId="0" borderId="11" xfId="0" applyFont="1" applyBorder="1" applyAlignment="1">
      <alignment horizontal="center"/>
    </xf>
    <xf numFmtId="0" fontId="18" fillId="0" borderId="11" xfId="0" quotePrefix="1" applyFont="1" applyBorder="1" applyAlignment="1">
      <alignment horizontal="center" vertical="top" wrapText="1"/>
    </xf>
    <xf numFmtId="0" fontId="0" fillId="33" borderId="13" xfId="0" applyFill="1" applyBorder="1"/>
    <xf numFmtId="0" fontId="78" fillId="0" borderId="11" xfId="0" applyFont="1" applyBorder="1"/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78" fillId="0" borderId="11" xfId="41" applyFont="1" applyBorder="1"/>
    <xf numFmtId="0" fontId="78" fillId="0" borderId="11" xfId="41" applyFont="1" applyBorder="1" applyAlignment="1">
      <alignment vertical="top" wrapText="1"/>
    </xf>
    <xf numFmtId="0" fontId="0" fillId="33" borderId="11" xfId="0" applyFill="1" applyBorder="1" applyAlignment="1">
      <alignment horizontal="center"/>
    </xf>
    <xf numFmtId="0" fontId="96" fillId="0" borderId="11" xfId="0" applyFont="1" applyBorder="1" applyAlignment="1">
      <alignment vertical="center" wrapText="1"/>
    </xf>
    <xf numFmtId="0" fontId="8" fillId="0" borderId="15" xfId="0" applyFont="1" applyBorder="1"/>
    <xf numFmtId="0" fontId="14" fillId="33" borderId="11" xfId="0" applyFont="1" applyFill="1" applyBorder="1"/>
    <xf numFmtId="2" fontId="18" fillId="0" borderId="11" xfId="41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78" fillId="0" borderId="0" xfId="63"/>
    <xf numFmtId="0" fontId="17" fillId="0" borderId="0" xfId="63" applyFont="1"/>
    <xf numFmtId="0" fontId="12" fillId="0" borderId="0" xfId="63" applyFont="1"/>
    <xf numFmtId="0" fontId="9" fillId="0" borderId="0" xfId="63" applyFont="1" applyAlignment="1">
      <alignment horizontal="right"/>
    </xf>
    <xf numFmtId="0" fontId="9" fillId="0" borderId="0" xfId="63" applyFont="1"/>
    <xf numFmtId="0" fontId="16" fillId="0" borderId="0" xfId="63" applyFont="1"/>
    <xf numFmtId="0" fontId="1" fillId="0" borderId="0" xfId="64"/>
    <xf numFmtId="0" fontId="11" fillId="0" borderId="0" xfId="63" applyFont="1" applyAlignment="1">
      <alignment horizontal="center"/>
    </xf>
    <xf numFmtId="0" fontId="11" fillId="0" borderId="0" xfId="63" applyFont="1"/>
    <xf numFmtId="0" fontId="1" fillId="0" borderId="0" xfId="64" applyAlignment="1">
      <alignment horizontal="left"/>
    </xf>
    <xf numFmtId="0" fontId="23" fillId="0" borderId="0" xfId="64" applyFont="1"/>
    <xf numFmtId="0" fontId="23" fillId="0" borderId="0" xfId="64" applyFont="1" applyAlignment="1">
      <alignment horizontal="left"/>
    </xf>
    <xf numFmtId="0" fontId="1" fillId="0" borderId="0" xfId="64" applyAlignment="1">
      <alignment horizontal="center"/>
    </xf>
    <xf numFmtId="0" fontId="23" fillId="0" borderId="0" xfId="64" applyFont="1" applyAlignment="1">
      <alignment horizontal="center"/>
    </xf>
    <xf numFmtId="0" fontId="25" fillId="0" borderId="11" xfId="64" applyFont="1" applyBorder="1" applyAlignment="1">
      <alignment horizontal="center" vertical="top" wrapText="1"/>
    </xf>
    <xf numFmtId="0" fontId="22" fillId="0" borderId="12" xfId="63" applyFont="1" applyBorder="1" applyAlignment="1">
      <alignment horizontal="center" vertical="top" wrapText="1"/>
    </xf>
    <xf numFmtId="0" fontId="32" fillId="0" borderId="12" xfId="64" applyFont="1" applyBorder="1" applyAlignment="1">
      <alignment horizontal="center" vertical="top" wrapText="1"/>
    </xf>
    <xf numFmtId="0" fontId="29" fillId="0" borderId="0" xfId="64" applyFont="1" applyAlignment="1">
      <alignment horizontal="center"/>
    </xf>
    <xf numFmtId="0" fontId="1" fillId="0" borderId="11" xfId="64" applyBorder="1"/>
    <xf numFmtId="0" fontId="24" fillId="0" borderId="0" xfId="64" applyFont="1" applyAlignment="1">
      <alignment horizontal="center"/>
    </xf>
    <xf numFmtId="0" fontId="53" fillId="0" borderId="11" xfId="64" applyFont="1" applyBorder="1" applyAlignment="1">
      <alignment horizontal="center"/>
    </xf>
    <xf numFmtId="0" fontId="8" fillId="0" borderId="0" xfId="63" applyFont="1" applyAlignment="1">
      <alignment vertical="top" wrapText="1"/>
    </xf>
    <xf numFmtId="0" fontId="8" fillId="0" borderId="0" xfId="63" applyFont="1"/>
    <xf numFmtId="0" fontId="78" fillId="0" borderId="0" xfId="65"/>
    <xf numFmtId="14" fontId="78" fillId="0" borderId="11" xfId="56" applyNumberFormat="1" applyFont="1" applyBorder="1" applyAlignment="1">
      <alignment horizontal="center" vertical="top" wrapText="1"/>
    </xf>
    <xf numFmtId="0" fontId="78" fillId="0" borderId="11" xfId="56" applyFont="1" applyBorder="1" applyAlignment="1">
      <alignment horizontal="center" vertical="top" wrapText="1"/>
    </xf>
    <xf numFmtId="166" fontId="78" fillId="0" borderId="11" xfId="56" applyNumberFormat="1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40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right"/>
    </xf>
    <xf numFmtId="0" fontId="18" fillId="33" borderId="11" xfId="42" applyFont="1" applyFill="1" applyBorder="1"/>
    <xf numFmtId="0" fontId="0" fillId="33" borderId="11" xfId="0" applyFill="1" applyBorder="1" applyAlignment="1">
      <alignment horizontal="right"/>
    </xf>
    <xf numFmtId="0" fontId="20" fillId="33" borderId="11" xfId="42" applyFont="1" applyFill="1" applyBorder="1"/>
    <xf numFmtId="0" fontId="18" fillId="33" borderId="11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79" fillId="33" borderId="11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11" xfId="0" quotePrefix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79" fillId="33" borderId="11" xfId="0" quotePrefix="1" applyFont="1" applyFill="1" applyBorder="1" applyAlignment="1">
      <alignment horizontal="left"/>
    </xf>
    <xf numFmtId="0" fontId="18" fillId="33" borderId="11" xfId="0" quotePrefix="1" applyFont="1" applyFill="1" applyBorder="1" applyAlignment="1">
      <alignment horizontal="center"/>
    </xf>
    <xf numFmtId="0" fontId="78" fillId="33" borderId="11" xfId="0" applyFont="1" applyFill="1" applyBorder="1"/>
    <xf numFmtId="0" fontId="8" fillId="0" borderId="11" xfId="0" applyFont="1" applyBorder="1" applyAlignment="1">
      <alignment horizontal="center"/>
    </xf>
    <xf numFmtId="0" fontId="98" fillId="0" borderId="11" xfId="66" applyFont="1" applyBorder="1"/>
    <xf numFmtId="0" fontId="98" fillId="0" borderId="11" xfId="66" applyFont="1" applyBorder="1" applyAlignment="1">
      <alignment horizontal="left"/>
    </xf>
    <xf numFmtId="0" fontId="98" fillId="0" borderId="11" xfId="66" applyFont="1" applyFill="1" applyBorder="1"/>
    <xf numFmtId="2" fontId="20" fillId="0" borderId="12" xfId="0" applyNumberFormat="1" applyFont="1" applyBorder="1" applyAlignment="1">
      <alignment horizontal="right" wrapText="1"/>
    </xf>
    <xf numFmtId="2" fontId="20" fillId="0" borderId="11" xfId="41" applyNumberFormat="1" applyFont="1" applyBorder="1"/>
    <xf numFmtId="2" fontId="0" fillId="0" borderId="11" xfId="0" applyNumberFormat="1" applyBorder="1" applyAlignment="1">
      <alignment horizontal="center" vertical="top" wrapText="1"/>
    </xf>
    <xf numFmtId="1" fontId="20" fillId="0" borderId="11" xfId="0" applyNumberFormat="1" applyFont="1" applyBorder="1"/>
    <xf numFmtId="1" fontId="8" fillId="0" borderId="0" xfId="0" applyNumberFormat="1" applyFont="1"/>
    <xf numFmtId="9" fontId="0" fillId="0" borderId="0" xfId="48" applyFont="1"/>
    <xf numFmtId="9" fontId="79" fillId="0" borderId="0" xfId="48" applyFont="1"/>
    <xf numFmtId="0" fontId="18" fillId="0" borderId="19" xfId="0" applyFont="1" applyFill="1" applyBorder="1"/>
    <xf numFmtId="9" fontId="8" fillId="0" borderId="0" xfId="48" applyFont="1" applyAlignment="1">
      <alignment vertical="top" wrapText="1"/>
    </xf>
    <xf numFmtId="9" fontId="78" fillId="0" borderId="0" xfId="48"/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22" fillId="0" borderId="11" xfId="0" quotePrefix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2" fillId="0" borderId="14" xfId="0" quotePrefix="1" applyFont="1" applyBorder="1" applyAlignment="1">
      <alignment horizontal="center" vertical="top" wrapText="1"/>
    </xf>
    <xf numFmtId="0" fontId="22" fillId="0" borderId="18" xfId="0" quotePrefix="1" applyFont="1" applyBorder="1" applyAlignment="1">
      <alignment horizontal="center" vertical="top" wrapText="1"/>
    </xf>
    <xf numFmtId="0" fontId="22" fillId="0" borderId="15" xfId="0" quotePrefix="1" applyFont="1" applyBorder="1" applyAlignment="1">
      <alignment horizontal="center" vertical="top" wrapText="1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2" fontId="79" fillId="0" borderId="14" xfId="0" applyNumberFormat="1" applyFont="1" applyBorder="1" applyAlignment="1">
      <alignment horizontal="center"/>
    </xf>
    <xf numFmtId="2" fontId="79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7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1" xfId="52" applyFont="1" applyBorder="1" applyAlignment="1">
      <alignment horizontal="center" vertical="top" wrapText="1"/>
    </xf>
    <xf numFmtId="0" fontId="8" fillId="0" borderId="11" xfId="52" applyFont="1" applyBorder="1" applyAlignment="1">
      <alignment horizontal="center"/>
    </xf>
    <xf numFmtId="0" fontId="8" fillId="33" borderId="21" xfId="52" applyFont="1" applyFill="1" applyBorder="1" applyAlignment="1">
      <alignment horizontal="center" vertical="top"/>
    </xf>
    <xf numFmtId="0" fontId="8" fillId="33" borderId="22" xfId="52" applyFont="1" applyFill="1" applyBorder="1" applyAlignment="1">
      <alignment horizontal="center" vertical="top"/>
    </xf>
    <xf numFmtId="0" fontId="8" fillId="33" borderId="23" xfId="52" applyFont="1" applyFill="1" applyBorder="1" applyAlignment="1">
      <alignment horizontal="center" vertical="top"/>
    </xf>
    <xf numFmtId="0" fontId="8" fillId="33" borderId="17" xfId="52" applyFont="1" applyFill="1" applyBorder="1" applyAlignment="1">
      <alignment horizontal="center" vertical="top"/>
    </xf>
    <xf numFmtId="0" fontId="8" fillId="33" borderId="16" xfId="52" applyFont="1" applyFill="1" applyBorder="1" applyAlignment="1">
      <alignment horizontal="center" vertical="top"/>
    </xf>
    <xf numFmtId="0" fontId="8" fillId="33" borderId="24" xfId="52" applyFont="1" applyFill="1" applyBorder="1" applyAlignment="1">
      <alignment horizontal="center" vertical="top"/>
    </xf>
    <xf numFmtId="0" fontId="8" fillId="0" borderId="0" xfId="52" applyFont="1" applyAlignment="1">
      <alignment horizontal="center"/>
    </xf>
    <xf numFmtId="0" fontId="12" fillId="0" borderId="0" xfId="52" applyFont="1" applyAlignment="1">
      <alignment horizontal="center"/>
    </xf>
    <xf numFmtId="0" fontId="16" fillId="0" borderId="0" xfId="52" applyFont="1" applyAlignment="1">
      <alignment horizontal="center"/>
    </xf>
    <xf numFmtId="0" fontId="11" fillId="0" borderId="0" xfId="52" applyFont="1" applyAlignment="1">
      <alignment horizontal="center"/>
    </xf>
    <xf numFmtId="0" fontId="8" fillId="0" borderId="0" xfId="52" applyFont="1" applyAlignment="1">
      <alignment horizontal="left"/>
    </xf>
    <xf numFmtId="0" fontId="8" fillId="0" borderId="0" xfId="52" applyFont="1" applyAlignment="1">
      <alignment horizontal="left" vertical="top" wrapText="1"/>
    </xf>
    <xf numFmtId="0" fontId="8" fillId="0" borderId="22" xfId="52" applyFont="1" applyBorder="1" applyAlignment="1">
      <alignment vertical="center" wrapText="1"/>
    </xf>
    <xf numFmtId="0" fontId="8" fillId="0" borderId="0" xfId="52" applyFont="1" applyAlignment="1">
      <alignment vertical="center" wrapText="1"/>
    </xf>
    <xf numFmtId="0" fontId="79" fillId="0" borderId="16" xfId="52" applyBorder="1" applyAlignment="1">
      <alignment vertical="center" wrapText="1"/>
    </xf>
    <xf numFmtId="0" fontId="8" fillId="0" borderId="23" xfId="52" applyFont="1" applyBorder="1" applyAlignment="1">
      <alignment vertical="center"/>
    </xf>
    <xf numFmtId="0" fontId="79" fillId="0" borderId="26" xfId="52" applyBorder="1" applyAlignment="1">
      <alignment vertical="center"/>
    </xf>
    <xf numFmtId="0" fontId="79" fillId="0" borderId="24" xfId="52" applyBorder="1" applyAlignment="1">
      <alignment vertical="center"/>
    </xf>
    <xf numFmtId="0" fontId="8" fillId="34" borderId="10" xfId="52" applyFont="1" applyFill="1" applyBorder="1" applyAlignment="1">
      <alignment horizontal="center" vertical="top"/>
    </xf>
    <xf numFmtId="0" fontId="8" fillId="34" borderId="12" xfId="52" applyFont="1" applyFill="1" applyBorder="1" applyAlignment="1">
      <alignment horizontal="center" vertical="top"/>
    </xf>
    <xf numFmtId="0" fontId="8" fillId="34" borderId="11" xfId="52" applyFont="1" applyFill="1" applyBorder="1" applyAlignment="1">
      <alignment horizontal="center"/>
    </xf>
    <xf numFmtId="0" fontId="8" fillId="34" borderId="10" xfId="52" applyFont="1" applyFill="1" applyBorder="1" applyAlignment="1">
      <alignment horizontal="center" vertical="top" wrapText="1"/>
    </xf>
    <xf numFmtId="0" fontId="79" fillId="34" borderId="12" xfId="52" applyFill="1" applyBorder="1" applyAlignment="1">
      <alignment horizontal="center" vertical="top" wrapText="1"/>
    </xf>
    <xf numFmtId="0" fontId="20" fillId="0" borderId="11" xfId="56" applyFont="1" applyBorder="1" applyAlignment="1">
      <alignment horizontal="center" vertical="top" wrapText="1"/>
    </xf>
    <xf numFmtId="0" fontId="31" fillId="0" borderId="0" xfId="52" applyFont="1" applyAlignment="1">
      <alignment horizontal="center"/>
    </xf>
    <xf numFmtId="0" fontId="36" fillId="0" borderId="0" xfId="52" applyFont="1" applyAlignment="1">
      <alignment horizontal="center"/>
    </xf>
    <xf numFmtId="0" fontId="22" fillId="0" borderId="16" xfId="56" applyFont="1" applyBorder="1" applyAlignment="1">
      <alignment horizontal="center"/>
    </xf>
    <xf numFmtId="0" fontId="20" fillId="0" borderId="11" xfId="56" applyFont="1" applyBorder="1" applyAlignment="1">
      <alignment horizontal="center" vertical="center" wrapText="1"/>
    </xf>
    <xf numFmtId="0" fontId="8" fillId="0" borderId="11" xfId="56" applyFont="1" applyBorder="1" applyAlignment="1">
      <alignment horizontal="center" vertical="center" wrapText="1"/>
    </xf>
    <xf numFmtId="0" fontId="20" fillId="0" borderId="14" xfId="56" applyFont="1" applyBorder="1" applyAlignment="1">
      <alignment horizontal="center" vertical="center" wrapText="1"/>
    </xf>
    <xf numFmtId="0" fontId="20" fillId="0" borderId="18" xfId="56" applyFont="1" applyBorder="1" applyAlignment="1">
      <alignment horizontal="center" vertical="center" wrapText="1"/>
    </xf>
    <xf numFmtId="0" fontId="20" fillId="0" borderId="15" xfId="56" applyFont="1" applyBorder="1" applyAlignment="1">
      <alignment horizontal="center" vertical="center" wrapText="1"/>
    </xf>
    <xf numFmtId="0" fontId="17" fillId="0" borderId="14" xfId="56" applyFont="1" applyBorder="1" applyAlignment="1">
      <alignment horizontal="center" vertical="top" wrapText="1"/>
    </xf>
    <xf numFmtId="0" fontId="17" fillId="0" borderId="15" xfId="56" applyFont="1" applyBorder="1" applyAlignment="1">
      <alignment horizontal="center" vertical="top" wrapText="1"/>
    </xf>
    <xf numFmtId="0" fontId="18" fillId="0" borderId="0" xfId="56" applyFont="1" applyAlignment="1">
      <alignment horizontal="left"/>
    </xf>
    <xf numFmtId="0" fontId="8" fillId="0" borderId="0" xfId="56" applyFont="1" applyAlignment="1">
      <alignment horizontal="left"/>
    </xf>
    <xf numFmtId="0" fontId="40" fillId="0" borderId="11" xfId="43" applyFont="1" applyBorder="1" applyAlignment="1">
      <alignment horizontal="left"/>
    </xf>
    <xf numFmtId="0" fontId="37" fillId="0" borderId="0" xfId="43" applyFont="1" applyAlignment="1">
      <alignment horizontal="center"/>
    </xf>
    <xf numFmtId="0" fontId="38" fillId="0" borderId="0" xfId="43" applyFont="1" applyAlignment="1">
      <alignment horizontal="center"/>
    </xf>
    <xf numFmtId="0" fontId="37" fillId="0" borderId="0" xfId="43" applyFont="1" applyAlignment="1">
      <alignment horizontal="center" wrapText="1"/>
    </xf>
    <xf numFmtId="0" fontId="19" fillId="0" borderId="0" xfId="43" applyFont="1" applyAlignment="1">
      <alignment horizontal="center"/>
    </xf>
    <xf numFmtId="0" fontId="22" fillId="0" borderId="16" xfId="43" applyFont="1" applyBorder="1" applyAlignment="1">
      <alignment horizontal="right"/>
    </xf>
    <xf numFmtId="0" fontId="8" fillId="0" borderId="11" xfId="43" applyFont="1" applyBorder="1" applyAlignment="1">
      <alignment horizontal="center" vertical="center" wrapText="1"/>
    </xf>
    <xf numFmtId="0" fontId="8" fillId="33" borderId="11" xfId="43" applyFont="1" applyFill="1" applyBorder="1" applyAlignment="1">
      <alignment horizontal="center" vertical="center" wrapText="1"/>
    </xf>
    <xf numFmtId="0" fontId="94" fillId="33" borderId="11" xfId="43" applyFont="1" applyFill="1" applyBorder="1" applyAlignment="1">
      <alignment horizontal="center" vertical="center" wrapText="1"/>
    </xf>
    <xf numFmtId="0" fontId="8" fillId="0" borderId="0" xfId="62" applyFont="1" applyAlignment="1">
      <alignment horizontal="center" vertical="top" wrapText="1"/>
    </xf>
    <xf numFmtId="0" fontId="8" fillId="0" borderId="0" xfId="62" applyFont="1" applyAlignment="1">
      <alignment horizontal="center" vertical="top"/>
    </xf>
    <xf numFmtId="0" fontId="8" fillId="0" borderId="0" xfId="62" applyFont="1" applyAlignment="1">
      <alignment horizontal="center"/>
    </xf>
    <xf numFmtId="0" fontId="58" fillId="0" borderId="0" xfId="43" applyFont="1" applyAlignment="1">
      <alignment horizontal="left" vertical="center"/>
    </xf>
    <xf numFmtId="0" fontId="95" fillId="0" borderId="0" xfId="43" applyFont="1" applyAlignment="1">
      <alignment horizontal="left" vertical="center" wrapText="1"/>
    </xf>
    <xf numFmtId="0" fontId="58" fillId="0" borderId="0" xfId="43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22" fillId="0" borderId="16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0" fontId="8" fillId="33" borderId="14" xfId="42" applyFont="1" applyFill="1" applyBorder="1" applyAlignment="1">
      <alignment horizontal="center"/>
    </xf>
    <xf numFmtId="0" fontId="8" fillId="33" borderId="15" xfId="42" applyFont="1" applyFill="1" applyBorder="1" applyAlignment="1">
      <alignment horizontal="center"/>
    </xf>
    <xf numFmtId="0" fontId="79" fillId="0" borderId="21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10" xfId="41" applyFont="1" applyBorder="1" applyAlignment="1">
      <alignment horizontal="center" vertical="top" wrapText="1"/>
    </xf>
    <xf numFmtId="0" fontId="8" fillId="0" borderId="19" xfId="41" applyFont="1" applyBorder="1" applyAlignment="1">
      <alignment horizontal="center" vertical="top" wrapText="1"/>
    </xf>
    <xf numFmtId="0" fontId="8" fillId="0" borderId="12" xfId="41" applyFont="1" applyBorder="1" applyAlignment="1">
      <alignment horizontal="center" vertical="top" wrapText="1"/>
    </xf>
    <xf numFmtId="0" fontId="8" fillId="0" borderId="11" xfId="41" applyFont="1" applyBorder="1" applyAlignment="1">
      <alignment horizontal="center" vertical="top" wrapText="1"/>
    </xf>
    <xf numFmtId="0" fontId="8" fillId="0" borderId="11" xfId="41" applyFont="1" applyBorder="1" applyAlignment="1">
      <alignment horizontal="center" vertical="center" wrapText="1"/>
    </xf>
    <xf numFmtId="0" fontId="12" fillId="0" borderId="0" xfId="41" applyFont="1" applyAlignment="1">
      <alignment horizontal="center"/>
    </xf>
    <xf numFmtId="0" fontId="16" fillId="0" borderId="0" xfId="41" applyFont="1" applyAlignment="1">
      <alignment horizontal="center"/>
    </xf>
    <xf numFmtId="0" fontId="8" fillId="33" borderId="10" xfId="41" applyFont="1" applyFill="1" applyBorder="1" applyAlignment="1">
      <alignment horizontal="center" vertical="top" wrapText="1"/>
    </xf>
    <xf numFmtId="0" fontId="8" fillId="33" borderId="19" xfId="41" applyFont="1" applyFill="1" applyBorder="1" applyAlignment="1">
      <alignment horizontal="center" vertical="top" wrapText="1"/>
    </xf>
    <xf numFmtId="0" fontId="8" fillId="33" borderId="12" xfId="41" applyFont="1" applyFill="1" applyBorder="1" applyAlignment="1">
      <alignment horizontal="center" vertical="top" wrapText="1"/>
    </xf>
    <xf numFmtId="0" fontId="13" fillId="0" borderId="0" xfId="41" applyFont="1" applyAlignment="1">
      <alignment horizontal="left"/>
    </xf>
    <xf numFmtId="0" fontId="81" fillId="0" borderId="21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0" xfId="43" applyFont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5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22" fillId="0" borderId="16" xfId="0" applyFont="1" applyBorder="1" applyAlignment="1">
      <alignment horizontal="left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8" fillId="33" borderId="10" xfId="58" quotePrefix="1" applyFont="1" applyFill="1" applyBorder="1" applyAlignment="1">
      <alignment horizontal="center" vertical="center" wrapText="1"/>
    </xf>
    <xf numFmtId="0" fontId="8" fillId="33" borderId="12" xfId="58" quotePrefix="1" applyFont="1" applyFill="1" applyBorder="1" applyAlignment="1">
      <alignment horizontal="center" vertical="center" wrapText="1"/>
    </xf>
    <xf numFmtId="0" fontId="8" fillId="33" borderId="14" xfId="58" quotePrefix="1" applyFont="1" applyFill="1" applyBorder="1" applyAlignment="1">
      <alignment horizontal="center" vertical="center" wrapText="1"/>
    </xf>
    <xf numFmtId="0" fontId="8" fillId="33" borderId="18" xfId="58" quotePrefix="1" applyFont="1" applyFill="1" applyBorder="1" applyAlignment="1">
      <alignment horizontal="center" vertical="center" wrapText="1"/>
    </xf>
    <xf numFmtId="0" fontId="8" fillId="33" borderId="15" xfId="58" quotePrefix="1" applyFont="1" applyFill="1" applyBorder="1" applyAlignment="1">
      <alignment horizontal="center" vertical="center" wrapText="1"/>
    </xf>
    <xf numFmtId="0" fontId="12" fillId="0" borderId="0" xfId="58" applyFont="1" applyAlignment="1">
      <alignment horizontal="center"/>
    </xf>
    <xf numFmtId="0" fontId="16" fillId="0" borderId="0" xfId="58" applyFont="1" applyAlignment="1">
      <alignment horizontal="center"/>
    </xf>
    <xf numFmtId="0" fontId="11" fillId="0" borderId="0" xfId="58" applyFont="1" applyAlignment="1">
      <alignment horizontal="center"/>
    </xf>
    <xf numFmtId="0" fontId="11" fillId="0" borderId="0" xfId="58" applyFont="1"/>
    <xf numFmtId="0" fontId="8" fillId="0" borderId="0" xfId="57" applyFont="1" applyAlignment="1">
      <alignment horizontal="left"/>
    </xf>
    <xf numFmtId="0" fontId="20" fillId="0" borderId="0" xfId="58" applyFont="1" applyAlignment="1">
      <alignment horizontal="center" wrapText="1"/>
    </xf>
    <xf numFmtId="0" fontId="37" fillId="0" borderId="0" xfId="57" applyFont="1" applyAlignment="1">
      <alignment horizontal="center"/>
    </xf>
    <xf numFmtId="0" fontId="38" fillId="0" borderId="0" xfId="57" applyFont="1" applyAlignment="1">
      <alignment horizontal="center"/>
    </xf>
    <xf numFmtId="0" fontId="37" fillId="0" borderId="0" xfId="57" applyFont="1" applyAlignment="1">
      <alignment horizontal="center" wrapText="1"/>
    </xf>
    <xf numFmtId="0" fontId="22" fillId="0" borderId="16" xfId="57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57" applyFont="1" applyAlignment="1">
      <alignment horizontal="right"/>
    </xf>
    <xf numFmtId="0" fontId="8" fillId="0" borderId="0" xfId="57" applyFont="1" applyAlignment="1">
      <alignment horizontal="center"/>
    </xf>
    <xf numFmtId="0" fontId="9" fillId="0" borderId="0" xfId="57" applyFont="1" applyAlignment="1">
      <alignment horizontal="center"/>
    </xf>
    <xf numFmtId="0" fontId="17" fillId="0" borderId="0" xfId="57" applyFont="1" applyAlignment="1">
      <alignment horizontal="center"/>
    </xf>
    <xf numFmtId="0" fontId="16" fillId="0" borderId="0" xfId="57" applyFont="1" applyAlignment="1">
      <alignment horizontal="center"/>
    </xf>
    <xf numFmtId="0" fontId="11" fillId="0" borderId="0" xfId="57" applyFont="1" applyAlignment="1">
      <alignment horizontal="center" vertical="top" wrapText="1"/>
    </xf>
    <xf numFmtId="0" fontId="8" fillId="0" borderId="11" xfId="57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top" wrapText="1"/>
    </xf>
    <xf numFmtId="0" fontId="8" fillId="0" borderId="12" xfId="57" applyFont="1" applyBorder="1" applyAlignment="1">
      <alignment horizontal="center" vertical="top" wrapText="1"/>
    </xf>
    <xf numFmtId="0" fontId="8" fillId="0" borderId="14" xfId="57" applyFont="1" applyBorder="1" applyAlignment="1">
      <alignment horizontal="center" vertical="top" wrapText="1"/>
    </xf>
    <xf numFmtId="0" fontId="8" fillId="0" borderId="15" xfId="57" applyFont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top" wrapText="1"/>
    </xf>
    <xf numFmtId="0" fontId="22" fillId="33" borderId="16" xfId="0" applyFont="1" applyFill="1" applyBorder="1" applyAlignment="1">
      <alignment horizontal="right"/>
    </xf>
    <xf numFmtId="0" fontId="84" fillId="0" borderId="10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20" fillId="0" borderId="11" xfId="57" applyFont="1" applyBorder="1" applyAlignment="1">
      <alignment horizontal="center"/>
    </xf>
    <xf numFmtId="0" fontId="40" fillId="0" borderId="10" xfId="57" applyFont="1" applyBorder="1" applyAlignment="1">
      <alignment horizontal="center" vertical="top" wrapText="1"/>
    </xf>
    <xf numFmtId="0" fontId="40" fillId="0" borderId="12" xfId="57" applyFont="1" applyBorder="1" applyAlignment="1">
      <alignment horizontal="center" vertical="top" wrapText="1"/>
    </xf>
    <xf numFmtId="0" fontId="8" fillId="0" borderId="18" xfId="57" applyFont="1" applyBorder="1" applyAlignment="1">
      <alignment horizontal="center" vertical="top" wrapText="1"/>
    </xf>
    <xf numFmtId="0" fontId="8" fillId="0" borderId="11" xfId="57" applyFont="1" applyBorder="1" applyAlignment="1">
      <alignment horizontal="center" vertical="top" wrapText="1"/>
    </xf>
    <xf numFmtId="0" fontId="40" fillId="0" borderId="16" xfId="0" applyFont="1" applyBorder="1" applyAlignment="1">
      <alignment horizontal="right"/>
    </xf>
    <xf numFmtId="0" fontId="8" fillId="0" borderId="11" xfId="43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2" fillId="0" borderId="0" xfId="43" applyFont="1" applyAlignment="1">
      <alignment horizontal="center"/>
    </xf>
    <xf numFmtId="0" fontId="11" fillId="0" borderId="0" xfId="43" applyFont="1" applyAlignment="1">
      <alignment horizontal="center"/>
    </xf>
    <xf numFmtId="0" fontId="13" fillId="0" borderId="0" xfId="43" applyFont="1" applyAlignment="1">
      <alignment horizontal="center"/>
    </xf>
    <xf numFmtId="0" fontId="8" fillId="0" borderId="14" xfId="43" applyFont="1" applyBorder="1" applyAlignment="1">
      <alignment horizontal="center" vertical="top"/>
    </xf>
    <xf numFmtId="0" fontId="8" fillId="0" borderId="18" xfId="43" applyFont="1" applyBorder="1" applyAlignment="1">
      <alignment horizontal="center" vertical="top"/>
    </xf>
    <xf numFmtId="0" fontId="8" fillId="0" borderId="11" xfId="43" applyFont="1" applyBorder="1" applyAlignment="1">
      <alignment horizontal="center" vertical="top"/>
    </xf>
    <xf numFmtId="0" fontId="78" fillId="0" borderId="0" xfId="43" applyAlignment="1">
      <alignment horizontal="left"/>
    </xf>
    <xf numFmtId="0" fontId="0" fillId="0" borderId="0" xfId="0" applyAlignment="1">
      <alignment horizontal="left"/>
    </xf>
    <xf numFmtId="0" fontId="8" fillId="0" borderId="10" xfId="43" applyFont="1" applyBorder="1" applyAlignment="1">
      <alignment horizontal="center" vertical="top" wrapText="1"/>
    </xf>
    <xf numFmtId="0" fontId="8" fillId="0" borderId="12" xfId="43" applyFont="1" applyBorder="1" applyAlignment="1">
      <alignment horizontal="center" vertical="top" wrapText="1"/>
    </xf>
    <xf numFmtId="0" fontId="12" fillId="0" borderId="14" xfId="43" applyFont="1" applyBorder="1" applyAlignment="1">
      <alignment horizontal="center" vertical="top"/>
    </xf>
    <xf numFmtId="0" fontId="12" fillId="0" borderId="18" xfId="43" applyFont="1" applyBorder="1" applyAlignment="1">
      <alignment horizontal="center" vertical="top"/>
    </xf>
    <xf numFmtId="0" fontId="12" fillId="0" borderId="25" xfId="43" applyFont="1" applyBorder="1" applyAlignment="1">
      <alignment horizontal="center" vertical="top"/>
    </xf>
    <xf numFmtId="0" fontId="10" fillId="0" borderId="0" xfId="43" applyFont="1" applyAlignment="1">
      <alignment horizontal="center"/>
    </xf>
    <xf numFmtId="0" fontId="8" fillId="0" borderId="18" xfId="43" applyFont="1" applyBorder="1" applyAlignment="1">
      <alignment horizontal="center" vertical="top" wrapText="1"/>
    </xf>
    <xf numFmtId="0" fontId="8" fillId="0" borderId="15" xfId="43" applyFont="1" applyBorder="1" applyAlignment="1">
      <alignment horizontal="center" vertical="top" wrapText="1"/>
    </xf>
    <xf numFmtId="0" fontId="8" fillId="0" borderId="14" xfId="43" applyFont="1" applyBorder="1" applyAlignment="1">
      <alignment horizontal="center" vertical="top" wrapText="1"/>
    </xf>
    <xf numFmtId="0" fontId="37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8" fillId="0" borderId="0" xfId="41" applyFont="1" applyAlignment="1">
      <alignment horizontal="center"/>
    </xf>
    <xf numFmtId="0" fontId="20" fillId="0" borderId="0" xfId="41" applyFont="1" applyAlignment="1">
      <alignment horizontal="center"/>
    </xf>
    <xf numFmtId="0" fontId="40" fillId="0" borderId="19" xfId="0" applyFont="1" applyBorder="1" applyAlignment="1">
      <alignment horizontal="center" vertical="top" wrapText="1"/>
    </xf>
    <xf numFmtId="0" fontId="8" fillId="33" borderId="10" xfId="41" quotePrefix="1" applyFont="1" applyFill="1" applyBorder="1" applyAlignment="1">
      <alignment horizontal="center" vertical="center" wrapText="1"/>
    </xf>
    <xf numFmtId="0" fontId="8" fillId="33" borderId="12" xfId="41" quotePrefix="1" applyFont="1" applyFill="1" applyBorder="1" applyAlignment="1">
      <alignment horizontal="center" vertical="center" wrapText="1"/>
    </xf>
    <xf numFmtId="0" fontId="8" fillId="33" borderId="11" xfId="41" quotePrefix="1" applyFont="1" applyFill="1" applyBorder="1" applyAlignment="1">
      <alignment horizontal="center" vertical="center" wrapText="1"/>
    </xf>
    <xf numFmtId="0" fontId="22" fillId="0" borderId="0" xfId="41" applyFont="1" applyAlignment="1">
      <alignment horizontal="right"/>
    </xf>
    <xf numFmtId="0" fontId="8" fillId="33" borderId="11" xfId="41" applyFont="1" applyFill="1" applyBorder="1" applyAlignment="1">
      <alignment horizontal="center" vertical="center" wrapText="1"/>
    </xf>
    <xf numFmtId="0" fontId="8" fillId="0" borderId="14" xfId="61" applyFont="1" applyBorder="1" applyAlignment="1">
      <alignment horizontal="center"/>
    </xf>
    <xf numFmtId="0" fontId="8" fillId="0" borderId="18" xfId="61" applyFont="1" applyBorder="1" applyAlignment="1">
      <alignment horizontal="center"/>
    </xf>
    <xf numFmtId="0" fontId="8" fillId="0" borderId="15" xfId="61" applyFont="1" applyBorder="1" applyAlignment="1">
      <alignment horizontal="center"/>
    </xf>
    <xf numFmtId="0" fontId="8" fillId="0" borderId="14" xfId="61" applyFont="1" applyBorder="1" applyAlignment="1">
      <alignment horizontal="left"/>
    </xf>
    <xf numFmtId="0" fontId="8" fillId="0" borderId="18" xfId="61" applyFont="1" applyBorder="1" applyAlignment="1">
      <alignment horizontal="left"/>
    </xf>
    <xf numFmtId="0" fontId="8" fillId="0" borderId="15" xfId="61" applyFont="1" applyBorder="1" applyAlignment="1">
      <alignment horizontal="left"/>
    </xf>
    <xf numFmtId="0" fontId="85" fillId="0" borderId="14" xfId="60" applyBorder="1" applyAlignment="1" applyProtection="1">
      <alignment horizontal="center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/>
    </xf>
    <xf numFmtId="0" fontId="8" fillId="0" borderId="16" xfId="0" applyFont="1" applyBorder="1" applyAlignment="1">
      <alignment horizontal="left"/>
    </xf>
    <xf numFmtId="0" fontId="50" fillId="0" borderId="21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89" fillId="0" borderId="1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1" fillId="33" borderId="21" xfId="0" applyFont="1" applyFill="1" applyBorder="1" applyAlignment="1">
      <alignment horizontal="center" vertical="center"/>
    </xf>
    <xf numFmtId="0" fontId="81" fillId="33" borderId="22" xfId="0" applyFont="1" applyFill="1" applyBorder="1" applyAlignment="1">
      <alignment horizontal="center" vertical="center"/>
    </xf>
    <xf numFmtId="0" fontId="81" fillId="33" borderId="23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26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1" fillId="33" borderId="2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27" fillId="0" borderId="10" xfId="41" applyFont="1" applyBorder="1" applyAlignment="1">
      <alignment horizontal="center" vertical="top" wrapText="1"/>
    </xf>
    <xf numFmtId="0" fontId="27" fillId="0" borderId="12" xfId="41" applyFont="1" applyBorder="1" applyAlignment="1">
      <alignment horizontal="center" vertical="top" wrapText="1"/>
    </xf>
    <xf numFmtId="0" fontId="27" fillId="0" borderId="14" xfId="41" applyFont="1" applyBorder="1" applyAlignment="1">
      <alignment horizontal="center" vertical="top" wrapText="1"/>
    </xf>
    <xf numFmtId="0" fontId="27" fillId="0" borderId="18" xfId="41" applyFont="1" applyBorder="1" applyAlignment="1">
      <alignment horizontal="center" vertical="top" wrapText="1"/>
    </xf>
    <xf numFmtId="0" fontId="27" fillId="0" borderId="23" xfId="41" applyFont="1" applyBorder="1" applyAlignment="1">
      <alignment horizontal="center" vertical="top" wrapText="1"/>
    </xf>
    <xf numFmtId="0" fontId="27" fillId="0" borderId="11" xfId="41" applyFont="1" applyBorder="1" applyAlignment="1">
      <alignment horizontal="center" vertical="top" wrapText="1"/>
    </xf>
    <xf numFmtId="0" fontId="27" fillId="0" borderId="15" xfId="41" applyFont="1" applyBorder="1" applyAlignment="1">
      <alignment horizontal="center" vertical="top" wrapText="1"/>
    </xf>
    <xf numFmtId="0" fontId="34" fillId="0" borderId="0" xfId="41" applyFont="1" applyAlignment="1">
      <alignment horizontal="center"/>
    </xf>
    <xf numFmtId="0" fontId="23" fillId="0" borderId="11" xfId="41" applyFont="1" applyBorder="1" applyAlignment="1">
      <alignment horizontal="center" vertical="top" wrapText="1"/>
    </xf>
    <xf numFmtId="0" fontId="9" fillId="0" borderId="0" xfId="57" applyFont="1" applyAlignment="1">
      <alignment horizontal="right"/>
    </xf>
    <xf numFmtId="0" fontId="92" fillId="0" borderId="0" xfId="61" applyFont="1" applyAlignment="1">
      <alignment horizontal="center"/>
    </xf>
    <xf numFmtId="0" fontId="12" fillId="0" borderId="11" xfId="57" applyFont="1" applyBorder="1" applyAlignment="1">
      <alignment horizontal="center" vertical="top" wrapText="1"/>
    </xf>
    <xf numFmtId="0" fontId="26" fillId="0" borderId="11" xfId="61" applyFont="1" applyBorder="1" applyAlignment="1">
      <alignment horizontal="center" vertical="top" wrapText="1"/>
    </xf>
    <xf numFmtId="0" fontId="26" fillId="0" borderId="10" xfId="61" applyFont="1" applyBorder="1" applyAlignment="1">
      <alignment horizontal="center" vertical="top" wrapText="1"/>
    </xf>
    <xf numFmtId="0" fontId="26" fillId="0" borderId="12" xfId="61" applyFont="1" applyBorder="1" applyAlignment="1">
      <alignment horizontal="center" vertical="top" wrapText="1"/>
    </xf>
    <xf numFmtId="0" fontId="25" fillId="0" borderId="10" xfId="61" applyFont="1" applyBorder="1" applyAlignment="1">
      <alignment horizontal="center" vertical="top" wrapText="1"/>
    </xf>
    <xf numFmtId="0" fontId="25" fillId="0" borderId="12" xfId="61" applyFont="1" applyBorder="1" applyAlignment="1">
      <alignment horizontal="center" vertical="top" wrapText="1"/>
    </xf>
    <xf numFmtId="0" fontId="25" fillId="0" borderId="14" xfId="61" applyFont="1" applyBorder="1" applyAlignment="1">
      <alignment horizontal="center" vertical="top" wrapText="1"/>
    </xf>
    <xf numFmtId="0" fontId="25" fillId="0" borderId="18" xfId="61" applyFont="1" applyBorder="1" applyAlignment="1">
      <alignment horizontal="center" vertical="top" wrapText="1"/>
    </xf>
    <xf numFmtId="0" fontId="25" fillId="0" borderId="15" xfId="61" applyFont="1" applyBorder="1" applyAlignment="1">
      <alignment horizontal="center" vertical="top" wrapText="1"/>
    </xf>
    <xf numFmtId="0" fontId="11" fillId="0" borderId="0" xfId="57" applyFont="1" applyAlignment="1">
      <alignment horizontal="center"/>
    </xf>
    <xf numFmtId="0" fontId="27" fillId="0" borderId="14" xfId="61" applyFont="1" applyBorder="1" applyAlignment="1">
      <alignment horizontal="center" vertical="top" wrapText="1"/>
    </xf>
    <xf numFmtId="0" fontId="27" fillId="0" borderId="18" xfId="61" applyFont="1" applyBorder="1" applyAlignment="1">
      <alignment horizontal="center" vertical="top" wrapText="1"/>
    </xf>
    <xf numFmtId="0" fontId="23" fillId="0" borderId="14" xfId="61" applyFont="1" applyBorder="1" applyAlignment="1">
      <alignment horizontal="center" vertical="top" wrapText="1"/>
    </xf>
    <xf numFmtId="0" fontId="23" fillId="0" borderId="18" xfId="61" applyFont="1" applyBorder="1" applyAlignment="1">
      <alignment horizontal="center" vertical="top" wrapText="1"/>
    </xf>
    <xf numFmtId="0" fontId="27" fillId="0" borderId="11" xfId="61" applyFont="1" applyBorder="1" applyAlignment="1">
      <alignment horizontal="center" vertical="top" wrapText="1"/>
    </xf>
    <xf numFmtId="0" fontId="8" fillId="0" borderId="11" xfId="63" applyFont="1" applyBorder="1" applyAlignment="1">
      <alignment horizontal="center" vertical="top" wrapText="1"/>
    </xf>
    <xf numFmtId="0" fontId="27" fillId="0" borderId="11" xfId="64" applyFont="1" applyBorder="1" applyAlignment="1">
      <alignment horizontal="center" vertical="top" wrapText="1"/>
    </xf>
    <xf numFmtId="0" fontId="27" fillId="0" borderId="14" xfId="64" applyFont="1" applyBorder="1" applyAlignment="1">
      <alignment horizontal="center" vertical="top" wrapText="1"/>
    </xf>
    <xf numFmtId="0" fontId="27" fillId="0" borderId="18" xfId="64" applyFont="1" applyBorder="1" applyAlignment="1">
      <alignment horizontal="center" vertical="top" wrapText="1"/>
    </xf>
    <xf numFmtId="0" fontId="25" fillId="0" borderId="10" xfId="64" applyFont="1" applyBorder="1" applyAlignment="1">
      <alignment horizontal="center" vertical="top" wrapText="1"/>
    </xf>
    <xf numFmtId="0" fontId="25" fillId="0" borderId="12" xfId="64" applyFont="1" applyBorder="1" applyAlignment="1">
      <alignment horizontal="center" vertical="top" wrapText="1"/>
    </xf>
    <xf numFmtId="0" fontId="25" fillId="0" borderId="14" xfId="64" applyFont="1" applyBorder="1" applyAlignment="1">
      <alignment horizontal="center" vertical="top" wrapText="1"/>
    </xf>
    <xf numFmtId="0" fontId="25" fillId="0" borderId="18" xfId="64" applyFont="1" applyBorder="1" applyAlignment="1">
      <alignment horizontal="center" vertical="top" wrapText="1"/>
    </xf>
    <xf numFmtId="0" fontId="25" fillId="0" borderId="15" xfId="64" applyFont="1" applyBorder="1" applyAlignment="1">
      <alignment horizontal="center" vertical="top" wrapText="1"/>
    </xf>
    <xf numFmtId="0" fontId="9" fillId="0" borderId="0" xfId="63" applyFont="1" applyAlignment="1">
      <alignment horizontal="center"/>
    </xf>
    <xf numFmtId="0" fontId="16" fillId="0" borderId="0" xfId="63" applyFont="1" applyAlignment="1">
      <alignment horizontal="center"/>
    </xf>
    <xf numFmtId="0" fontId="11" fillId="0" borderId="0" xfId="63" applyFont="1" applyAlignment="1">
      <alignment horizontal="center"/>
    </xf>
    <xf numFmtId="0" fontId="23" fillId="0" borderId="14" xfId="64" applyFont="1" applyBorder="1" applyAlignment="1">
      <alignment horizontal="center" vertical="top" wrapText="1"/>
    </xf>
    <xf numFmtId="0" fontId="23" fillId="0" borderId="18" xfId="64" applyFont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25" fillId="0" borderId="10" xfId="41" applyFont="1" applyBorder="1" applyAlignment="1">
      <alignment horizontal="center" vertical="top"/>
    </xf>
    <xf numFmtId="0" fontId="25" fillId="0" borderId="19" xfId="41" applyFont="1" applyBorder="1" applyAlignment="1">
      <alignment horizontal="center" vertical="top"/>
    </xf>
    <xf numFmtId="0" fontId="25" fillId="0" borderId="12" xfId="41" applyFont="1" applyBorder="1" applyAlignment="1">
      <alignment horizontal="center" vertical="top"/>
    </xf>
    <xf numFmtId="0" fontId="27" fillId="0" borderId="19" xfId="41" applyFont="1" applyBorder="1" applyAlignment="1">
      <alignment horizontal="center" vertical="top" wrapText="1"/>
    </xf>
    <xf numFmtId="0" fontId="27" fillId="0" borderId="21" xfId="41" applyFont="1" applyBorder="1" applyAlignment="1">
      <alignment horizontal="center" vertical="top" wrapText="1"/>
    </xf>
    <xf numFmtId="0" fontId="27" fillId="0" borderId="20" xfId="41" applyFont="1" applyBorder="1" applyAlignment="1">
      <alignment horizontal="center" vertical="top" wrapText="1"/>
    </xf>
    <xf numFmtId="0" fontId="27" fillId="0" borderId="26" xfId="41" applyFont="1" applyBorder="1" applyAlignment="1">
      <alignment horizontal="center" vertical="top" wrapText="1"/>
    </xf>
    <xf numFmtId="0" fontId="25" fillId="0" borderId="11" xfId="41" applyFont="1" applyBorder="1" applyAlignment="1">
      <alignment horizontal="center" wrapText="1"/>
    </xf>
    <xf numFmtId="0" fontId="25" fillId="0" borderId="14" xfId="41" applyFont="1" applyBorder="1" applyAlignment="1">
      <alignment horizontal="center" wrapText="1"/>
    </xf>
    <xf numFmtId="0" fontId="25" fillId="0" borderId="18" xfId="41" applyFont="1" applyBorder="1" applyAlignment="1">
      <alignment horizontal="center" wrapText="1"/>
    </xf>
    <xf numFmtId="0" fontId="25" fillId="0" borderId="15" xfId="41" applyFont="1" applyBorder="1" applyAlignment="1">
      <alignment horizontal="center" wrapText="1"/>
    </xf>
    <xf numFmtId="0" fontId="28" fillId="0" borderId="0" xfId="41" applyFont="1" applyAlignment="1">
      <alignment horizontal="center"/>
    </xf>
    <xf numFmtId="0" fontId="12" fillId="0" borderId="0" xfId="57" applyFont="1" applyAlignment="1">
      <alignment horizontal="center"/>
    </xf>
    <xf numFmtId="0" fontId="8" fillId="0" borderId="10" xfId="57" applyFont="1" applyBorder="1" applyAlignment="1">
      <alignment horizontal="center" vertical="center" wrapText="1"/>
    </xf>
    <xf numFmtId="0" fontId="8" fillId="0" borderId="19" xfId="57" applyFont="1" applyBorder="1" applyAlignment="1">
      <alignment horizontal="center" vertical="center" wrapText="1"/>
    </xf>
    <xf numFmtId="0" fontId="8" fillId="0" borderId="12" xfId="57" applyFont="1" applyBorder="1" applyAlignment="1">
      <alignment horizontal="center" vertical="center" wrapText="1"/>
    </xf>
    <xf numFmtId="0" fontId="8" fillId="35" borderId="14" xfId="57" applyFont="1" applyFill="1" applyBorder="1" applyAlignment="1">
      <alignment horizontal="center" vertical="top"/>
    </xf>
    <xf numFmtId="0" fontId="8" fillId="35" borderId="18" xfId="57" applyFont="1" applyFill="1" applyBorder="1" applyAlignment="1">
      <alignment horizontal="center" vertical="top"/>
    </xf>
    <xf numFmtId="0" fontId="8" fillId="35" borderId="11" xfId="57" applyFont="1" applyFill="1" applyBorder="1" applyAlignment="1">
      <alignment horizontal="center" vertical="top"/>
    </xf>
    <xf numFmtId="0" fontId="8" fillId="35" borderId="11" xfId="57" applyFont="1" applyFill="1" applyBorder="1" applyAlignment="1">
      <alignment horizontal="center" vertical="top" wrapText="1"/>
    </xf>
    <xf numFmtId="0" fontId="91" fillId="0" borderId="14" xfId="57" applyFont="1" applyBorder="1" applyAlignment="1">
      <alignment horizontal="center" vertical="top"/>
    </xf>
    <xf numFmtId="0" fontId="91" fillId="0" borderId="18" xfId="57" applyFont="1" applyBorder="1" applyAlignment="1">
      <alignment horizontal="center" vertical="top"/>
    </xf>
    <xf numFmtId="0" fontId="91" fillId="0" borderId="15" xfId="57" applyFont="1" applyBorder="1" applyAlignment="1">
      <alignment horizontal="center" vertical="top"/>
    </xf>
    <xf numFmtId="0" fontId="8" fillId="0" borderId="14" xfId="57" applyFont="1" applyBorder="1" applyAlignment="1">
      <alignment horizontal="center"/>
    </xf>
    <xf numFmtId="0" fontId="8" fillId="0" borderId="15" xfId="57" applyFont="1" applyBorder="1" applyAlignment="1">
      <alignment horizontal="center"/>
    </xf>
    <xf numFmtId="0" fontId="91" fillId="0" borderId="21" xfId="57" applyFont="1" applyBorder="1" applyAlignment="1">
      <alignment horizontal="center" vertical="center" wrapText="1"/>
    </xf>
    <xf numFmtId="0" fontId="91" fillId="0" borderId="22" xfId="57" applyFont="1" applyBorder="1" applyAlignment="1">
      <alignment horizontal="center" vertical="center" wrapText="1"/>
    </xf>
    <xf numFmtId="0" fontId="91" fillId="0" borderId="23" xfId="57" applyFont="1" applyBorder="1" applyAlignment="1">
      <alignment horizontal="center" vertical="center" wrapText="1"/>
    </xf>
    <xf numFmtId="0" fontId="91" fillId="0" borderId="17" xfId="57" applyFont="1" applyBorder="1" applyAlignment="1">
      <alignment horizontal="center" vertical="center" wrapText="1"/>
    </xf>
    <xf numFmtId="0" fontId="91" fillId="0" borderId="16" xfId="57" applyFont="1" applyBorder="1" applyAlignment="1">
      <alignment horizontal="center" vertical="center" wrapText="1"/>
    </xf>
    <xf numFmtId="0" fontId="91" fillId="0" borderId="24" xfId="57" applyFont="1" applyBorder="1" applyAlignment="1">
      <alignment horizontal="center" vertical="center" wrapText="1"/>
    </xf>
    <xf numFmtId="0" fontId="91" fillId="0" borderId="14" xfId="57" applyFont="1" applyBorder="1" applyAlignment="1">
      <alignment horizontal="center" vertical="top" wrapText="1"/>
    </xf>
    <xf numFmtId="0" fontId="91" fillId="0" borderId="18" xfId="57" applyFont="1" applyBorder="1" applyAlignment="1">
      <alignment horizontal="center" vertical="top" wrapText="1"/>
    </xf>
    <xf numFmtId="0" fontId="91" fillId="0" borderId="15" xfId="57" applyFont="1" applyBorder="1" applyAlignment="1">
      <alignment horizontal="center" vertical="top" wrapText="1"/>
    </xf>
    <xf numFmtId="0" fontId="8" fillId="0" borderId="0" xfId="43" applyFont="1" applyAlignment="1">
      <alignment horizontal="center"/>
    </xf>
    <xf numFmtId="0" fontId="17" fillId="0" borderId="0" xfId="43" applyFont="1" applyAlignment="1">
      <alignment horizontal="center"/>
    </xf>
    <xf numFmtId="0" fontId="11" fillId="0" borderId="0" xfId="43" applyFont="1" applyAlignment="1">
      <alignment horizontal="center" wrapText="1"/>
    </xf>
    <xf numFmtId="0" fontId="81" fillId="0" borderId="21" xfId="43" applyFont="1" applyBorder="1" applyAlignment="1">
      <alignment horizontal="center" vertical="center"/>
    </xf>
    <xf numFmtId="0" fontId="81" fillId="0" borderId="22" xfId="43" applyFont="1" applyBorder="1" applyAlignment="1">
      <alignment horizontal="center" vertical="center"/>
    </xf>
    <xf numFmtId="0" fontId="81" fillId="0" borderId="23" xfId="43" applyFont="1" applyBorder="1" applyAlignment="1">
      <alignment horizontal="center" vertical="center"/>
    </xf>
    <xf numFmtId="0" fontId="81" fillId="0" borderId="20" xfId="43" applyFont="1" applyBorder="1" applyAlignment="1">
      <alignment horizontal="center" vertical="center"/>
    </xf>
    <xf numFmtId="0" fontId="81" fillId="0" borderId="0" xfId="43" applyFont="1" applyBorder="1" applyAlignment="1">
      <alignment horizontal="center" vertical="center"/>
    </xf>
    <xf numFmtId="0" fontId="81" fillId="0" borderId="26" xfId="43" applyFont="1" applyBorder="1" applyAlignment="1">
      <alignment horizontal="center" vertical="center"/>
    </xf>
    <xf numFmtId="0" fontId="81" fillId="0" borderId="17" xfId="43" applyFont="1" applyBorder="1" applyAlignment="1">
      <alignment horizontal="center" vertical="center"/>
    </xf>
    <xf numFmtId="0" fontId="81" fillId="0" borderId="16" xfId="43" applyFont="1" applyBorder="1" applyAlignment="1">
      <alignment horizontal="center" vertical="center"/>
    </xf>
    <xf numFmtId="0" fontId="81" fillId="0" borderId="24" xfId="43" applyFont="1" applyBorder="1" applyAlignment="1">
      <alignment horizontal="center" vertical="center"/>
    </xf>
    <xf numFmtId="0" fontId="8" fillId="0" borderId="11" xfId="43" applyFont="1" applyBorder="1" applyAlignment="1">
      <alignment horizontal="center" vertical="center"/>
    </xf>
    <xf numFmtId="0" fontId="0" fillId="0" borderId="0" xfId="43" applyFont="1"/>
  </cellXfs>
  <cellStyles count="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28" xr:uid="{00000000-0005-0000-0000-00001B000000}"/>
    <cellStyle name="Comma [0]" xfId="29" xr:uid="{00000000-0005-0000-0000-00001C000000}"/>
    <cellStyle name="Currency" xfId="30" xr:uid="{00000000-0005-0000-0000-00001D000000}"/>
    <cellStyle name="Currency [0]" xfId="31" xr:uid="{00000000-0005-0000-0000-00001E000000}"/>
    <cellStyle name="Explanatory Text" xfId="32" xr:uid="{00000000-0005-0000-0000-00001F000000}"/>
    <cellStyle name="Good" xfId="33" xr:uid="{00000000-0005-0000-0000-000020000000}"/>
    <cellStyle name="Heading 1" xfId="34" xr:uid="{00000000-0005-0000-0000-000021000000}"/>
    <cellStyle name="Heading 2" xfId="35" xr:uid="{00000000-0005-0000-0000-000022000000}"/>
    <cellStyle name="Heading 3" xfId="36" xr:uid="{00000000-0005-0000-0000-000023000000}"/>
    <cellStyle name="Heading 4" xfId="37" xr:uid="{00000000-0005-0000-0000-000024000000}"/>
    <cellStyle name="Hyperlink" xfId="60" builtinId="8"/>
    <cellStyle name="Hyperlink 2" xfId="66" xr:uid="{14F8AB26-9F02-42E1-BDEB-1EE33488987D}"/>
    <cellStyle name="Input" xfId="38" xr:uid="{00000000-0005-0000-0000-000026000000}"/>
    <cellStyle name="Linked Cell" xfId="39" xr:uid="{00000000-0005-0000-0000-000027000000}"/>
    <cellStyle name="Neutral" xfId="40" xr:uid="{00000000-0005-0000-0000-000028000000}"/>
    <cellStyle name="Normal" xfId="0" builtinId="0"/>
    <cellStyle name="Normal 2" xfId="41" xr:uid="{00000000-0005-0000-0000-00002A000000}"/>
    <cellStyle name="Normal 2 2" xfId="42" xr:uid="{00000000-0005-0000-0000-00002B000000}"/>
    <cellStyle name="Normal 2 2 2" xfId="61" xr:uid="{00000000-0005-0000-0000-00002C000000}"/>
    <cellStyle name="Normal 2 2 2 2" xfId="64" xr:uid="{6F3B0A30-987D-4AF9-9BB6-D86C223F9B13}"/>
    <cellStyle name="Normal 2 3" xfId="53" xr:uid="{00000000-0005-0000-0000-00002D000000}"/>
    <cellStyle name="Normal 2 3 2" xfId="62" xr:uid="{CD4AF474-F1A2-470D-AF68-DB0538B10A02}"/>
    <cellStyle name="Normal 2 4" xfId="54" xr:uid="{00000000-0005-0000-0000-00002E000000}"/>
    <cellStyle name="Normal 2 5" xfId="55" xr:uid="{00000000-0005-0000-0000-00002F000000}"/>
    <cellStyle name="Normal 2 6" xfId="58" xr:uid="{00000000-0005-0000-0000-000030000000}"/>
    <cellStyle name="Normal 2 7" xfId="59" xr:uid="{00000000-0005-0000-0000-000031000000}"/>
    <cellStyle name="Normal 3" xfId="43" xr:uid="{00000000-0005-0000-0000-000032000000}"/>
    <cellStyle name="Normal 3 2" xfId="44" xr:uid="{00000000-0005-0000-0000-000033000000}"/>
    <cellStyle name="Normal 3 2 2" xfId="57" xr:uid="{00000000-0005-0000-0000-000034000000}"/>
    <cellStyle name="Normal 3 2 2 2" xfId="63" xr:uid="{19E5C226-DF3C-4416-AD46-894CFC9E7FC4}"/>
    <cellStyle name="Normal 3 3" xfId="52" xr:uid="{00000000-0005-0000-0000-000035000000}"/>
    <cellStyle name="Normal 3 3 2" xfId="65" xr:uid="{EC0975D4-E00B-43CD-8197-ADC1D4FA312D}"/>
    <cellStyle name="Normal 4" xfId="45" xr:uid="{00000000-0005-0000-0000-000036000000}"/>
    <cellStyle name="Normal 4 2" xfId="56" xr:uid="{00000000-0005-0000-0000-000037000000}"/>
    <cellStyle name="Note" xfId="46" xr:uid="{00000000-0005-0000-0000-000038000000}"/>
    <cellStyle name="Output" xfId="47" xr:uid="{00000000-0005-0000-0000-000039000000}"/>
    <cellStyle name="Percent" xfId="48" xr:uid="{00000000-0005-0000-0000-00003A000000}"/>
    <cellStyle name="Title" xfId="49" xr:uid="{00000000-0005-0000-0000-00003B000000}"/>
    <cellStyle name="Total" xfId="50" xr:uid="{00000000-0005-0000-0000-00003C000000}"/>
    <cellStyle name="Warning Text" xfId="51" xr:uid="{00000000-0005-0000-0000-00003D000000}"/>
  </cellStyles>
  <dxfs count="5"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57150</xdr:rowOff>
    </xdr:from>
    <xdr:ext cx="5591175" cy="2628900"/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542925"/>
          <a:ext cx="5591175" cy="26289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prstClr val="black"/>
                </a:outerShdw>
              </a:effectLst>
            </a:rPr>
            <a:t>Performance during </a:t>
          </a:r>
        </a:p>
        <a:p>
          <a:pPr algn="ctr"/>
          <a:r>
            <a:rPr lang="en-US" sz="5400" b="1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prstClr val="black"/>
                </a:outerShdw>
              </a:effectLst>
            </a:rPr>
            <a:t>2019-20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yati%20Lailang/Dropbox/glailang_MDM/AWP&amp;B/AWP&amp;B_2019-20/9_Tables-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eet1"/>
      <sheetName val="AT-1-Gen_Info"/>
      <sheetName val="AT-2"/>
      <sheetName val="AT-2A"/>
      <sheetName val="AT-3"/>
      <sheetName val="AT3A_cvrg(Insti)_PY"/>
      <sheetName val="AT3B_cvrg(Insti)_UPY "/>
      <sheetName val="AT3C_cvrg(Insti)_UPY "/>
      <sheetName val="AT4_enrolment vs availed_PY"/>
      <sheetName val="AT4A_enrolment vs availed_UPY"/>
      <sheetName val="AT-4B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"/>
      <sheetName val="AT11_KS Year wise"/>
      <sheetName val="AT-11A"/>
      <sheetName val="AT-12"/>
      <sheetName val="AT-12A"/>
      <sheetName val="Mode of cooking"/>
      <sheetName val="AT-14"/>
      <sheetName val="AT-14 A"/>
      <sheetName val="AT- 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 Pry "/>
      <sheetName val="AT27B_Req_FG_CA_N CLP"/>
      <sheetName val="AT27C_Req_FG_Drought -Pry "/>
      <sheetName val="AT27D_Req_FG_Drought -UPry "/>
      <sheetName val="AT_28_RqmtKitchen"/>
      <sheetName val="AT-28A_RqmtPlinthArea"/>
      <sheetName val="AT-28B_Kitchen repair"/>
      <sheetName val="AT29_Replacement KD "/>
      <sheetName val="AT29_A_Replacement KD"/>
      <sheetName val="AT-30_Coook-cum-Helper"/>
      <sheetName val="AT- 31_Budget"/>
      <sheetName val="AT32_Drought Pry Util"/>
      <sheetName val="AT-32A Drought UPry Util"/>
    </sheetNames>
    <sheetDataSet>
      <sheetData sheetId="0"/>
      <sheetData sheetId="1"/>
      <sheetData sheetId="2"/>
      <sheetData sheetId="3"/>
      <sheetData sheetId="4"/>
      <sheetData sheetId="5">
        <row r="9">
          <cell r="G9">
            <v>107</v>
          </cell>
        </row>
        <row r="10">
          <cell r="G10">
            <v>171</v>
          </cell>
        </row>
        <row r="11">
          <cell r="G11">
            <v>235</v>
          </cell>
        </row>
        <row r="12">
          <cell r="G12">
            <v>193</v>
          </cell>
        </row>
        <row r="13">
          <cell r="G13">
            <v>158</v>
          </cell>
        </row>
        <row r="14">
          <cell r="G14">
            <v>136</v>
          </cell>
        </row>
        <row r="15">
          <cell r="G15">
            <v>107</v>
          </cell>
        </row>
        <row r="16">
          <cell r="G16">
            <v>186</v>
          </cell>
        </row>
        <row r="17">
          <cell r="G17">
            <v>144</v>
          </cell>
        </row>
        <row r="18">
          <cell r="G18">
            <v>109</v>
          </cell>
        </row>
        <row r="19">
          <cell r="G19">
            <v>90</v>
          </cell>
        </row>
        <row r="20">
          <cell r="G20">
            <v>92</v>
          </cell>
        </row>
        <row r="21">
          <cell r="G21">
            <v>61</v>
          </cell>
        </row>
        <row r="22">
          <cell r="G22">
            <v>27</v>
          </cell>
        </row>
        <row r="23">
          <cell r="G23">
            <v>78</v>
          </cell>
        </row>
        <row r="24">
          <cell r="G24">
            <v>182</v>
          </cell>
        </row>
        <row r="25">
          <cell r="G25">
            <v>79</v>
          </cell>
        </row>
        <row r="26">
          <cell r="G26">
            <v>279</v>
          </cell>
        </row>
        <row r="27">
          <cell r="G27">
            <v>126</v>
          </cell>
        </row>
        <row r="28">
          <cell r="G28">
            <v>81</v>
          </cell>
        </row>
        <row r="29">
          <cell r="G29">
            <v>72</v>
          </cell>
        </row>
        <row r="30">
          <cell r="G30">
            <v>114</v>
          </cell>
        </row>
        <row r="31">
          <cell r="G31">
            <v>107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www.mdmhp.nic.in/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mailto:ddsemdm@gmail.com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39490-5964-4793-B764-E2F2C2CA8651}">
  <sheetPr>
    <pageSetUpPr fitToPage="1"/>
  </sheetPr>
  <dimension ref="A1:G69"/>
  <sheetViews>
    <sheetView view="pageBreakPreview" topLeftCell="A31" zoomScale="120" zoomScaleNormal="100" zoomScaleSheetLayoutView="120" workbookViewId="0">
      <selection activeCell="C34" sqref="C34"/>
    </sheetView>
  </sheetViews>
  <sheetFormatPr defaultRowHeight="12.5"/>
  <cols>
    <col min="1" max="1" width="8.7265625" customWidth="1"/>
    <col min="2" max="2" width="11.7265625" customWidth="1"/>
    <col min="3" max="3" width="114.54296875" customWidth="1"/>
  </cols>
  <sheetData>
    <row r="1" spans="1:7" ht="21.75" customHeight="1">
      <c r="A1" s="585" t="s">
        <v>529</v>
      </c>
      <c r="B1" s="585"/>
      <c r="C1" s="585"/>
      <c r="D1" s="585"/>
      <c r="E1" s="35"/>
      <c r="F1" s="35"/>
      <c r="G1" s="35"/>
    </row>
    <row r="2" spans="1:7" ht="13">
      <c r="A2" s="571" t="s">
        <v>68</v>
      </c>
      <c r="B2" s="571" t="s">
        <v>530</v>
      </c>
      <c r="C2" s="571" t="s">
        <v>531</v>
      </c>
    </row>
    <row r="3" spans="1:7">
      <c r="A3" s="506">
        <v>1</v>
      </c>
      <c r="B3" s="572" t="s">
        <v>532</v>
      </c>
      <c r="C3" s="572" t="s">
        <v>970</v>
      </c>
    </row>
    <row r="4" spans="1:7">
      <c r="A4" s="506">
        <v>2</v>
      </c>
      <c r="B4" s="572" t="s">
        <v>533</v>
      </c>
      <c r="C4" s="572" t="s">
        <v>971</v>
      </c>
    </row>
    <row r="5" spans="1:7">
      <c r="A5" s="506">
        <v>3</v>
      </c>
      <c r="B5" s="572" t="s">
        <v>534</v>
      </c>
      <c r="C5" s="572" t="s">
        <v>972</v>
      </c>
    </row>
    <row r="6" spans="1:7">
      <c r="A6" s="506">
        <v>4</v>
      </c>
      <c r="B6" s="572" t="s">
        <v>973</v>
      </c>
      <c r="C6" s="572" t="s">
        <v>974</v>
      </c>
    </row>
    <row r="7" spans="1:7">
      <c r="A7" s="506">
        <v>5</v>
      </c>
      <c r="B7" s="572" t="s">
        <v>535</v>
      </c>
      <c r="C7" s="572" t="s">
        <v>975</v>
      </c>
    </row>
    <row r="8" spans="1:7">
      <c r="A8" s="506">
        <v>6</v>
      </c>
      <c r="B8" s="572" t="s">
        <v>536</v>
      </c>
      <c r="C8" s="572" t="s">
        <v>976</v>
      </c>
    </row>
    <row r="9" spans="1:7">
      <c r="A9" s="506">
        <v>7</v>
      </c>
      <c r="B9" s="572" t="s">
        <v>537</v>
      </c>
      <c r="C9" s="572" t="s">
        <v>977</v>
      </c>
    </row>
    <row r="10" spans="1:7">
      <c r="A10" s="506">
        <v>8</v>
      </c>
      <c r="B10" s="572" t="s">
        <v>538</v>
      </c>
      <c r="C10" s="572" t="s">
        <v>978</v>
      </c>
    </row>
    <row r="11" spans="1:7">
      <c r="A11" s="506">
        <v>9</v>
      </c>
      <c r="B11" s="572" t="s">
        <v>539</v>
      </c>
      <c r="C11" s="572" t="s">
        <v>979</v>
      </c>
    </row>
    <row r="12" spans="1:7">
      <c r="A12" s="506">
        <v>10</v>
      </c>
      <c r="B12" s="572" t="s">
        <v>540</v>
      </c>
      <c r="C12" s="572" t="s">
        <v>980</v>
      </c>
    </row>
    <row r="13" spans="1:7">
      <c r="A13" s="506">
        <v>11</v>
      </c>
      <c r="B13" s="572" t="s">
        <v>658</v>
      </c>
      <c r="C13" s="572" t="s">
        <v>659</v>
      </c>
    </row>
    <row r="14" spans="1:7">
      <c r="A14" s="506">
        <v>12</v>
      </c>
      <c r="B14" s="572" t="s">
        <v>541</v>
      </c>
      <c r="C14" s="572" t="s">
        <v>981</v>
      </c>
    </row>
    <row r="15" spans="1:7">
      <c r="A15" s="506">
        <v>13</v>
      </c>
      <c r="B15" s="572" t="s">
        <v>542</v>
      </c>
      <c r="C15" s="572" t="s">
        <v>982</v>
      </c>
    </row>
    <row r="16" spans="1:7">
      <c r="A16" s="506">
        <v>14</v>
      </c>
      <c r="B16" s="572" t="s">
        <v>543</v>
      </c>
      <c r="C16" s="572" t="s">
        <v>983</v>
      </c>
    </row>
    <row r="17" spans="1:3">
      <c r="A17" s="506">
        <v>15</v>
      </c>
      <c r="B17" s="572" t="s">
        <v>544</v>
      </c>
      <c r="C17" s="572" t="s">
        <v>984</v>
      </c>
    </row>
    <row r="18" spans="1:3">
      <c r="A18" s="506">
        <v>16</v>
      </c>
      <c r="B18" s="572" t="s">
        <v>545</v>
      </c>
      <c r="C18" s="572" t="s">
        <v>985</v>
      </c>
    </row>
    <row r="19" spans="1:3">
      <c r="A19" s="506">
        <v>17</v>
      </c>
      <c r="B19" s="572" t="s">
        <v>546</v>
      </c>
      <c r="C19" s="572" t="s">
        <v>986</v>
      </c>
    </row>
    <row r="20" spans="1:3">
      <c r="A20" s="506">
        <v>18</v>
      </c>
      <c r="B20" s="572" t="s">
        <v>547</v>
      </c>
      <c r="C20" s="572" t="s">
        <v>987</v>
      </c>
    </row>
    <row r="21" spans="1:3">
      <c r="A21" s="506">
        <v>19</v>
      </c>
      <c r="B21" s="572" t="s">
        <v>548</v>
      </c>
      <c r="C21" s="572" t="s">
        <v>988</v>
      </c>
    </row>
    <row r="22" spans="1:3">
      <c r="A22" s="506">
        <v>20</v>
      </c>
      <c r="B22" s="572" t="s">
        <v>549</v>
      </c>
      <c r="C22" s="572" t="s">
        <v>989</v>
      </c>
    </row>
    <row r="23" spans="1:3">
      <c r="A23" s="506">
        <v>21</v>
      </c>
      <c r="B23" s="572" t="s">
        <v>550</v>
      </c>
      <c r="C23" s="572" t="s">
        <v>990</v>
      </c>
    </row>
    <row r="24" spans="1:3">
      <c r="A24" s="506">
        <v>22</v>
      </c>
      <c r="B24" s="572" t="s">
        <v>551</v>
      </c>
      <c r="C24" s="572" t="s">
        <v>991</v>
      </c>
    </row>
    <row r="25" spans="1:3">
      <c r="A25" s="506">
        <v>23</v>
      </c>
      <c r="B25" s="572" t="s">
        <v>552</v>
      </c>
      <c r="C25" s="572" t="s">
        <v>992</v>
      </c>
    </row>
    <row r="26" spans="1:3">
      <c r="A26" s="506">
        <v>24</v>
      </c>
      <c r="B26" s="572" t="s">
        <v>553</v>
      </c>
      <c r="C26" s="572" t="s">
        <v>993</v>
      </c>
    </row>
    <row r="27" spans="1:3">
      <c r="A27" s="506">
        <v>25</v>
      </c>
      <c r="B27" s="572" t="s">
        <v>554</v>
      </c>
      <c r="C27" s="572" t="s">
        <v>994</v>
      </c>
    </row>
    <row r="28" spans="1:3">
      <c r="A28" s="506">
        <v>26</v>
      </c>
      <c r="B28" s="572" t="s">
        <v>555</v>
      </c>
      <c r="C28" s="572" t="s">
        <v>995</v>
      </c>
    </row>
    <row r="29" spans="1:3">
      <c r="A29" s="506">
        <v>27</v>
      </c>
      <c r="B29" s="572" t="s">
        <v>556</v>
      </c>
      <c r="C29" s="572" t="s">
        <v>996</v>
      </c>
    </row>
    <row r="30" spans="1:3">
      <c r="A30" s="506">
        <v>28</v>
      </c>
      <c r="B30" s="572" t="s">
        <v>557</v>
      </c>
      <c r="C30" s="572" t="s">
        <v>558</v>
      </c>
    </row>
    <row r="31" spans="1:3">
      <c r="A31" s="506">
        <v>29</v>
      </c>
      <c r="B31" s="572" t="s">
        <v>559</v>
      </c>
      <c r="C31" s="572" t="s">
        <v>560</v>
      </c>
    </row>
    <row r="32" spans="1:3">
      <c r="A32" s="506">
        <v>30</v>
      </c>
      <c r="B32" s="572" t="s">
        <v>561</v>
      </c>
      <c r="C32" s="572" t="s">
        <v>562</v>
      </c>
    </row>
    <row r="33" spans="1:3">
      <c r="A33" s="506">
        <v>31</v>
      </c>
      <c r="B33" s="572" t="s">
        <v>657</v>
      </c>
      <c r="C33" s="572" t="s">
        <v>656</v>
      </c>
    </row>
    <row r="34" spans="1:3">
      <c r="A34" s="506">
        <v>32</v>
      </c>
      <c r="B34" s="572" t="s">
        <v>671</v>
      </c>
      <c r="C34" s="572" t="s">
        <v>997</v>
      </c>
    </row>
    <row r="35" spans="1:3">
      <c r="A35" s="506">
        <v>33</v>
      </c>
      <c r="B35" s="572" t="s">
        <v>563</v>
      </c>
      <c r="C35" s="572" t="s">
        <v>564</v>
      </c>
    </row>
    <row r="36" spans="1:3">
      <c r="A36" s="506">
        <v>34</v>
      </c>
      <c r="B36" s="572" t="s">
        <v>565</v>
      </c>
      <c r="C36" s="572" t="s">
        <v>564</v>
      </c>
    </row>
    <row r="37" spans="1:3">
      <c r="A37" s="506">
        <v>35</v>
      </c>
      <c r="B37" s="572" t="s">
        <v>566</v>
      </c>
      <c r="C37" s="572" t="s">
        <v>567</v>
      </c>
    </row>
    <row r="38" spans="1:3">
      <c r="A38" s="506">
        <v>36</v>
      </c>
      <c r="B38" s="572" t="s">
        <v>568</v>
      </c>
      <c r="C38" s="572" t="s">
        <v>569</v>
      </c>
    </row>
    <row r="39" spans="1:3">
      <c r="A39" s="506">
        <v>37</v>
      </c>
      <c r="B39" s="572" t="s">
        <v>570</v>
      </c>
      <c r="C39" s="572" t="s">
        <v>571</v>
      </c>
    </row>
    <row r="40" spans="1:3">
      <c r="A40" s="506">
        <v>38</v>
      </c>
      <c r="B40" s="572" t="s">
        <v>572</v>
      </c>
      <c r="C40" s="572" t="s">
        <v>573</v>
      </c>
    </row>
    <row r="41" spans="1:3">
      <c r="A41" s="506">
        <v>39</v>
      </c>
      <c r="B41" s="572" t="s">
        <v>574</v>
      </c>
      <c r="C41" s="572" t="s">
        <v>575</v>
      </c>
    </row>
    <row r="42" spans="1:3">
      <c r="A42" s="506">
        <v>40</v>
      </c>
      <c r="B42" s="572" t="s">
        <v>576</v>
      </c>
      <c r="C42" s="572" t="s">
        <v>577</v>
      </c>
    </row>
    <row r="43" spans="1:3">
      <c r="A43" s="506">
        <v>41</v>
      </c>
      <c r="B43" s="572" t="s">
        <v>578</v>
      </c>
      <c r="C43" s="572" t="s">
        <v>579</v>
      </c>
    </row>
    <row r="44" spans="1:3">
      <c r="A44" s="506">
        <v>42</v>
      </c>
      <c r="B44" s="572" t="s">
        <v>580</v>
      </c>
      <c r="C44" s="572" t="s">
        <v>998</v>
      </c>
    </row>
    <row r="45" spans="1:3">
      <c r="A45" s="506">
        <v>43</v>
      </c>
      <c r="B45" s="572" t="s">
        <v>581</v>
      </c>
      <c r="C45" s="572" t="s">
        <v>582</v>
      </c>
    </row>
    <row r="46" spans="1:3">
      <c r="A46" s="506">
        <v>44</v>
      </c>
      <c r="B46" s="572" t="s">
        <v>583</v>
      </c>
      <c r="C46" s="572" t="s">
        <v>584</v>
      </c>
    </row>
    <row r="47" spans="1:3">
      <c r="A47" s="506">
        <v>45</v>
      </c>
      <c r="B47" s="572" t="s">
        <v>585</v>
      </c>
      <c r="C47" s="572" t="s">
        <v>586</v>
      </c>
    </row>
    <row r="48" spans="1:3">
      <c r="A48" s="506">
        <v>46</v>
      </c>
      <c r="B48" s="572" t="s">
        <v>587</v>
      </c>
      <c r="C48" s="572" t="s">
        <v>588</v>
      </c>
    </row>
    <row r="49" spans="1:3">
      <c r="A49" s="506">
        <v>47</v>
      </c>
      <c r="B49" s="572" t="s">
        <v>589</v>
      </c>
      <c r="C49" s="572" t="s">
        <v>590</v>
      </c>
    </row>
    <row r="50" spans="1:3">
      <c r="A50" s="506">
        <v>48</v>
      </c>
      <c r="B50" s="572" t="s">
        <v>591</v>
      </c>
      <c r="C50" s="572" t="s">
        <v>999</v>
      </c>
    </row>
    <row r="51" spans="1:3">
      <c r="A51" s="506">
        <v>49</v>
      </c>
      <c r="B51" s="572" t="s">
        <v>592</v>
      </c>
      <c r="C51" s="572" t="s">
        <v>1000</v>
      </c>
    </row>
    <row r="52" spans="1:3">
      <c r="A52" s="506">
        <v>50</v>
      </c>
      <c r="B52" s="572" t="s">
        <v>593</v>
      </c>
      <c r="C52" s="572" t="s">
        <v>594</v>
      </c>
    </row>
    <row r="53" spans="1:3">
      <c r="A53" s="506">
        <v>51</v>
      </c>
      <c r="B53" s="572" t="s">
        <v>595</v>
      </c>
      <c r="C53" s="572" t="s">
        <v>596</v>
      </c>
    </row>
    <row r="54" spans="1:3">
      <c r="A54" s="506">
        <v>52</v>
      </c>
      <c r="B54" s="572" t="s">
        <v>597</v>
      </c>
      <c r="C54" s="572" t="s">
        <v>1001</v>
      </c>
    </row>
    <row r="55" spans="1:3">
      <c r="A55" s="506">
        <v>53</v>
      </c>
      <c r="B55" s="572" t="s">
        <v>598</v>
      </c>
      <c r="C55" s="572" t="s">
        <v>1002</v>
      </c>
    </row>
    <row r="56" spans="1:3">
      <c r="A56" s="506">
        <v>54</v>
      </c>
      <c r="B56" s="572" t="s">
        <v>599</v>
      </c>
      <c r="C56" s="572" t="s">
        <v>1003</v>
      </c>
    </row>
    <row r="57" spans="1:3">
      <c r="A57" s="506">
        <v>55</v>
      </c>
      <c r="B57" s="572" t="s">
        <v>600</v>
      </c>
      <c r="C57" s="572" t="s">
        <v>1004</v>
      </c>
    </row>
    <row r="58" spans="1:3">
      <c r="A58" s="506">
        <v>56</v>
      </c>
      <c r="B58" s="572" t="s">
        <v>601</v>
      </c>
      <c r="C58" s="572" t="s">
        <v>1005</v>
      </c>
    </row>
    <row r="59" spans="1:3">
      <c r="A59" s="506">
        <v>57</v>
      </c>
      <c r="B59" s="572" t="s">
        <v>602</v>
      </c>
      <c r="C59" s="572" t="s">
        <v>1006</v>
      </c>
    </row>
    <row r="60" spans="1:3">
      <c r="A60" s="506">
        <v>58</v>
      </c>
      <c r="B60" s="572" t="s">
        <v>603</v>
      </c>
      <c r="C60" s="572" t="s">
        <v>1007</v>
      </c>
    </row>
    <row r="61" spans="1:3">
      <c r="A61" s="506">
        <v>59</v>
      </c>
      <c r="B61" s="572" t="s">
        <v>604</v>
      </c>
      <c r="C61" s="572" t="s">
        <v>1008</v>
      </c>
    </row>
    <row r="62" spans="1:3">
      <c r="A62" s="506">
        <v>60</v>
      </c>
      <c r="B62" s="572" t="s">
        <v>605</v>
      </c>
      <c r="C62" s="572" t="s">
        <v>1009</v>
      </c>
    </row>
    <row r="63" spans="1:3">
      <c r="A63" s="506">
        <v>61</v>
      </c>
      <c r="B63" s="572" t="s">
        <v>1010</v>
      </c>
      <c r="C63" s="572" t="s">
        <v>1011</v>
      </c>
    </row>
    <row r="64" spans="1:3">
      <c r="A64" s="506">
        <v>62</v>
      </c>
      <c r="B64" s="572" t="s">
        <v>606</v>
      </c>
      <c r="C64" s="572" t="s">
        <v>1012</v>
      </c>
    </row>
    <row r="65" spans="1:3">
      <c r="A65" s="506">
        <v>63</v>
      </c>
      <c r="B65" s="573" t="s">
        <v>1013</v>
      </c>
      <c r="C65" s="572" t="s">
        <v>1014</v>
      </c>
    </row>
    <row r="66" spans="1:3">
      <c r="A66" s="506">
        <v>64</v>
      </c>
      <c r="B66" s="572" t="s">
        <v>607</v>
      </c>
      <c r="C66" s="572" t="s">
        <v>1015</v>
      </c>
    </row>
    <row r="67" spans="1:3">
      <c r="A67" s="506">
        <v>65</v>
      </c>
      <c r="B67" s="572" t="s">
        <v>608</v>
      </c>
      <c r="C67" s="572" t="s">
        <v>1016</v>
      </c>
    </row>
    <row r="68" spans="1:3">
      <c r="A68" s="506">
        <v>66</v>
      </c>
      <c r="B68" s="574" t="s">
        <v>660</v>
      </c>
      <c r="C68" s="574" t="s">
        <v>1017</v>
      </c>
    </row>
    <row r="69" spans="1:3">
      <c r="A69" s="506">
        <v>67</v>
      </c>
      <c r="B69" s="574" t="s">
        <v>661</v>
      </c>
      <c r="C69" s="574" t="s">
        <v>985</v>
      </c>
    </row>
  </sheetData>
  <mergeCells count="1">
    <mergeCell ref="A1:D1"/>
  </mergeCells>
  <hyperlinks>
    <hyperlink ref="B3:C3" location="'AT-1-Gen_Info '!A1" display="AT- 1" xr:uid="{BCB051AD-952A-4D25-80D0-6FD4F6F147B9}"/>
    <hyperlink ref="B4:C4" location="'AT-2-S1 BUDGET'!A1" display="AT - 2" xr:uid="{B63E402E-AD7D-4EFB-9853-C1B9761F7016}"/>
    <hyperlink ref="B5:C5" location="AT_2A_fundflow!A1" display="AT - 2 A" xr:uid="{0A09801B-84E3-4FE7-9083-F1A0CCE386BA}"/>
    <hyperlink ref="B6:C6" location="'AT-2B_DBT'!A1" display="AT - 2 B" xr:uid="{E69F9755-BD0B-4FF4-BAE0-9931CB09FB5B}"/>
    <hyperlink ref="B7:C7" location="'AT-3'!A1" display="AT - 3" xr:uid="{8CAA0B0D-693A-48FF-9D2A-A64CE71BC25C}"/>
    <hyperlink ref="B8:C8" location="'AT3A_cvrg(Insti)_PY'!A1" display="AT- 3 A" xr:uid="{8A298A97-BA10-4FBB-AD28-19CAEBCE7CC8}"/>
    <hyperlink ref="B9:C9" location="'AT3B_cvrg(Insti)_UPY '!A1" display="AT- 3 B" xr:uid="{41692EE6-F09E-487B-9B27-B17902AC18B9}"/>
    <hyperlink ref="B10:C10" location="'AT3C_cvrg(Insti)_UPY '!A1" display="AT-3 C" xr:uid="{CA908D33-D645-419B-85AF-A240F2321432}"/>
    <hyperlink ref="B11:C11" location="'AT-4B'!A1" display="AT - 4" xr:uid="{D1722B90-BF70-4E7B-82A3-BCFDFEC7356D}"/>
    <hyperlink ref="B12:C12" location="'enrolment vs availed_UPY'!A1" display="AT - 4 A" xr:uid="{D5579C21-D714-47D8-85CD-950A96DAB0BC}"/>
    <hyperlink ref="B13:C13" location="'AT-4B'!A1" display="AT - 4 B" xr:uid="{B9D4E784-48FA-4F32-BEBF-CB86403E907F}"/>
    <hyperlink ref="B14:C14" location="T5_PLAN_vs_PRFM!A1" display="AT - 5" xr:uid="{A7462EA4-A428-4590-A685-942F9C3C3E0A}"/>
    <hyperlink ref="B15:C15" location="'T5A_PLAN_vs_PRFM '!A1" display="AT - 5 A" xr:uid="{41A14729-2E1E-4710-BA71-A7F9BF26CBF0}"/>
    <hyperlink ref="B16:C16" location="'T5B_PLAN_vs_PRFM  (2)'!A1" display="AT - 5 B" xr:uid="{0E881F52-198D-4526-8AC6-1A5748EEE9AD}"/>
    <hyperlink ref="B17:C17" location="'T5C_Drought_PLAN_vs_PRFM '!A1" display="AT - 5 C" xr:uid="{8F9F6EC4-680D-47F5-937B-DDE78E043D73}"/>
    <hyperlink ref="B18:C18" location="'T5D_Drought_PLAN_vs_PRFM  '!A1" display="AT - 5 D" xr:uid="{6A762A19-6047-49FD-8148-D70D69D4C9BB}"/>
    <hyperlink ref="B19:C19" location="T6_FG_py_Utlsn!A1" display="AT - 6" xr:uid="{833BF6C2-AF53-40CB-900B-AA6E2E6FEDCB}"/>
    <hyperlink ref="B20:C20" location="'T6A_FG_Upy_Utlsn '!A1" display="AT - 6 A" xr:uid="{B1843AB9-EE82-4A5E-B3F5-815C7D195AD7}"/>
    <hyperlink ref="B21:C21" location="T6B_Pay_FG_FCI_Pry!A1" display="AT - 6 B" xr:uid="{B488E359-79FD-4FDA-987F-6089ED5E5405}"/>
    <hyperlink ref="B22:C22" location="T6C_Coarse_Grain!A1" display="AT - 6 C" xr:uid="{AB532581-E47D-4F7A-B880-C90A9044A033}"/>
    <hyperlink ref="B23:C23" location="T7_CC_PY_Utlsn!A1" display="AT - 7" xr:uid="{3E943A08-05CF-4158-8E1B-84F2B58B2894}"/>
    <hyperlink ref="B24:C24" location="'T7ACC_UPY_Utlsn '!A1" display="AT - 7 A" xr:uid="{5089E849-170F-4EC7-AC2F-48E461ECB686}"/>
    <hyperlink ref="B25:C25" location="'AT-8_Hon_CCH_Pry'!A1" display="AT - 8" xr:uid="{ED3C1552-853E-4389-8E76-C45608EA6771}"/>
    <hyperlink ref="B26:C26" location="'AT-8A_Hon_CCH_UPry'!A1" display="AT - 8 A" xr:uid="{B34C2210-8EA3-4B67-89BF-C7AB467FB2D3}"/>
    <hyperlink ref="B27:C27" location="AT9_TA!A1" display="AT - 9" xr:uid="{D1CB06BF-0F01-4D20-90B2-7617ED313ACF}"/>
    <hyperlink ref="B28:C28" location="AT10_MME!A1" display="AT - 10" xr:uid="{8EA04C29-2F4C-45BE-965E-78F5AB07F1F2}"/>
    <hyperlink ref="B29:C29" location="AT10A_!A1" display="AT - 10 A" xr:uid="{745B6CD5-5B1A-48BC-B76C-00E73847ADFC}"/>
    <hyperlink ref="B30:C30" location="'AT-10 B'!A1" display="AT - 10 B" xr:uid="{05B5C40A-F732-4DF2-BC84-C78B18616A01}"/>
    <hyperlink ref="B31:C31" location="'AT-10 C'!A1" display="AT - 10 C" xr:uid="{4BC43DD4-DB37-43C4-B721-C21E613ACBCC}"/>
    <hyperlink ref="B32:C32" location="'AT-10D'!A1" display="AT - 10 D" xr:uid="{ABCAFB8C-DFD8-4900-909D-FA0E7C99AE76}"/>
    <hyperlink ref="B33:C33" location="'AT-10 E'!A1" display="AT - 10 E " xr:uid="{39B4BCAA-C26E-4F00-9FE6-46F5EF53B855}"/>
    <hyperlink ref="B34:C34" location="'AT-10 F'!A1" display="AT - 10 F" xr:uid="{77422AC8-A1E0-422A-A6D2-7D73CF71EB95}"/>
    <hyperlink ref="B35:C35" location="'AT11_KS Year wise'!A1" display="AT - 11" xr:uid="{6C26E0A8-3BE4-4045-993E-0F6F8F885B11}"/>
    <hyperlink ref="B36:C36" location="'AT11A_KS-District wise'!A1" display="AT - 11 A" xr:uid="{D8130750-0EDB-4980-A31B-59B6FC037F09}"/>
    <hyperlink ref="B37:C37" location="'AT12_KD-New'!A1" display="AT - 12" xr:uid="{78BD7054-0BA8-4D8D-97EB-4ADFCE03E77A}"/>
    <hyperlink ref="B38:C38" location="'AT12A_KD-Replacement'!A1" display="AT - 12 A" xr:uid="{F46892DB-87B8-4CBC-AB3F-6F7447816772}"/>
    <hyperlink ref="B39:C39" location="'Mode of cooking'!A1" display="AT - 13" xr:uid="{96CBA43F-B376-4F82-BE91-871F0FEC2A45}"/>
    <hyperlink ref="B40:C40" location="'AT-14'!A1" display="AT - 14" xr:uid="{A2AD372A-D110-4BE7-AB33-BB512237E947}"/>
    <hyperlink ref="B41:C41" location="'AT-14 A'!A1" display="AT - 14 A" xr:uid="{DBD67950-30ED-4410-AFCF-E7482A707B4D}"/>
    <hyperlink ref="C42" location="'AT-15'!A1" display="Contribution by community in form of  Tithi Bhojan or any other similar practice" xr:uid="{BD60987D-B17F-4A04-BAC8-A46BFCFF0336}"/>
    <hyperlink ref="B42" location="'AT-15'!A1" display="AT - 15" xr:uid="{207E0A76-A108-42AF-A10B-ECE4F0B18B97}"/>
    <hyperlink ref="B43:C43" location="'AT-16'!A1" display="AT - 16" xr:uid="{09BEB528-4D89-4D2C-A414-9F6AF340771C}"/>
    <hyperlink ref="B44:C44" location="'AT_17_Coverage-RBSK '!A1" display="AT - 17" xr:uid="{761A6CB4-1D77-41EC-A17B-9DF58866183A}"/>
    <hyperlink ref="B45:C45" location="'AT18_Details_Community '!A1" display="AT - 18" xr:uid="{9C9B7F1E-2515-4A21-934F-8B83A8A510C7}"/>
    <hyperlink ref="C46" location="AT_19_Impl_Agency!A1" display="Responsibility of Implementation" xr:uid="{697E2DD1-EAB3-4925-8342-F78ADD8623B6}"/>
    <hyperlink ref="B46" location="AT_19_Impl_Agency!A1" display="AT - 19" xr:uid="{E49058B2-2FA1-4149-93B5-A9E253112B1E}"/>
    <hyperlink ref="B47:C47" location="'AT_20_CentralCookingagency '!A1" display="AT - 20" xr:uid="{4B31DDCD-F4EC-4EF1-96E9-FBA0E8F4EFD8}"/>
    <hyperlink ref="B48:C48" location="'AT-21'!A1" display="AT - 21" xr:uid="{FD314C93-305C-49AB-A004-94DA9D004C70}"/>
    <hyperlink ref="B49:C49" location="'AT-22'!A1" display="AT - 22" xr:uid="{EB51A4E1-B107-4624-AF42-6B0F55401792}"/>
    <hyperlink ref="B50:C50" location="'AT-23 MIS'!A1" display="AT - 23" xr:uid="{BF139AD3-C891-4DA5-98C3-AA15E17A0A2E}"/>
    <hyperlink ref="B51:C51" location="'AT-23A _AMS'!A1" display="AT - 23 A" xr:uid="{BFBE04C7-0E73-4997-BB56-10BB731E5B08}"/>
    <hyperlink ref="B52:C52" location="'AT-24'!A1" display="AT - 24" xr:uid="{9506B035-C5CD-41A1-904E-F2AC1C09FF7B}"/>
    <hyperlink ref="B53:C53" location="'AT-25'!A1" display="AT - 25" xr:uid="{3523A831-75E0-44A5-B1E5-DE79CDAA0B82}"/>
    <hyperlink ref="B54:C54" location="AT26_NoWD!A1" display="AT - 26" xr:uid="{F71A76D9-F4F8-4798-BA5F-79BA707A0440}"/>
    <hyperlink ref="B55:C55" location="AT26A_NoWD!A1" display="AT - 26 A" xr:uid="{720A0F70-F780-48A3-A41E-8A69C2367A77}"/>
    <hyperlink ref="B56:C56" location="AT27_Req_FG_CA_Pry!A1" display="AT - 27" xr:uid="{C974E9A4-11DA-4A94-8F1E-D47560692E59}"/>
    <hyperlink ref="B57:C57" location="'AT27A_Req_FG_CA_U Pry '!A1" display="AT - 27 A" xr:uid="{F91BFE03-CBDC-4D82-B81C-EB6BB4B58981}"/>
    <hyperlink ref="B58:C58" location="'AT27B_Req_FG_CA_N CLP'!A1" display="AT - 27 B" xr:uid="{8C519BBC-6E55-45BE-B2B4-9F47C470BA7B}"/>
    <hyperlink ref="B59:C59" location="'AT27C_Req_FG_Drought -Pry '!A1" display="AT - 27 C" xr:uid="{D080FFEE-0130-4BCA-A5E3-5252F0B5A22A}"/>
    <hyperlink ref="B60:C60" location="'AT27D_Req_FG_Drought -UPry '!A1" display="AT - 27 D" xr:uid="{18FE9EE0-6D44-4895-95E3-C413E6CFF254}"/>
    <hyperlink ref="B61:C61" location="AT_28_RqmtKitchen!A1" display="AT - 28" xr:uid="{C814313F-AC21-4D9E-97F6-60F178D2272E}"/>
    <hyperlink ref="B62:C62" location="'AT-28A_RqmtPlinthArea'!A1" display="AT - 28 A" xr:uid="{D8AC7CAD-CF07-4628-875A-FBB2D89F6901}"/>
    <hyperlink ref="B63:C63" location="'AT-28B_Kitchen repair'!A1" display="AT - 28 B" xr:uid="{675F22F7-8F89-42EC-8455-0E2480EC899E}"/>
    <hyperlink ref="B64:C64" location="'AT29_Replacement KD '!A1" display="AT - 29" xr:uid="{89D6D7CD-B1D6-43C7-B589-8FF1F79B26C9}"/>
    <hyperlink ref="B65:C65" location="'AT29_A_Replacement KD'!A1" display="AT- 29 A" xr:uid="{285747AA-47E1-4EE3-B2D0-28D14E11AF66}"/>
    <hyperlink ref="B66:C66" location="'AT-30_Coook-cum-Helper'!A1" display="AT - 30" xr:uid="{6646A975-A6F9-48C2-B9AB-F5655F88B813}"/>
    <hyperlink ref="B67:C67" location="'AT_31_Budget_provision '!A1" display="AT - 31" xr:uid="{B52F7FB0-6666-450D-9513-948F5FD1409E}"/>
    <hyperlink ref="B68:C68" location="'AT32_Drought Pry Util'!A1" display="AT - 32" xr:uid="{F6E8C283-CBF3-45A8-9486-B2FB92D37A32}"/>
    <hyperlink ref="B69:C69" location="'AT-32A Drought UPry Util'!A1" display="AT - 32 A" xr:uid="{9FB18C31-3018-42B7-93EB-10833645E31E}"/>
  </hyperlink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9"/>
  <sheetViews>
    <sheetView zoomScaleNormal="100" zoomScaleSheetLayoutView="100" workbookViewId="0">
      <selection activeCell="J9" sqref="J9"/>
    </sheetView>
  </sheetViews>
  <sheetFormatPr defaultRowHeight="12.5"/>
  <cols>
    <col min="2" max="2" width="21.54296875" bestFit="1" customWidth="1"/>
    <col min="3" max="3" width="11.36328125" customWidth="1"/>
    <col min="5" max="5" width="9.54296875" customWidth="1"/>
    <col min="6" max="6" width="9.81640625" customWidth="1"/>
    <col min="7" max="7" width="8.7265625" customWidth="1"/>
    <col min="8" max="8" width="10.54296875" customWidth="1"/>
    <col min="9" max="9" width="9.81640625" customWidth="1"/>
    <col min="11" max="11" width="11.90625" customWidth="1"/>
    <col min="12" max="12" width="9.453125" customWidth="1"/>
    <col min="13" max="13" width="12" customWidth="1"/>
    <col min="14" max="14" width="14.1796875" customWidth="1"/>
  </cols>
  <sheetData>
    <row r="1" spans="1:18" ht="12.75" customHeight="1">
      <c r="D1" s="587"/>
      <c r="E1" s="587"/>
      <c r="F1" s="587"/>
      <c r="G1" s="587"/>
      <c r="H1" s="587"/>
      <c r="I1" s="587"/>
      <c r="J1" s="587"/>
      <c r="M1" s="74" t="s">
        <v>238</v>
      </c>
    </row>
    <row r="2" spans="1:18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</row>
    <row r="3" spans="1:18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4" spans="1:18" ht="11.25" customHeight="1"/>
    <row r="5" spans="1:18" ht="15.5">
      <c r="A5" s="591" t="s">
        <v>880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</row>
    <row r="7" spans="1:18" ht="13">
      <c r="A7" s="413" t="s">
        <v>755</v>
      </c>
      <c r="B7" s="413"/>
      <c r="L7" s="699" t="s">
        <v>916</v>
      </c>
      <c r="M7" s="699"/>
      <c r="N7" s="699"/>
      <c r="O7" s="48"/>
    </row>
    <row r="8" spans="1:18" ht="15.75" customHeight="1">
      <c r="A8" s="700" t="s">
        <v>2</v>
      </c>
      <c r="B8" s="700" t="s">
        <v>3</v>
      </c>
      <c r="C8" s="596" t="s">
        <v>4</v>
      </c>
      <c r="D8" s="596"/>
      <c r="E8" s="596"/>
      <c r="F8" s="601"/>
      <c r="G8" s="601"/>
      <c r="H8" s="596" t="s">
        <v>95</v>
      </c>
      <c r="I8" s="596"/>
      <c r="J8" s="596"/>
      <c r="K8" s="596"/>
      <c r="L8" s="596"/>
      <c r="M8" s="700" t="s">
        <v>125</v>
      </c>
      <c r="N8" s="593" t="s">
        <v>126</v>
      </c>
    </row>
    <row r="9" spans="1:18" ht="39">
      <c r="A9" s="701"/>
      <c r="B9" s="701"/>
      <c r="C9" s="5" t="s">
        <v>5</v>
      </c>
      <c r="D9" s="5" t="s">
        <v>6</v>
      </c>
      <c r="E9" s="5" t="s">
        <v>342</v>
      </c>
      <c r="F9" s="5" t="s">
        <v>93</v>
      </c>
      <c r="G9" s="5" t="s">
        <v>109</v>
      </c>
      <c r="H9" s="5" t="s">
        <v>5</v>
      </c>
      <c r="I9" s="5" t="s">
        <v>6</v>
      </c>
      <c r="J9" s="5" t="s">
        <v>342</v>
      </c>
      <c r="K9" s="7" t="s">
        <v>93</v>
      </c>
      <c r="L9" s="7" t="s">
        <v>110</v>
      </c>
      <c r="M9" s="701"/>
      <c r="N9" s="593"/>
      <c r="R9" s="9"/>
    </row>
    <row r="10" spans="1:18" s="13" customFormat="1" ht="13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79">
        <v>12</v>
      </c>
      <c r="M10" s="79">
        <v>13</v>
      </c>
      <c r="N10" s="3">
        <v>14</v>
      </c>
    </row>
    <row r="11" spans="1:18" ht="14">
      <c r="A11" s="8">
        <v>1</v>
      </c>
      <c r="B11" s="201" t="s">
        <v>672</v>
      </c>
      <c r="C11" s="9">
        <v>0</v>
      </c>
      <c r="D11" s="9">
        <v>0</v>
      </c>
      <c r="E11" s="9">
        <v>0</v>
      </c>
      <c r="F11" s="9">
        <v>0</v>
      </c>
      <c r="G11" s="9">
        <f>SUM(C11:F11)</f>
        <v>0</v>
      </c>
      <c r="H11" s="9">
        <v>0</v>
      </c>
      <c r="I11" s="9">
        <v>0</v>
      </c>
      <c r="J11" s="9">
        <v>0</v>
      </c>
      <c r="K11" s="9">
        <v>0</v>
      </c>
      <c r="L11" s="9">
        <f>SUM(H11:K11)</f>
        <v>0</v>
      </c>
      <c r="M11" s="9">
        <f>G11-L11</f>
        <v>0</v>
      </c>
      <c r="N11" s="9"/>
    </row>
    <row r="12" spans="1:18" ht="14">
      <c r="A12" s="8">
        <v>2</v>
      </c>
      <c r="B12" s="33" t="s">
        <v>673</v>
      </c>
      <c r="C12" s="9">
        <v>7</v>
      </c>
      <c r="D12" s="9">
        <v>0</v>
      </c>
      <c r="E12" s="9">
        <v>0</v>
      </c>
      <c r="F12" s="9">
        <v>0</v>
      </c>
      <c r="G12" s="9">
        <f t="shared" ref="G12:G36" si="0">SUM(C12:F12)</f>
        <v>7</v>
      </c>
      <c r="H12" s="9">
        <v>7</v>
      </c>
      <c r="I12" s="9">
        <v>0</v>
      </c>
      <c r="J12" s="9">
        <v>0</v>
      </c>
      <c r="K12" s="9">
        <v>0</v>
      </c>
      <c r="L12" s="9">
        <f>SUM(H12:K12)</f>
        <v>7</v>
      </c>
      <c r="M12" s="9">
        <f t="shared" ref="M12:M36" si="1">G12-L12</f>
        <v>0</v>
      </c>
      <c r="N12" s="9"/>
    </row>
    <row r="13" spans="1:18" ht="14">
      <c r="A13" s="8">
        <v>3</v>
      </c>
      <c r="B13" s="201" t="s">
        <v>674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ref="L13:L36" si="2">SUM(H13:K13)</f>
        <v>0</v>
      </c>
      <c r="M13" s="9">
        <f t="shared" si="1"/>
        <v>0</v>
      </c>
      <c r="N13" s="9"/>
    </row>
    <row r="14" spans="1:18" ht="14">
      <c r="A14" s="8">
        <v>4</v>
      </c>
      <c r="B14" s="33" t="s">
        <v>675</v>
      </c>
      <c r="C14" s="9">
        <v>13</v>
      </c>
      <c r="D14" s="9">
        <v>0</v>
      </c>
      <c r="E14" s="9">
        <v>0</v>
      </c>
      <c r="F14" s="9">
        <v>0</v>
      </c>
      <c r="G14" s="9">
        <f t="shared" si="0"/>
        <v>13</v>
      </c>
      <c r="H14" s="9">
        <v>13</v>
      </c>
      <c r="I14" s="9">
        <v>0</v>
      </c>
      <c r="J14" s="9">
        <v>0</v>
      </c>
      <c r="K14" s="9">
        <v>0</v>
      </c>
      <c r="L14" s="9">
        <f t="shared" si="2"/>
        <v>13</v>
      </c>
      <c r="M14" s="9">
        <f t="shared" si="1"/>
        <v>0</v>
      </c>
      <c r="N14" s="9"/>
    </row>
    <row r="15" spans="1:18" ht="14">
      <c r="A15" s="8">
        <v>5</v>
      </c>
      <c r="B15" s="33" t="s">
        <v>676</v>
      </c>
      <c r="C15" s="9">
        <v>2</v>
      </c>
      <c r="D15" s="9">
        <v>0</v>
      </c>
      <c r="E15" s="9">
        <v>0</v>
      </c>
      <c r="F15" s="9">
        <v>0</v>
      </c>
      <c r="G15" s="9">
        <f t="shared" si="0"/>
        <v>2</v>
      </c>
      <c r="H15" s="9">
        <v>2</v>
      </c>
      <c r="I15" s="9">
        <v>0</v>
      </c>
      <c r="J15" s="9">
        <v>0</v>
      </c>
      <c r="K15" s="9">
        <v>0</v>
      </c>
      <c r="L15" s="9">
        <f t="shared" si="2"/>
        <v>2</v>
      </c>
      <c r="M15" s="9">
        <f t="shared" si="1"/>
        <v>0</v>
      </c>
      <c r="N15" s="9"/>
    </row>
    <row r="16" spans="1:18" ht="14">
      <c r="A16" s="8">
        <v>6</v>
      </c>
      <c r="B16" s="33" t="s">
        <v>677</v>
      </c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2"/>
        <v>0</v>
      </c>
      <c r="M16" s="9">
        <f t="shared" si="1"/>
        <v>0</v>
      </c>
      <c r="N16" s="9"/>
    </row>
    <row r="17" spans="1:14" ht="14">
      <c r="A17" s="8">
        <v>7</v>
      </c>
      <c r="B17" s="201" t="s">
        <v>678</v>
      </c>
      <c r="C17" s="9">
        <v>0</v>
      </c>
      <c r="D17" s="9">
        <v>0</v>
      </c>
      <c r="E17" s="9">
        <v>0</v>
      </c>
      <c r="F17" s="9">
        <v>0</v>
      </c>
      <c r="G17" s="9">
        <f t="shared" si="0"/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2"/>
        <v>0</v>
      </c>
      <c r="M17" s="9">
        <f t="shared" si="1"/>
        <v>0</v>
      </c>
      <c r="N17" s="9"/>
    </row>
    <row r="18" spans="1:14" ht="14">
      <c r="A18" s="8">
        <v>8</v>
      </c>
      <c r="B18" s="33" t="s">
        <v>679</v>
      </c>
      <c r="C18" s="9">
        <v>1</v>
      </c>
      <c r="D18" s="9">
        <v>0</v>
      </c>
      <c r="E18" s="9">
        <v>0</v>
      </c>
      <c r="F18" s="9">
        <v>0</v>
      </c>
      <c r="G18" s="9">
        <f t="shared" si="0"/>
        <v>1</v>
      </c>
      <c r="H18" s="9">
        <v>1</v>
      </c>
      <c r="I18" s="9">
        <v>0</v>
      </c>
      <c r="J18" s="9">
        <v>0</v>
      </c>
      <c r="K18" s="9">
        <v>0</v>
      </c>
      <c r="L18" s="9">
        <f t="shared" si="2"/>
        <v>1</v>
      </c>
      <c r="M18" s="9">
        <f t="shared" si="1"/>
        <v>0</v>
      </c>
      <c r="N18" s="9"/>
    </row>
    <row r="19" spans="1:14" ht="14">
      <c r="A19" s="8">
        <v>9</v>
      </c>
      <c r="B19" s="33" t="s">
        <v>680</v>
      </c>
      <c r="C19" s="9">
        <v>4</v>
      </c>
      <c r="D19" s="9">
        <v>0</v>
      </c>
      <c r="E19" s="9">
        <v>0</v>
      </c>
      <c r="F19" s="9">
        <v>0</v>
      </c>
      <c r="G19" s="9">
        <f t="shared" si="0"/>
        <v>4</v>
      </c>
      <c r="H19" s="9">
        <v>4</v>
      </c>
      <c r="I19" s="9">
        <v>0</v>
      </c>
      <c r="J19" s="9">
        <v>0</v>
      </c>
      <c r="K19" s="9">
        <v>0</v>
      </c>
      <c r="L19" s="9">
        <f t="shared" si="2"/>
        <v>4</v>
      </c>
      <c r="M19" s="9">
        <f t="shared" si="1"/>
        <v>0</v>
      </c>
      <c r="N19" s="9"/>
    </row>
    <row r="20" spans="1:14" ht="14">
      <c r="A20" s="8">
        <v>10</v>
      </c>
      <c r="B20" s="33" t="s">
        <v>681</v>
      </c>
      <c r="C20" s="9">
        <v>7</v>
      </c>
      <c r="D20" s="9">
        <v>0</v>
      </c>
      <c r="E20" s="9">
        <v>0</v>
      </c>
      <c r="F20" s="9">
        <v>0</v>
      </c>
      <c r="G20" s="9">
        <f t="shared" si="0"/>
        <v>7</v>
      </c>
      <c r="H20" s="9">
        <v>7</v>
      </c>
      <c r="I20" s="9">
        <v>0</v>
      </c>
      <c r="J20" s="9">
        <v>0</v>
      </c>
      <c r="K20" s="9">
        <v>0</v>
      </c>
      <c r="L20" s="9">
        <f t="shared" si="2"/>
        <v>7</v>
      </c>
      <c r="M20" s="9">
        <f t="shared" si="1"/>
        <v>0</v>
      </c>
      <c r="N20" s="9"/>
    </row>
    <row r="21" spans="1:14" ht="14">
      <c r="A21" s="8">
        <v>11</v>
      </c>
      <c r="B21" s="33" t="s">
        <v>682</v>
      </c>
      <c r="C21" s="9">
        <v>7</v>
      </c>
      <c r="D21" s="9">
        <v>0</v>
      </c>
      <c r="E21" s="9">
        <v>0</v>
      </c>
      <c r="F21" s="9">
        <v>0</v>
      </c>
      <c r="G21" s="9">
        <f t="shared" si="0"/>
        <v>7</v>
      </c>
      <c r="H21" s="9">
        <v>6</v>
      </c>
      <c r="I21" s="9">
        <v>0</v>
      </c>
      <c r="J21" s="9">
        <v>0</v>
      </c>
      <c r="K21" s="9">
        <v>0</v>
      </c>
      <c r="L21" s="9">
        <f t="shared" si="2"/>
        <v>6</v>
      </c>
      <c r="M21" s="9">
        <f t="shared" si="1"/>
        <v>1</v>
      </c>
      <c r="N21" s="509" t="s">
        <v>951</v>
      </c>
    </row>
    <row r="22" spans="1:14" ht="14">
      <c r="A22" s="8">
        <v>12</v>
      </c>
      <c r="B22" s="33" t="s">
        <v>683</v>
      </c>
      <c r="C22" s="9">
        <v>7</v>
      </c>
      <c r="D22" s="9">
        <v>0</v>
      </c>
      <c r="E22" s="9">
        <v>0</v>
      </c>
      <c r="F22" s="9">
        <v>0</v>
      </c>
      <c r="G22" s="9">
        <f t="shared" si="0"/>
        <v>7</v>
      </c>
      <c r="H22" s="9">
        <v>7</v>
      </c>
      <c r="I22" s="19">
        <v>0</v>
      </c>
      <c r="J22" s="9">
        <v>0</v>
      </c>
      <c r="K22" s="9">
        <v>0</v>
      </c>
      <c r="L22" s="9">
        <f t="shared" si="2"/>
        <v>7</v>
      </c>
      <c r="M22" s="9">
        <f t="shared" si="1"/>
        <v>0</v>
      </c>
      <c r="N22" s="9"/>
    </row>
    <row r="23" spans="1:14" ht="14">
      <c r="A23" s="8">
        <v>13</v>
      </c>
      <c r="B23" s="33" t="s">
        <v>684</v>
      </c>
      <c r="C23" s="9">
        <v>0</v>
      </c>
      <c r="D23" s="9">
        <v>0</v>
      </c>
      <c r="E23" s="9">
        <v>0</v>
      </c>
      <c r="F23" s="9">
        <v>0</v>
      </c>
      <c r="G23" s="9">
        <f t="shared" si="0"/>
        <v>0</v>
      </c>
      <c r="H23" s="9">
        <v>0</v>
      </c>
      <c r="I23" s="19">
        <v>0</v>
      </c>
      <c r="J23" s="9">
        <v>0</v>
      </c>
      <c r="K23" s="9">
        <v>0</v>
      </c>
      <c r="L23" s="9">
        <f t="shared" si="2"/>
        <v>0</v>
      </c>
      <c r="M23" s="9">
        <f t="shared" si="1"/>
        <v>0</v>
      </c>
      <c r="N23" s="9"/>
    </row>
    <row r="24" spans="1:14" ht="14">
      <c r="A24" s="8">
        <v>14</v>
      </c>
      <c r="B24" s="33" t="s">
        <v>685</v>
      </c>
      <c r="C24" s="9">
        <v>1</v>
      </c>
      <c r="D24" s="9">
        <v>0</v>
      </c>
      <c r="E24" s="9">
        <v>0</v>
      </c>
      <c r="F24" s="9">
        <v>0</v>
      </c>
      <c r="G24" s="9">
        <f t="shared" si="0"/>
        <v>1</v>
      </c>
      <c r="H24" s="9">
        <v>1</v>
      </c>
      <c r="I24" s="19">
        <v>0</v>
      </c>
      <c r="J24" s="9">
        <v>0</v>
      </c>
      <c r="K24" s="9">
        <v>0</v>
      </c>
      <c r="L24" s="9">
        <f t="shared" si="2"/>
        <v>1</v>
      </c>
      <c r="M24" s="9">
        <f t="shared" si="1"/>
        <v>0</v>
      </c>
      <c r="N24" s="9"/>
    </row>
    <row r="25" spans="1:14" ht="14">
      <c r="A25" s="8">
        <v>15</v>
      </c>
      <c r="B25" s="201" t="s">
        <v>686</v>
      </c>
      <c r="C25" s="9">
        <v>2</v>
      </c>
      <c r="D25" s="9">
        <v>0</v>
      </c>
      <c r="E25" s="9">
        <v>0</v>
      </c>
      <c r="F25" s="9">
        <v>0</v>
      </c>
      <c r="G25" s="9">
        <f>SUM(C25:F25)</f>
        <v>2</v>
      </c>
      <c r="H25" s="9">
        <v>2</v>
      </c>
      <c r="I25" s="19">
        <v>0</v>
      </c>
      <c r="J25" s="9">
        <v>0</v>
      </c>
      <c r="K25" s="9">
        <v>0</v>
      </c>
      <c r="L25" s="9">
        <f t="shared" si="2"/>
        <v>2</v>
      </c>
      <c r="M25" s="9">
        <f t="shared" si="1"/>
        <v>0</v>
      </c>
      <c r="N25" s="9"/>
    </row>
    <row r="26" spans="1:14" ht="14">
      <c r="A26" s="8">
        <v>16</v>
      </c>
      <c r="B26" s="201" t="s">
        <v>687</v>
      </c>
      <c r="C26" s="9">
        <v>2</v>
      </c>
      <c r="D26" s="9">
        <v>0</v>
      </c>
      <c r="E26" s="9">
        <v>0</v>
      </c>
      <c r="F26" s="9">
        <v>0</v>
      </c>
      <c r="G26" s="9">
        <f t="shared" si="0"/>
        <v>2</v>
      </c>
      <c r="H26" s="9">
        <v>2</v>
      </c>
      <c r="I26" s="19">
        <v>0</v>
      </c>
      <c r="J26" s="9">
        <v>0</v>
      </c>
      <c r="K26" s="9">
        <v>0</v>
      </c>
      <c r="L26" s="9">
        <f t="shared" si="2"/>
        <v>2</v>
      </c>
      <c r="M26" s="9">
        <f t="shared" si="1"/>
        <v>0</v>
      </c>
      <c r="N26" s="9"/>
    </row>
    <row r="27" spans="1:14" ht="14">
      <c r="A27" s="8">
        <v>17</v>
      </c>
      <c r="B27" s="33" t="s">
        <v>688</v>
      </c>
      <c r="C27" s="9">
        <v>0</v>
      </c>
      <c r="D27" s="9">
        <v>0</v>
      </c>
      <c r="E27" s="9">
        <v>0</v>
      </c>
      <c r="F27" s="9">
        <v>0</v>
      </c>
      <c r="G27" s="9">
        <f t="shared" si="0"/>
        <v>0</v>
      </c>
      <c r="H27" s="9">
        <v>0</v>
      </c>
      <c r="I27" s="19">
        <v>0</v>
      </c>
      <c r="J27" s="9">
        <v>0</v>
      </c>
      <c r="K27" s="9">
        <v>0</v>
      </c>
      <c r="L27" s="9">
        <f t="shared" si="2"/>
        <v>0</v>
      </c>
      <c r="M27" s="9">
        <f t="shared" si="1"/>
        <v>0</v>
      </c>
      <c r="N27" s="9"/>
    </row>
    <row r="28" spans="1:14" ht="14">
      <c r="A28" s="8">
        <v>18</v>
      </c>
      <c r="B28" s="201" t="s">
        <v>689</v>
      </c>
      <c r="C28" s="9">
        <v>5</v>
      </c>
      <c r="D28" s="9">
        <v>0</v>
      </c>
      <c r="E28" s="9">
        <v>0</v>
      </c>
      <c r="F28" s="9">
        <v>0</v>
      </c>
      <c r="G28" s="9">
        <f t="shared" si="0"/>
        <v>5</v>
      </c>
      <c r="H28" s="9">
        <v>5</v>
      </c>
      <c r="I28" s="19">
        <v>0</v>
      </c>
      <c r="J28" s="9">
        <v>0</v>
      </c>
      <c r="K28" s="9">
        <v>0</v>
      </c>
      <c r="L28" s="9">
        <f t="shared" si="2"/>
        <v>5</v>
      </c>
      <c r="M28" s="9">
        <f t="shared" si="1"/>
        <v>0</v>
      </c>
      <c r="N28" s="9"/>
    </row>
    <row r="29" spans="1:14" ht="14">
      <c r="A29" s="8">
        <v>19</v>
      </c>
      <c r="B29" s="33" t="s">
        <v>690</v>
      </c>
      <c r="C29" s="9">
        <v>2</v>
      </c>
      <c r="D29" s="9">
        <v>0</v>
      </c>
      <c r="E29" s="9">
        <v>0</v>
      </c>
      <c r="F29" s="9">
        <v>0</v>
      </c>
      <c r="G29" s="9">
        <f t="shared" si="0"/>
        <v>2</v>
      </c>
      <c r="H29" s="9">
        <v>2</v>
      </c>
      <c r="I29" s="19">
        <v>0</v>
      </c>
      <c r="J29" s="9">
        <v>0</v>
      </c>
      <c r="K29" s="9">
        <v>0</v>
      </c>
      <c r="L29" s="9">
        <f t="shared" si="2"/>
        <v>2</v>
      </c>
      <c r="M29" s="9">
        <f t="shared" si="1"/>
        <v>0</v>
      </c>
      <c r="N29" s="509"/>
    </row>
    <row r="30" spans="1:14" ht="14">
      <c r="A30" s="8">
        <v>20</v>
      </c>
      <c r="B30" s="33" t="s">
        <v>691</v>
      </c>
      <c r="C30" s="9">
        <v>6</v>
      </c>
      <c r="D30" s="9">
        <v>0</v>
      </c>
      <c r="E30" s="9">
        <v>0</v>
      </c>
      <c r="F30" s="9">
        <v>0</v>
      </c>
      <c r="G30" s="9">
        <f t="shared" si="0"/>
        <v>6</v>
      </c>
      <c r="H30" s="9">
        <v>6</v>
      </c>
      <c r="I30" s="19">
        <v>0</v>
      </c>
      <c r="J30" s="9">
        <v>0</v>
      </c>
      <c r="K30" s="9">
        <v>0</v>
      </c>
      <c r="L30" s="9">
        <f t="shared" si="2"/>
        <v>6</v>
      </c>
      <c r="M30" s="9">
        <f t="shared" si="1"/>
        <v>0</v>
      </c>
      <c r="N30" s="9"/>
    </row>
    <row r="31" spans="1:14" ht="14">
      <c r="A31" s="8">
        <v>21</v>
      </c>
      <c r="B31" s="33" t="s">
        <v>692</v>
      </c>
      <c r="C31" s="9">
        <v>1</v>
      </c>
      <c r="D31" s="9">
        <v>0</v>
      </c>
      <c r="E31" s="9">
        <v>0</v>
      </c>
      <c r="F31" s="9">
        <v>0</v>
      </c>
      <c r="G31" s="9">
        <f t="shared" si="0"/>
        <v>1</v>
      </c>
      <c r="H31" s="9">
        <v>1</v>
      </c>
      <c r="I31" s="19">
        <v>0</v>
      </c>
      <c r="J31" s="9">
        <v>0</v>
      </c>
      <c r="K31" s="9">
        <v>0</v>
      </c>
      <c r="L31" s="9">
        <f t="shared" si="2"/>
        <v>1</v>
      </c>
      <c r="M31" s="9">
        <f t="shared" si="1"/>
        <v>0</v>
      </c>
      <c r="N31" s="9"/>
    </row>
    <row r="32" spans="1:14" ht="14">
      <c r="A32" s="8">
        <v>22</v>
      </c>
      <c r="B32" s="33" t="s">
        <v>693</v>
      </c>
      <c r="C32" s="9">
        <v>1</v>
      </c>
      <c r="D32" s="9">
        <v>0</v>
      </c>
      <c r="E32" s="9">
        <v>0</v>
      </c>
      <c r="F32" s="9">
        <v>0</v>
      </c>
      <c r="G32" s="9">
        <f t="shared" si="0"/>
        <v>1</v>
      </c>
      <c r="H32" s="9">
        <v>1</v>
      </c>
      <c r="I32" s="19">
        <v>0</v>
      </c>
      <c r="J32" s="9">
        <v>0</v>
      </c>
      <c r="K32" s="9">
        <v>0</v>
      </c>
      <c r="L32" s="9">
        <f t="shared" si="2"/>
        <v>1</v>
      </c>
      <c r="M32" s="9">
        <f t="shared" si="1"/>
        <v>0</v>
      </c>
      <c r="N32" s="9"/>
    </row>
    <row r="33" spans="1:14" ht="14">
      <c r="A33" s="8">
        <v>23</v>
      </c>
      <c r="B33" s="33" t="s">
        <v>694</v>
      </c>
      <c r="C33" s="9">
        <v>2</v>
      </c>
      <c r="D33" s="9">
        <v>0</v>
      </c>
      <c r="E33" s="9">
        <v>0</v>
      </c>
      <c r="F33" s="9">
        <v>0</v>
      </c>
      <c r="G33" s="9">
        <f t="shared" si="0"/>
        <v>2</v>
      </c>
      <c r="H33" s="9">
        <v>2</v>
      </c>
      <c r="I33" s="19">
        <v>0</v>
      </c>
      <c r="J33" s="9">
        <v>0</v>
      </c>
      <c r="K33" s="9">
        <v>0</v>
      </c>
      <c r="L33" s="9">
        <f t="shared" si="2"/>
        <v>2</v>
      </c>
      <c r="M33" s="9">
        <f t="shared" si="1"/>
        <v>0</v>
      </c>
      <c r="N33" s="9"/>
    </row>
    <row r="34" spans="1:14" ht="14">
      <c r="A34" s="8">
        <v>24</v>
      </c>
      <c r="B34" s="33" t="s">
        <v>919</v>
      </c>
      <c r="C34" s="9">
        <v>0</v>
      </c>
      <c r="D34" s="9">
        <v>0</v>
      </c>
      <c r="E34" s="9">
        <v>0</v>
      </c>
      <c r="F34" s="9">
        <v>0</v>
      </c>
      <c r="G34" s="9">
        <f t="shared" si="0"/>
        <v>0</v>
      </c>
      <c r="H34" s="9">
        <v>0</v>
      </c>
      <c r="I34" s="19">
        <v>0</v>
      </c>
      <c r="J34" s="9">
        <v>0</v>
      </c>
      <c r="K34" s="9">
        <v>0</v>
      </c>
      <c r="L34" s="9">
        <f t="shared" si="2"/>
        <v>0</v>
      </c>
      <c r="M34" s="9">
        <f t="shared" si="1"/>
        <v>0</v>
      </c>
      <c r="N34" s="9"/>
    </row>
    <row r="35" spans="1:14" ht="14">
      <c r="A35" s="8">
        <v>25</v>
      </c>
      <c r="B35" s="33" t="s">
        <v>920</v>
      </c>
      <c r="C35" s="9">
        <v>3</v>
      </c>
      <c r="D35" s="9">
        <v>0</v>
      </c>
      <c r="E35" s="9">
        <v>0</v>
      </c>
      <c r="F35" s="9">
        <v>0</v>
      </c>
      <c r="G35" s="9">
        <f t="shared" si="0"/>
        <v>3</v>
      </c>
      <c r="H35" s="9">
        <v>3</v>
      </c>
      <c r="I35" s="19">
        <v>0</v>
      </c>
      <c r="J35" s="9">
        <v>0</v>
      </c>
      <c r="K35" s="9">
        <v>0</v>
      </c>
      <c r="L35" s="9">
        <f t="shared" si="2"/>
        <v>3</v>
      </c>
      <c r="M35" s="9">
        <f t="shared" si="1"/>
        <v>0</v>
      </c>
      <c r="N35" s="9"/>
    </row>
    <row r="36" spans="1:14" ht="14">
      <c r="A36" s="8">
        <v>26</v>
      </c>
      <c r="B36" s="33" t="s">
        <v>921</v>
      </c>
      <c r="C36" s="9">
        <v>1</v>
      </c>
      <c r="D36" s="9">
        <v>0</v>
      </c>
      <c r="E36" s="9">
        <v>0</v>
      </c>
      <c r="F36" s="9">
        <v>0</v>
      </c>
      <c r="G36" s="9">
        <f t="shared" si="0"/>
        <v>1</v>
      </c>
      <c r="H36" s="9">
        <v>1</v>
      </c>
      <c r="I36" s="19">
        <v>0</v>
      </c>
      <c r="J36" s="9">
        <v>0</v>
      </c>
      <c r="K36" s="9">
        <v>0</v>
      </c>
      <c r="L36" s="9">
        <f t="shared" si="2"/>
        <v>1</v>
      </c>
      <c r="M36" s="9">
        <f t="shared" si="1"/>
        <v>0</v>
      </c>
      <c r="N36" s="9"/>
    </row>
    <row r="37" spans="1:14" ht="13">
      <c r="A37" s="3" t="s">
        <v>14</v>
      </c>
      <c r="B37" s="9"/>
      <c r="C37" s="9">
        <f>SUM(C11:C36)</f>
        <v>74</v>
      </c>
      <c r="D37" s="9">
        <f t="shared" ref="D37:L37" si="3">SUM(D11:D36)</f>
        <v>0</v>
      </c>
      <c r="E37" s="9">
        <f t="shared" si="3"/>
        <v>0</v>
      </c>
      <c r="F37" s="9">
        <f t="shared" si="3"/>
        <v>0</v>
      </c>
      <c r="G37" s="9">
        <f t="shared" si="3"/>
        <v>74</v>
      </c>
      <c r="H37" s="9">
        <f t="shared" si="3"/>
        <v>73</v>
      </c>
      <c r="I37" s="9">
        <f t="shared" si="3"/>
        <v>0</v>
      </c>
      <c r="J37" s="9">
        <f t="shared" si="3"/>
        <v>0</v>
      </c>
      <c r="K37" s="9">
        <f t="shared" si="3"/>
        <v>0</v>
      </c>
      <c r="L37" s="9">
        <f t="shared" si="3"/>
        <v>73</v>
      </c>
      <c r="M37" s="9"/>
      <c r="N37" s="9"/>
    </row>
    <row r="38" spans="1:14" ht="13">
      <c r="A38" s="1"/>
    </row>
    <row r="39" spans="1:14">
      <c r="A39" s="11" t="s">
        <v>7</v>
      </c>
    </row>
    <row r="40" spans="1:14">
      <c r="A40" t="s">
        <v>8</v>
      </c>
    </row>
    <row r="41" spans="1:14" ht="13">
      <c r="A41" t="s">
        <v>9</v>
      </c>
      <c r="K41" s="1" t="s">
        <v>10</v>
      </c>
      <c r="L41" s="1" t="s">
        <v>10</v>
      </c>
      <c r="M41" s="1"/>
      <c r="N41" s="1" t="s">
        <v>10</v>
      </c>
    </row>
    <row r="42" spans="1:14" ht="13">
      <c r="A42" t="s">
        <v>416</v>
      </c>
      <c r="J42" s="1"/>
      <c r="K42" s="1"/>
      <c r="L42" s="1"/>
    </row>
    <row r="43" spans="1:14">
      <c r="C43" t="s">
        <v>417</v>
      </c>
    </row>
    <row r="44" spans="1:14" ht="13">
      <c r="A44" s="13" t="s">
        <v>750</v>
      </c>
    </row>
    <row r="45" spans="1:14" ht="13">
      <c r="A45" s="13" t="str">
        <f>'AT3B_cvrg(Insti)_UPY '!B45</f>
        <v xml:space="preserve">Date : 28.04.2020 </v>
      </c>
    </row>
    <row r="47" spans="1:14" ht="13">
      <c r="L47" s="13" t="s">
        <v>706</v>
      </c>
    </row>
    <row r="48" spans="1:14">
      <c r="L48" s="221" t="s">
        <v>707</v>
      </c>
    </row>
    <row r="49" spans="12:12">
      <c r="L49" s="221" t="s">
        <v>708</v>
      </c>
    </row>
  </sheetData>
  <mergeCells count="11">
    <mergeCell ref="N8:N9"/>
    <mergeCell ref="A8:A9"/>
    <mergeCell ref="B8:B9"/>
    <mergeCell ref="C8:G8"/>
    <mergeCell ref="H8:L8"/>
    <mergeCell ref="M8:M9"/>
    <mergeCell ref="D1:J1"/>
    <mergeCell ref="A2:N2"/>
    <mergeCell ref="A3:N3"/>
    <mergeCell ref="A5:N5"/>
    <mergeCell ref="L7:N7"/>
  </mergeCells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54"/>
  <sheetViews>
    <sheetView view="pageBreakPreview" zoomScale="80" zoomScaleNormal="110" zoomScaleSheetLayoutView="80" workbookViewId="0">
      <selection activeCell="O8" sqref="O8"/>
    </sheetView>
  </sheetViews>
  <sheetFormatPr defaultColWidth="9.1796875" defaultRowHeight="12.5"/>
  <cols>
    <col min="1" max="1" width="7.1796875" customWidth="1"/>
    <col min="2" max="2" width="17" customWidth="1"/>
    <col min="3" max="3" width="10.26953125" customWidth="1"/>
    <col min="4" max="4" width="9.26953125" customWidth="1"/>
    <col min="7" max="7" width="11.7265625" customWidth="1"/>
    <col min="8" max="8" width="11.08984375" customWidth="1"/>
    <col min="9" max="9" width="9.7265625" customWidth="1"/>
    <col min="10" max="10" width="9.54296875" customWidth="1"/>
    <col min="11" max="11" width="11.7265625" customWidth="1"/>
    <col min="12" max="12" width="10.81640625" customWidth="1"/>
    <col min="13" max="13" width="10.54296875" customWidth="1"/>
    <col min="14" max="15" width="8.7265625" customWidth="1"/>
    <col min="16" max="16" width="9.1796875" customWidth="1"/>
    <col min="17" max="17" width="11.08984375" customWidth="1"/>
    <col min="19" max="20" width="9.1796875" customWidth="1"/>
  </cols>
  <sheetData>
    <row r="1" spans="1:23" ht="12.75" customHeight="1">
      <c r="O1" s="588" t="s">
        <v>54</v>
      </c>
      <c r="P1" s="588"/>
      <c r="Q1" s="588"/>
    </row>
    <row r="2" spans="1:23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29"/>
      <c r="N2" s="29"/>
      <c r="O2" s="29"/>
      <c r="P2" s="29"/>
    </row>
    <row r="3" spans="1:23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28"/>
      <c r="N3" s="28"/>
      <c r="O3" s="28"/>
      <c r="P3" s="28"/>
    </row>
    <row r="4" spans="1:23" ht="11.25" customHeight="1"/>
    <row r="5" spans="1:23" ht="15.75" customHeight="1">
      <c r="A5" s="708" t="s">
        <v>881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</row>
    <row r="6" spans="1:23" ht="17.5" customHeight="1">
      <c r="A6" s="21" t="s">
        <v>755</v>
      </c>
      <c r="B6" s="21"/>
      <c r="N6" s="698" t="s">
        <v>916</v>
      </c>
      <c r="O6" s="698"/>
      <c r="P6" s="698"/>
      <c r="Q6" s="698"/>
    </row>
    <row r="7" spans="1:23" ht="24" customHeight="1">
      <c r="A7" s="593" t="s">
        <v>2</v>
      </c>
      <c r="B7" s="593" t="s">
        <v>3</v>
      </c>
      <c r="C7" s="709" t="s">
        <v>952</v>
      </c>
      <c r="D7" s="709"/>
      <c r="E7" s="709"/>
      <c r="F7" s="709"/>
      <c r="G7" s="709"/>
      <c r="H7" s="710" t="s">
        <v>612</v>
      </c>
      <c r="I7" s="709"/>
      <c r="J7" s="709"/>
      <c r="K7" s="709"/>
      <c r="L7" s="709"/>
      <c r="M7" s="711" t="s">
        <v>103</v>
      </c>
      <c r="N7" s="712"/>
      <c r="O7" s="712"/>
      <c r="P7" s="712"/>
      <c r="Q7" s="713"/>
    </row>
    <row r="8" spans="1:23" s="13" customFormat="1" ht="43.5" customHeight="1">
      <c r="A8" s="593"/>
      <c r="B8" s="593"/>
      <c r="C8" s="523" t="s">
        <v>201</v>
      </c>
      <c r="D8" s="523" t="s">
        <v>202</v>
      </c>
      <c r="E8" s="523" t="s">
        <v>342</v>
      </c>
      <c r="F8" s="523" t="s">
        <v>208</v>
      </c>
      <c r="G8" s="523" t="s">
        <v>109</v>
      </c>
      <c r="H8" s="525" t="s">
        <v>201</v>
      </c>
      <c r="I8" s="523" t="s">
        <v>202</v>
      </c>
      <c r="J8" s="523" t="s">
        <v>342</v>
      </c>
      <c r="K8" s="524" t="s">
        <v>208</v>
      </c>
      <c r="L8" s="523" t="s">
        <v>345</v>
      </c>
      <c r="M8" s="523" t="s">
        <v>201</v>
      </c>
      <c r="N8" s="523" t="s">
        <v>202</v>
      </c>
      <c r="O8" s="523" t="s">
        <v>342</v>
      </c>
      <c r="P8" s="524" t="s">
        <v>208</v>
      </c>
      <c r="Q8" s="523" t="s">
        <v>111</v>
      </c>
      <c r="S8" s="83"/>
      <c r="T8" s="83"/>
      <c r="U8" s="83"/>
      <c r="V8" s="83"/>
      <c r="W8" s="83"/>
    </row>
    <row r="9" spans="1:23" s="44" customFormat="1" ht="13">
      <c r="A9" s="43">
        <v>1</v>
      </c>
      <c r="B9" s="43">
        <v>2</v>
      </c>
      <c r="C9" s="553">
        <v>3</v>
      </c>
      <c r="D9" s="553">
        <v>4</v>
      </c>
      <c r="E9" s="553">
        <v>5</v>
      </c>
      <c r="F9" s="553">
        <v>6</v>
      </c>
      <c r="G9" s="553">
        <v>7</v>
      </c>
      <c r="H9" s="553">
        <v>8</v>
      </c>
      <c r="I9" s="553">
        <v>9</v>
      </c>
      <c r="J9" s="553">
        <v>10</v>
      </c>
      <c r="K9" s="553">
        <v>11</v>
      </c>
      <c r="L9" s="553">
        <v>12</v>
      </c>
      <c r="M9" s="553">
        <v>13</v>
      </c>
      <c r="N9" s="553">
        <v>14</v>
      </c>
      <c r="O9" s="553">
        <v>15</v>
      </c>
      <c r="P9" s="553">
        <v>16</v>
      </c>
      <c r="Q9" s="553">
        <v>17</v>
      </c>
    </row>
    <row r="10" spans="1:23" ht="14">
      <c r="A10" s="8">
        <v>1</v>
      </c>
      <c r="B10" s="201" t="s">
        <v>672</v>
      </c>
      <c r="C10" s="126">
        <v>1937</v>
      </c>
      <c r="D10" s="126">
        <v>804</v>
      </c>
      <c r="E10" s="126">
        <v>0</v>
      </c>
      <c r="F10" s="126">
        <v>0</v>
      </c>
      <c r="G10" s="126">
        <f t="shared" ref="G10:G15" si="0">SUM(C10:F10)</f>
        <v>2741</v>
      </c>
      <c r="H10" s="211">
        <f>ROUND(M10/T5_PLAN_vs_PRFM!I12,0)</f>
        <v>1544</v>
      </c>
      <c r="I10" s="211">
        <f>ROUND(N10/T5_PLAN_vs_PRFM!I12,0)</f>
        <v>804</v>
      </c>
      <c r="J10" s="211">
        <f>ROUND(O10/T5_PLAN_vs_PRFM!I12,0)</f>
        <v>0</v>
      </c>
      <c r="K10" s="211">
        <f>ROUND(P10/T5_PLAN_vs_PRFM!I12,0)</f>
        <v>0</v>
      </c>
      <c r="L10" s="126">
        <f>SUM(H10:K10)</f>
        <v>2348</v>
      </c>
      <c r="M10" s="126">
        <v>245496</v>
      </c>
      <c r="N10" s="126">
        <v>127836</v>
      </c>
      <c r="O10" s="126">
        <v>0</v>
      </c>
      <c r="P10" s="126">
        <v>0</v>
      </c>
      <c r="Q10" s="126">
        <f>SUM(M10:P10)</f>
        <v>373332</v>
      </c>
      <c r="S10" s="396">
        <f>C10-H10</f>
        <v>393</v>
      </c>
      <c r="T10" s="396">
        <f>D10-I10</f>
        <v>0</v>
      </c>
      <c r="U10" s="396"/>
      <c r="W10" s="396">
        <f>G10+'AT4A_enrolment vs availed_UPY'!G11</f>
        <v>4099</v>
      </c>
    </row>
    <row r="11" spans="1:23" ht="14">
      <c r="A11" s="8">
        <v>2</v>
      </c>
      <c r="B11" s="33" t="s">
        <v>673</v>
      </c>
      <c r="C11" s="126">
        <v>4059</v>
      </c>
      <c r="D11" s="126">
        <v>731</v>
      </c>
      <c r="E11" s="126">
        <v>0</v>
      </c>
      <c r="F11" s="126">
        <v>0</v>
      </c>
      <c r="G11" s="126">
        <f t="shared" si="0"/>
        <v>4790</v>
      </c>
      <c r="H11" s="211">
        <f>ROUND(M11/T5_PLAN_vs_PRFM!I13,0)</f>
        <v>3864</v>
      </c>
      <c r="I11" s="211">
        <f>ROUND(N11/T5_PLAN_vs_PRFM!I13,0)</f>
        <v>698</v>
      </c>
      <c r="J11" s="211">
        <f>ROUND(O11/T5_PLAN_vs_PRFM!I13,0)</f>
        <v>0</v>
      </c>
      <c r="K11" s="211">
        <f>ROUND(P11/T5_PLAN_vs_PRFM!I13,0)</f>
        <v>0</v>
      </c>
      <c r="L11" s="126">
        <f t="shared" ref="L11:L31" si="1">SUM(H11:K11)</f>
        <v>4562</v>
      </c>
      <c r="M11" s="126">
        <v>614389</v>
      </c>
      <c r="N11" s="126">
        <v>111055</v>
      </c>
      <c r="O11" s="126">
        <v>0</v>
      </c>
      <c r="P11" s="126">
        <v>0</v>
      </c>
      <c r="Q11" s="126">
        <f t="shared" ref="Q11:Q35" si="2">SUM(M11:P11)</f>
        <v>725444</v>
      </c>
      <c r="S11" s="396">
        <f t="shared" ref="S11:T35" si="3">C11-H11</f>
        <v>195</v>
      </c>
      <c r="T11" s="396">
        <f t="shared" si="3"/>
        <v>33</v>
      </c>
      <c r="U11" s="396"/>
      <c r="V11" s="396"/>
      <c r="W11" s="396">
        <f>G11+'AT4A_enrolment vs availed_UPY'!G12</f>
        <v>7511</v>
      </c>
    </row>
    <row r="12" spans="1:23" ht="14">
      <c r="A12" s="8">
        <v>3</v>
      </c>
      <c r="B12" s="201" t="s">
        <v>674</v>
      </c>
      <c r="C12" s="126">
        <v>4845</v>
      </c>
      <c r="D12" s="126">
        <v>1254</v>
      </c>
      <c r="E12" s="126">
        <v>0</v>
      </c>
      <c r="F12" s="126">
        <v>0</v>
      </c>
      <c r="G12" s="126">
        <f t="shared" si="0"/>
        <v>6099</v>
      </c>
      <c r="H12" s="211">
        <f>ROUND(M12/T5_PLAN_vs_PRFM!I14,0)</f>
        <v>4715</v>
      </c>
      <c r="I12" s="211">
        <f>ROUND(N12/T5_PLAN_vs_PRFM!I14,0)</f>
        <v>1235</v>
      </c>
      <c r="J12" s="211">
        <f>ROUND(O12/T5_PLAN_vs_PRFM!I14,0)</f>
        <v>0</v>
      </c>
      <c r="K12" s="211">
        <f>ROUND(P12/T5_PLAN_vs_PRFM!I14,0)</f>
        <v>0</v>
      </c>
      <c r="L12" s="126">
        <f t="shared" si="1"/>
        <v>5950</v>
      </c>
      <c r="M12" s="126">
        <v>773244</v>
      </c>
      <c r="N12" s="126">
        <v>202543</v>
      </c>
      <c r="O12" s="126">
        <v>0</v>
      </c>
      <c r="P12" s="126">
        <v>0</v>
      </c>
      <c r="Q12" s="126">
        <f>SUM(M12:P12)</f>
        <v>975787</v>
      </c>
      <c r="S12" s="396">
        <f t="shared" si="3"/>
        <v>130</v>
      </c>
      <c r="T12" s="396">
        <f t="shared" si="3"/>
        <v>19</v>
      </c>
      <c r="U12" s="396"/>
      <c r="V12" s="396"/>
      <c r="W12" s="396">
        <f>G12+'AT4A_enrolment vs availed_UPY'!G13</f>
        <v>8187</v>
      </c>
    </row>
    <row r="13" spans="1:23" ht="14">
      <c r="A13" s="8">
        <v>4</v>
      </c>
      <c r="B13" s="33" t="s">
        <v>675</v>
      </c>
      <c r="C13" s="126">
        <v>5212</v>
      </c>
      <c r="D13" s="126">
        <v>573</v>
      </c>
      <c r="E13" s="126">
        <v>0</v>
      </c>
      <c r="F13" s="126">
        <v>0</v>
      </c>
      <c r="G13" s="126">
        <f t="shared" si="0"/>
        <v>5785</v>
      </c>
      <c r="H13" s="211">
        <f>ROUND(M13/T5_PLAN_vs_PRFM!I15,0)</f>
        <v>5161</v>
      </c>
      <c r="I13" s="211">
        <f>ROUND(N13/T5_PLAN_vs_PRFM!I15,0)</f>
        <v>567</v>
      </c>
      <c r="J13" s="211">
        <f>ROUND(O13/T5_PLAN_vs_PRFM!I15,0)</f>
        <v>0</v>
      </c>
      <c r="K13" s="211">
        <f>ROUND(P13/T5_PLAN_vs_PRFM!I15,0)</f>
        <v>0</v>
      </c>
      <c r="L13" s="126">
        <f t="shared" si="1"/>
        <v>5728</v>
      </c>
      <c r="M13" s="126">
        <v>820599</v>
      </c>
      <c r="N13" s="126">
        <v>90153</v>
      </c>
      <c r="O13" s="126">
        <v>0</v>
      </c>
      <c r="P13" s="126">
        <v>0</v>
      </c>
      <c r="Q13" s="126">
        <f t="shared" si="2"/>
        <v>910752</v>
      </c>
      <c r="S13" s="396">
        <f t="shared" si="3"/>
        <v>51</v>
      </c>
      <c r="T13" s="396">
        <f t="shared" si="3"/>
        <v>6</v>
      </c>
      <c r="U13" s="396"/>
      <c r="V13" s="396"/>
      <c r="W13" s="396">
        <f>G13+'AT4A_enrolment vs availed_UPY'!G14</f>
        <v>9103</v>
      </c>
    </row>
    <row r="14" spans="1:23" ht="14">
      <c r="A14" s="8">
        <v>5</v>
      </c>
      <c r="B14" s="33" t="s">
        <v>676</v>
      </c>
      <c r="C14" s="126">
        <v>2091</v>
      </c>
      <c r="D14" s="126">
        <v>167</v>
      </c>
      <c r="E14" s="126">
        <v>0</v>
      </c>
      <c r="F14" s="126">
        <v>0</v>
      </c>
      <c r="G14" s="126">
        <f t="shared" si="0"/>
        <v>2258</v>
      </c>
      <c r="H14" s="211">
        <f>ROUND(M14/T5_PLAN_vs_PRFM!I16,0)</f>
        <v>1807</v>
      </c>
      <c r="I14" s="211">
        <f>ROUND(N14/T5_PLAN_vs_PRFM!I16,0)</f>
        <v>146</v>
      </c>
      <c r="J14" s="211">
        <f>ROUND(O14/T5_PLAN_vs_PRFM!I16,0)</f>
        <v>0</v>
      </c>
      <c r="K14" s="211">
        <f>ROUND(P14/T5_PLAN_vs_PRFM!I16,0)</f>
        <v>0</v>
      </c>
      <c r="L14" s="126">
        <f t="shared" si="1"/>
        <v>1953</v>
      </c>
      <c r="M14" s="126">
        <v>285496</v>
      </c>
      <c r="N14" s="126">
        <v>23044</v>
      </c>
      <c r="O14" s="126">
        <v>0</v>
      </c>
      <c r="P14" s="126">
        <v>0</v>
      </c>
      <c r="Q14" s="126">
        <f t="shared" si="2"/>
        <v>308540</v>
      </c>
      <c r="S14" s="396">
        <f t="shared" si="3"/>
        <v>284</v>
      </c>
      <c r="T14" s="396">
        <f t="shared" si="3"/>
        <v>21</v>
      </c>
      <c r="U14" s="396"/>
      <c r="V14" s="396"/>
      <c r="W14" s="396">
        <f>G14+'AT4A_enrolment vs availed_UPY'!G15</f>
        <v>3107</v>
      </c>
    </row>
    <row r="15" spans="1:23" ht="14">
      <c r="A15" s="8">
        <v>6</v>
      </c>
      <c r="B15" s="33" t="s">
        <v>677</v>
      </c>
      <c r="C15" s="126">
        <v>5053</v>
      </c>
      <c r="D15" s="126">
        <v>95</v>
      </c>
      <c r="E15" s="126">
        <v>0</v>
      </c>
      <c r="F15" s="126">
        <v>0</v>
      </c>
      <c r="G15" s="126">
        <f t="shared" si="0"/>
        <v>5148</v>
      </c>
      <c r="H15" s="211">
        <f>ROUND(M15/T5_PLAN_vs_PRFM!I17,0)</f>
        <v>4504</v>
      </c>
      <c r="I15" s="211">
        <f>ROUND(N15/T5_PLAN_vs_PRFM!I17,0)</f>
        <v>91</v>
      </c>
      <c r="J15" s="211">
        <f>ROUND(O15/T5_PLAN_vs_PRFM!I17,0)</f>
        <v>0</v>
      </c>
      <c r="K15" s="211">
        <f>ROUND(P15/T5_PLAN_vs_PRFM!I17,0)</f>
        <v>0</v>
      </c>
      <c r="L15" s="126">
        <f t="shared" si="1"/>
        <v>4595</v>
      </c>
      <c r="M15" s="126">
        <v>716074</v>
      </c>
      <c r="N15" s="126">
        <v>14420</v>
      </c>
      <c r="O15" s="126">
        <v>0</v>
      </c>
      <c r="P15" s="126">
        <v>0</v>
      </c>
      <c r="Q15" s="126">
        <f t="shared" si="2"/>
        <v>730494</v>
      </c>
      <c r="S15" s="396">
        <f t="shared" si="3"/>
        <v>549</v>
      </c>
      <c r="T15" s="396">
        <f t="shared" si="3"/>
        <v>4</v>
      </c>
      <c r="U15" s="396"/>
      <c r="V15" s="396"/>
      <c r="W15" s="396">
        <f>G15+'AT4A_enrolment vs availed_UPY'!G16</f>
        <v>7261</v>
      </c>
    </row>
    <row r="16" spans="1:23" ht="14">
      <c r="A16" s="8">
        <v>7</v>
      </c>
      <c r="B16" s="201" t="s">
        <v>678</v>
      </c>
      <c r="C16" s="126">
        <v>2197</v>
      </c>
      <c r="D16" s="126">
        <v>0</v>
      </c>
      <c r="E16" s="126">
        <v>0</v>
      </c>
      <c r="F16" s="126">
        <v>0</v>
      </c>
      <c r="G16" s="126">
        <f t="shared" ref="G16:G35" si="4">SUM(C16:F16)</f>
        <v>2197</v>
      </c>
      <c r="H16" s="211">
        <f>ROUND(M16/T5_PLAN_vs_PRFM!I18,0)</f>
        <v>2083</v>
      </c>
      <c r="I16" s="211">
        <f>ROUND(N16/T5_PLAN_vs_PRFM!I18,0)</f>
        <v>0</v>
      </c>
      <c r="J16" s="211">
        <f>ROUND(O16/T5_PLAN_vs_PRFM!I18,0)</f>
        <v>0</v>
      </c>
      <c r="K16" s="211">
        <f>ROUND(P16/T5_PLAN_vs_PRFM!I18,0)</f>
        <v>0</v>
      </c>
      <c r="L16" s="126">
        <f t="shared" si="1"/>
        <v>2083</v>
      </c>
      <c r="M16" s="126">
        <v>331197</v>
      </c>
      <c r="N16" s="126">
        <v>0</v>
      </c>
      <c r="O16" s="126">
        <v>0</v>
      </c>
      <c r="P16" s="126">
        <v>0</v>
      </c>
      <c r="Q16" s="126">
        <f t="shared" si="2"/>
        <v>331197</v>
      </c>
      <c r="S16" s="396">
        <f t="shared" si="3"/>
        <v>114</v>
      </c>
      <c r="T16" s="396">
        <f t="shared" si="3"/>
        <v>0</v>
      </c>
      <c r="U16" s="396"/>
      <c r="V16" s="396"/>
      <c r="W16" s="396">
        <f>G16+'AT4A_enrolment vs availed_UPY'!G17</f>
        <v>3450</v>
      </c>
    </row>
    <row r="17" spans="1:23" ht="14">
      <c r="A17" s="8">
        <v>8</v>
      </c>
      <c r="B17" s="33" t="s">
        <v>679</v>
      </c>
      <c r="C17" s="126">
        <v>5668</v>
      </c>
      <c r="D17" s="126">
        <v>166</v>
      </c>
      <c r="E17" s="126">
        <v>0</v>
      </c>
      <c r="F17" s="126">
        <v>0</v>
      </c>
      <c r="G17" s="126">
        <f t="shared" si="4"/>
        <v>5834</v>
      </c>
      <c r="H17" s="211">
        <f>ROUND(M17/T5_PLAN_vs_PRFM!I19,0)</f>
        <v>5571</v>
      </c>
      <c r="I17" s="211">
        <f>ROUND(N17/T5_PLAN_vs_PRFM!I19,0)</f>
        <v>158</v>
      </c>
      <c r="J17" s="211">
        <f>ROUND(O17/T5_PLAN_vs_PRFM!I19,0)</f>
        <v>0</v>
      </c>
      <c r="K17" s="211">
        <f>ROUND(P17/T5_PLAN_vs_PRFM!I19,0)</f>
        <v>0</v>
      </c>
      <c r="L17" s="126">
        <f t="shared" si="1"/>
        <v>5729</v>
      </c>
      <c r="M17" s="126">
        <v>885740</v>
      </c>
      <c r="N17" s="126">
        <v>25080</v>
      </c>
      <c r="O17" s="126">
        <v>0</v>
      </c>
      <c r="P17" s="126">
        <v>0</v>
      </c>
      <c r="Q17" s="126">
        <f t="shared" si="2"/>
        <v>910820</v>
      </c>
      <c r="S17" s="396">
        <f t="shared" si="3"/>
        <v>97</v>
      </c>
      <c r="T17" s="396">
        <f t="shared" si="3"/>
        <v>8</v>
      </c>
      <c r="U17" s="396"/>
      <c r="V17" s="396"/>
      <c r="W17" s="396">
        <f>G17+'AT4A_enrolment vs availed_UPY'!G18</f>
        <v>9074</v>
      </c>
    </row>
    <row r="18" spans="1:23" ht="14">
      <c r="A18" s="8">
        <v>9</v>
      </c>
      <c r="B18" s="33" t="s">
        <v>680</v>
      </c>
      <c r="C18" s="126">
        <v>4118</v>
      </c>
      <c r="D18" s="126">
        <v>0</v>
      </c>
      <c r="E18" s="126">
        <v>0</v>
      </c>
      <c r="F18" s="126">
        <v>0</v>
      </c>
      <c r="G18" s="126">
        <f t="shared" si="4"/>
        <v>4118</v>
      </c>
      <c r="H18" s="211">
        <f>ROUND(M18/T5_PLAN_vs_PRFM!I20,0)</f>
        <v>4102</v>
      </c>
      <c r="I18" s="211">
        <f>ROUND(N18/T5_PLAN_vs_PRFM!I20,0)</f>
        <v>0</v>
      </c>
      <c r="J18" s="211">
        <f>ROUND(O18/T5_PLAN_vs_PRFM!I20,0)</f>
        <v>0</v>
      </c>
      <c r="K18" s="211">
        <f>ROUND(P18/T5_PLAN_vs_PRFM!I20,0)</f>
        <v>0</v>
      </c>
      <c r="L18" s="126">
        <f t="shared" si="1"/>
        <v>4102</v>
      </c>
      <c r="M18" s="126">
        <v>652218</v>
      </c>
      <c r="N18" s="126">
        <v>0</v>
      </c>
      <c r="O18" s="126">
        <v>0</v>
      </c>
      <c r="P18" s="126">
        <v>0</v>
      </c>
      <c r="Q18" s="126">
        <f t="shared" si="2"/>
        <v>652218</v>
      </c>
      <c r="S18" s="396">
        <f t="shared" si="3"/>
        <v>16</v>
      </c>
      <c r="T18" s="396">
        <f t="shared" si="3"/>
        <v>0</v>
      </c>
      <c r="U18" s="396"/>
      <c r="V18" s="396"/>
      <c r="W18" s="396">
        <f>G18+'AT4A_enrolment vs availed_UPY'!G19</f>
        <v>7460</v>
      </c>
    </row>
    <row r="19" spans="1:23" ht="14">
      <c r="A19" s="8">
        <v>10</v>
      </c>
      <c r="B19" s="33" t="s">
        <v>681</v>
      </c>
      <c r="C19" s="126">
        <v>5422</v>
      </c>
      <c r="D19" s="126">
        <v>181</v>
      </c>
      <c r="E19" s="126">
        <v>0</v>
      </c>
      <c r="F19" s="126">
        <v>0</v>
      </c>
      <c r="G19" s="126">
        <f t="shared" si="4"/>
        <v>5603</v>
      </c>
      <c r="H19" s="211">
        <f>ROUND(M19/T5_PLAN_vs_PRFM!I21,0)</f>
        <v>5368</v>
      </c>
      <c r="I19" s="211">
        <f>ROUND(N19/T5_PLAN_vs_PRFM!I21,0)</f>
        <v>179</v>
      </c>
      <c r="J19" s="211">
        <f>ROUND(O19/T5_PLAN_vs_PRFM!I21,0)</f>
        <v>0</v>
      </c>
      <c r="K19" s="211">
        <f>ROUND(P19/T5_PLAN_vs_PRFM!I21,0)</f>
        <v>0</v>
      </c>
      <c r="L19" s="126">
        <f t="shared" si="1"/>
        <v>5547</v>
      </c>
      <c r="M19" s="126">
        <v>880352</v>
      </c>
      <c r="N19" s="126">
        <v>29356</v>
      </c>
      <c r="O19" s="126">
        <v>0</v>
      </c>
      <c r="P19" s="126">
        <v>0</v>
      </c>
      <c r="Q19" s="126">
        <f t="shared" si="2"/>
        <v>909708</v>
      </c>
      <c r="S19" s="396">
        <f t="shared" si="3"/>
        <v>54</v>
      </c>
      <c r="T19" s="396">
        <f t="shared" si="3"/>
        <v>2</v>
      </c>
      <c r="U19" s="396"/>
      <c r="V19" s="396"/>
      <c r="W19" s="396">
        <f>G19+'AT4A_enrolment vs availed_UPY'!G20</f>
        <v>9283</v>
      </c>
    </row>
    <row r="20" spans="1:23" ht="14">
      <c r="A20" s="514">
        <v>11</v>
      </c>
      <c r="B20" s="277" t="s">
        <v>682</v>
      </c>
      <c r="C20" s="126">
        <v>1733</v>
      </c>
      <c r="D20" s="126">
        <v>213</v>
      </c>
      <c r="E20" s="126">
        <v>0</v>
      </c>
      <c r="F20" s="126">
        <v>0</v>
      </c>
      <c r="G20" s="126">
        <f t="shared" si="4"/>
        <v>1946</v>
      </c>
      <c r="H20" s="211">
        <f>ROUND(M20/T5_PLAN_vs_PRFM!I22,0)</f>
        <v>1730</v>
      </c>
      <c r="I20" s="211">
        <f>ROUND(N20/T5_PLAN_vs_PRFM!I22,0)</f>
        <v>211</v>
      </c>
      <c r="J20" s="211">
        <f>ROUND(O20/T5_PLAN_vs_PRFM!I22,0)</f>
        <v>0</v>
      </c>
      <c r="K20" s="211">
        <f>ROUND(P20/T5_PLAN_vs_PRFM!I22,0)</f>
        <v>0</v>
      </c>
      <c r="L20" s="126">
        <f t="shared" si="1"/>
        <v>1941</v>
      </c>
      <c r="M20" s="126">
        <v>283785</v>
      </c>
      <c r="N20" s="126">
        <v>34565</v>
      </c>
      <c r="O20" s="126">
        <v>0</v>
      </c>
      <c r="P20" s="126">
        <v>0</v>
      </c>
      <c r="Q20" s="126">
        <f t="shared" si="2"/>
        <v>318350</v>
      </c>
      <c r="S20" s="396">
        <f t="shared" si="3"/>
        <v>3</v>
      </c>
      <c r="T20" s="396">
        <f t="shared" si="3"/>
        <v>2</v>
      </c>
      <c r="U20" s="396"/>
      <c r="V20" s="396"/>
      <c r="W20" s="396">
        <f>G20+'AT4A_enrolment vs availed_UPY'!G21</f>
        <v>3260</v>
      </c>
    </row>
    <row r="21" spans="1:23" ht="14">
      <c r="A21" s="8">
        <v>12</v>
      </c>
      <c r="B21" s="33" t="s">
        <v>683</v>
      </c>
      <c r="C21" s="126">
        <v>1420</v>
      </c>
      <c r="D21" s="126">
        <v>84</v>
      </c>
      <c r="E21" s="126">
        <v>0</v>
      </c>
      <c r="F21" s="126">
        <v>0</v>
      </c>
      <c r="G21" s="126">
        <f t="shared" si="4"/>
        <v>1504</v>
      </c>
      <c r="H21" s="211">
        <f>ROUND(M21/T5_PLAN_vs_PRFM!I23,0)</f>
        <v>1369</v>
      </c>
      <c r="I21" s="211">
        <f>ROUND(N21/T5_PLAN_vs_PRFM!I23,0)</f>
        <v>75</v>
      </c>
      <c r="J21" s="211">
        <f>ROUND(O21/T5_PLAN_vs_PRFM!I23,0)</f>
        <v>0</v>
      </c>
      <c r="K21" s="211">
        <f>ROUND(P21/T5_PLAN_vs_PRFM!I23,0)</f>
        <v>0</v>
      </c>
      <c r="L21" s="126">
        <f t="shared" si="1"/>
        <v>1444</v>
      </c>
      <c r="M21" s="126">
        <v>217709</v>
      </c>
      <c r="N21" s="126">
        <v>12000</v>
      </c>
      <c r="O21" s="126">
        <v>0</v>
      </c>
      <c r="P21" s="126">
        <v>0</v>
      </c>
      <c r="Q21" s="126">
        <f t="shared" si="2"/>
        <v>229709</v>
      </c>
      <c r="S21" s="396">
        <f t="shared" si="3"/>
        <v>51</v>
      </c>
      <c r="T21" s="396">
        <f t="shared" si="3"/>
        <v>9</v>
      </c>
      <c r="U21" s="396"/>
      <c r="V21" s="396"/>
      <c r="W21" s="396">
        <f>G21+'AT4A_enrolment vs availed_UPY'!G22</f>
        <v>2654</v>
      </c>
    </row>
    <row r="22" spans="1:23" ht="14">
      <c r="A22" s="8">
        <v>13</v>
      </c>
      <c r="B22" s="33" t="s">
        <v>697</v>
      </c>
      <c r="C22" s="126">
        <v>3967</v>
      </c>
      <c r="D22" s="126">
        <v>274</v>
      </c>
      <c r="E22" s="126">
        <v>0</v>
      </c>
      <c r="F22" s="126">
        <v>0</v>
      </c>
      <c r="G22" s="126">
        <f t="shared" si="4"/>
        <v>4241</v>
      </c>
      <c r="H22" s="211">
        <f>ROUND(M22/T5_PLAN_vs_PRFM!I24,0)</f>
        <v>3889</v>
      </c>
      <c r="I22" s="211">
        <f>ROUND(N22/T5_PLAN_vs_PRFM!I24,0)</f>
        <v>261</v>
      </c>
      <c r="J22" s="211">
        <f>ROUND(O22/T5_PLAN_vs_PRFM!I24,0)</f>
        <v>0</v>
      </c>
      <c r="K22" s="211">
        <f>ROUND(P22/T5_PLAN_vs_PRFM!I24,0)</f>
        <v>0</v>
      </c>
      <c r="L22" s="126">
        <f t="shared" si="1"/>
        <v>4150</v>
      </c>
      <c r="M22" s="126">
        <v>614437</v>
      </c>
      <c r="N22" s="126">
        <v>41232</v>
      </c>
      <c r="O22" s="126">
        <v>0</v>
      </c>
      <c r="P22" s="126">
        <v>0</v>
      </c>
      <c r="Q22" s="126">
        <f t="shared" si="2"/>
        <v>655669</v>
      </c>
      <c r="S22" s="396">
        <f t="shared" si="3"/>
        <v>78</v>
      </c>
      <c r="T22" s="396">
        <f t="shared" si="3"/>
        <v>13</v>
      </c>
      <c r="U22" s="396"/>
      <c r="V22" s="396"/>
      <c r="W22" s="396">
        <f>G22+'AT4A_enrolment vs availed_UPY'!G23</f>
        <v>6656</v>
      </c>
    </row>
    <row r="23" spans="1:23" ht="14">
      <c r="A23" s="8">
        <v>14</v>
      </c>
      <c r="B23" s="33" t="s">
        <v>685</v>
      </c>
      <c r="C23" s="126">
        <v>586</v>
      </c>
      <c r="D23" s="126">
        <v>0</v>
      </c>
      <c r="E23" s="126">
        <v>0</v>
      </c>
      <c r="F23" s="126">
        <v>0</v>
      </c>
      <c r="G23" s="126">
        <f t="shared" si="4"/>
        <v>586</v>
      </c>
      <c r="H23" s="211">
        <f>ROUND(M23/T5_PLAN_vs_PRFM!I25,0)</f>
        <v>579</v>
      </c>
      <c r="I23" s="211">
        <f>ROUND(N23/T5_PLAN_vs_PRFM!I25,0)</f>
        <v>0</v>
      </c>
      <c r="J23" s="211">
        <f>ROUND(O23/T5_PLAN_vs_PRFM!I25,0)</f>
        <v>0</v>
      </c>
      <c r="K23" s="211">
        <f>ROUND(P23/T5_PLAN_vs_PRFM!I25,0)</f>
        <v>0</v>
      </c>
      <c r="L23" s="126">
        <f t="shared" si="1"/>
        <v>579</v>
      </c>
      <c r="M23" s="126">
        <v>92061</v>
      </c>
      <c r="N23" s="126">
        <v>0</v>
      </c>
      <c r="O23" s="126">
        <v>0</v>
      </c>
      <c r="P23" s="126">
        <v>0</v>
      </c>
      <c r="Q23" s="126">
        <f t="shared" si="2"/>
        <v>92061</v>
      </c>
      <c r="S23" s="396">
        <f t="shared" si="3"/>
        <v>7</v>
      </c>
      <c r="T23" s="396">
        <f t="shared" si="3"/>
        <v>0</v>
      </c>
      <c r="U23" s="396"/>
      <c r="V23" s="396"/>
      <c r="W23" s="396">
        <f>G23+'AT4A_enrolment vs availed_UPY'!G24</f>
        <v>800</v>
      </c>
    </row>
    <row r="24" spans="1:23" ht="14">
      <c r="A24" s="8">
        <v>15</v>
      </c>
      <c r="B24" s="201" t="s">
        <v>686</v>
      </c>
      <c r="C24" s="126">
        <v>3218</v>
      </c>
      <c r="D24" s="126">
        <v>423</v>
      </c>
      <c r="E24" s="126">
        <v>0</v>
      </c>
      <c r="F24" s="126">
        <v>0</v>
      </c>
      <c r="G24" s="126">
        <f t="shared" si="4"/>
        <v>3641</v>
      </c>
      <c r="H24" s="211">
        <f>ROUND(M24/T5_PLAN_vs_PRFM!I26,0)</f>
        <v>2890</v>
      </c>
      <c r="I24" s="211">
        <f>ROUND(N24/T5_PLAN_vs_PRFM!I26,0)</f>
        <v>390</v>
      </c>
      <c r="J24" s="211">
        <f>ROUND(O24/T5_PLAN_vs_PRFM!I26,0)</f>
        <v>0</v>
      </c>
      <c r="K24" s="211">
        <f>ROUND(P24/T5_PLAN_vs_PRFM!I26,0)</f>
        <v>0</v>
      </c>
      <c r="L24" s="126">
        <f t="shared" si="1"/>
        <v>3280</v>
      </c>
      <c r="M24" s="126">
        <v>459525</v>
      </c>
      <c r="N24" s="126">
        <v>62065</v>
      </c>
      <c r="O24" s="126">
        <v>0</v>
      </c>
      <c r="P24" s="126">
        <v>0</v>
      </c>
      <c r="Q24" s="126">
        <f t="shared" si="2"/>
        <v>521590</v>
      </c>
      <c r="S24" s="396">
        <f t="shared" si="3"/>
        <v>328</v>
      </c>
      <c r="T24" s="396">
        <f t="shared" si="3"/>
        <v>33</v>
      </c>
      <c r="U24" s="396"/>
      <c r="V24" s="396"/>
      <c r="W24" s="396">
        <f>G24+'AT4A_enrolment vs availed_UPY'!G25</f>
        <v>5994</v>
      </c>
    </row>
    <row r="25" spans="1:23" ht="14">
      <c r="A25" s="8">
        <v>16</v>
      </c>
      <c r="B25" s="201" t="s">
        <v>687</v>
      </c>
      <c r="C25" s="126">
        <v>7084</v>
      </c>
      <c r="D25" s="126">
        <v>45</v>
      </c>
      <c r="E25" s="126">
        <v>0</v>
      </c>
      <c r="F25" s="126">
        <v>0</v>
      </c>
      <c r="G25" s="126">
        <f t="shared" si="4"/>
        <v>7129</v>
      </c>
      <c r="H25" s="211">
        <f>ROUND(M25/T5_PLAN_vs_PRFM!I27,0)</f>
        <v>6331</v>
      </c>
      <c r="I25" s="211">
        <f>ROUND(N25/T5_PLAN_vs_PRFM!I27,0)</f>
        <v>45</v>
      </c>
      <c r="J25" s="211">
        <f>ROUND(O25/T5_PLAN_vs_PRFM!I27,0)</f>
        <v>0</v>
      </c>
      <c r="K25" s="211">
        <f>ROUND(P25/T5_PLAN_vs_PRFM!I27,0)</f>
        <v>0</v>
      </c>
      <c r="L25" s="126">
        <f t="shared" si="1"/>
        <v>6376</v>
      </c>
      <c r="M25" s="126">
        <v>1006582</v>
      </c>
      <c r="N25" s="126">
        <v>7150</v>
      </c>
      <c r="O25" s="126">
        <v>0</v>
      </c>
      <c r="P25" s="126">
        <v>0</v>
      </c>
      <c r="Q25" s="126">
        <f t="shared" si="2"/>
        <v>1013732</v>
      </c>
      <c r="S25" s="396">
        <f t="shared" si="3"/>
        <v>753</v>
      </c>
      <c r="T25" s="396">
        <f t="shared" si="3"/>
        <v>0</v>
      </c>
      <c r="U25" s="396"/>
      <c r="V25" s="396"/>
      <c r="W25" s="396">
        <f>G25+'AT4A_enrolment vs availed_UPY'!G26</f>
        <v>11332</v>
      </c>
    </row>
    <row r="26" spans="1:23" ht="14">
      <c r="A26" s="8">
        <v>17</v>
      </c>
      <c r="B26" s="33" t="s">
        <v>688</v>
      </c>
      <c r="C26" s="126">
        <v>1400</v>
      </c>
      <c r="D26" s="126">
        <v>78</v>
      </c>
      <c r="E26" s="126">
        <v>0</v>
      </c>
      <c r="F26" s="126">
        <v>0</v>
      </c>
      <c r="G26" s="126">
        <f t="shared" si="4"/>
        <v>1478</v>
      </c>
      <c r="H26" s="211">
        <f>ROUND(M26/T5_PLAN_vs_PRFM!I28,0)</f>
        <v>1348</v>
      </c>
      <c r="I26" s="211">
        <f>ROUND(N26/T5_PLAN_vs_PRFM!I28,0)</f>
        <v>66</v>
      </c>
      <c r="J26" s="211">
        <f>ROUND(O26/T5_PLAN_vs_PRFM!I28,0)</f>
        <v>0</v>
      </c>
      <c r="K26" s="211">
        <f>ROUND(P26/T5_PLAN_vs_PRFM!I28,0)</f>
        <v>0</v>
      </c>
      <c r="L26" s="126">
        <f t="shared" si="1"/>
        <v>1414</v>
      </c>
      <c r="M26" s="126">
        <v>214298</v>
      </c>
      <c r="N26" s="126">
        <v>10469</v>
      </c>
      <c r="O26" s="126">
        <v>0</v>
      </c>
      <c r="P26" s="126">
        <v>0</v>
      </c>
      <c r="Q26" s="126">
        <f t="shared" si="2"/>
        <v>224767</v>
      </c>
      <c r="S26" s="396">
        <f t="shared" si="3"/>
        <v>52</v>
      </c>
      <c r="T26" s="396">
        <f t="shared" si="3"/>
        <v>12</v>
      </c>
      <c r="U26" s="396"/>
      <c r="V26" s="396"/>
      <c r="W26" s="396">
        <f>G26+'AT4A_enrolment vs availed_UPY'!G27</f>
        <v>2230</v>
      </c>
    </row>
    <row r="27" spans="1:23" ht="14">
      <c r="A27" s="8">
        <v>18</v>
      </c>
      <c r="B27" s="201" t="s">
        <v>689</v>
      </c>
      <c r="C27" s="126">
        <v>10866</v>
      </c>
      <c r="D27" s="126">
        <v>500</v>
      </c>
      <c r="E27" s="126">
        <v>0</v>
      </c>
      <c r="F27" s="126">
        <v>0</v>
      </c>
      <c r="G27" s="126">
        <f t="shared" si="4"/>
        <v>11366</v>
      </c>
      <c r="H27" s="211">
        <f>ROUND(M27/T5_PLAN_vs_PRFM!I29,0)</f>
        <v>10812</v>
      </c>
      <c r="I27" s="211">
        <f>ROUND(N27/T5_PLAN_vs_PRFM!I29,0)</f>
        <v>490</v>
      </c>
      <c r="J27" s="211">
        <f>ROUND(O27/T5_PLAN_vs_PRFM!I29,0)</f>
        <v>0</v>
      </c>
      <c r="K27" s="211">
        <f>ROUND(P27/T5_PLAN_vs_PRFM!I29,0)</f>
        <v>0</v>
      </c>
      <c r="L27" s="126">
        <f t="shared" si="1"/>
        <v>11302</v>
      </c>
      <c r="M27" s="126">
        <v>1719050</v>
      </c>
      <c r="N27" s="126">
        <v>77950</v>
      </c>
      <c r="O27" s="126">
        <v>0</v>
      </c>
      <c r="P27" s="126">
        <v>0</v>
      </c>
      <c r="Q27" s="126">
        <f t="shared" si="2"/>
        <v>1797000</v>
      </c>
      <c r="S27" s="396">
        <f t="shared" si="3"/>
        <v>54</v>
      </c>
      <c r="T27" s="396">
        <f t="shared" si="3"/>
        <v>10</v>
      </c>
      <c r="U27" s="396"/>
      <c r="V27" s="396"/>
      <c r="W27" s="396">
        <f>G27+'AT4A_enrolment vs availed_UPY'!G28</f>
        <v>18293</v>
      </c>
    </row>
    <row r="28" spans="1:23" ht="14">
      <c r="A28" s="8">
        <v>19</v>
      </c>
      <c r="B28" s="33" t="s">
        <v>690</v>
      </c>
      <c r="C28" s="126">
        <v>3147</v>
      </c>
      <c r="D28" s="126">
        <v>266</v>
      </c>
      <c r="E28" s="126">
        <v>0</v>
      </c>
      <c r="F28" s="126">
        <v>0</v>
      </c>
      <c r="G28" s="126">
        <f t="shared" si="4"/>
        <v>3413</v>
      </c>
      <c r="H28" s="211">
        <f>ROUND(M28/T5_PLAN_vs_PRFM!I30,0)</f>
        <v>2966</v>
      </c>
      <c r="I28" s="211">
        <f>ROUND(N28/T5_PLAN_vs_PRFM!I30,0)</f>
        <v>266</v>
      </c>
      <c r="J28" s="211">
        <f>ROUND(O28/T5_PLAN_vs_PRFM!I30,0)</f>
        <v>0</v>
      </c>
      <c r="K28" s="211">
        <f>ROUND(P28/T5_PLAN_vs_PRFM!I30,0)</f>
        <v>0</v>
      </c>
      <c r="L28" s="126">
        <f t="shared" si="1"/>
        <v>3232</v>
      </c>
      <c r="M28" s="126">
        <v>471616</v>
      </c>
      <c r="N28" s="126">
        <v>42294</v>
      </c>
      <c r="O28" s="126">
        <v>0</v>
      </c>
      <c r="P28" s="126">
        <v>0</v>
      </c>
      <c r="Q28" s="126">
        <f t="shared" si="2"/>
        <v>513910</v>
      </c>
      <c r="S28" s="396">
        <f t="shared" si="3"/>
        <v>181</v>
      </c>
      <c r="T28" s="396">
        <f t="shared" si="3"/>
        <v>0</v>
      </c>
      <c r="U28" s="396"/>
      <c r="V28" s="396"/>
      <c r="W28" s="396">
        <f>G28+'AT4A_enrolment vs availed_UPY'!G29</f>
        <v>5561</v>
      </c>
    </row>
    <row r="29" spans="1:23" ht="14">
      <c r="A29" s="8">
        <v>20</v>
      </c>
      <c r="B29" s="33" t="s">
        <v>691</v>
      </c>
      <c r="C29" s="126">
        <v>6510</v>
      </c>
      <c r="D29" s="126">
        <v>124</v>
      </c>
      <c r="E29" s="126">
        <v>0</v>
      </c>
      <c r="F29" s="126">
        <v>0</v>
      </c>
      <c r="G29" s="126">
        <f t="shared" si="4"/>
        <v>6634</v>
      </c>
      <c r="H29" s="211">
        <f>ROUND(M29/T5_PLAN_vs_PRFM!I31,0)</f>
        <v>6031</v>
      </c>
      <c r="I29" s="211">
        <f>ROUND(N29/T5_PLAN_vs_PRFM!I31,0)</f>
        <v>116</v>
      </c>
      <c r="J29" s="211">
        <f>ROUND(O29/T5_PLAN_vs_PRFM!I31,0)</f>
        <v>0</v>
      </c>
      <c r="K29" s="211">
        <f>ROUND(P29/T5_PLAN_vs_PRFM!I31,0)</f>
        <v>0</v>
      </c>
      <c r="L29" s="126">
        <f t="shared" si="1"/>
        <v>6147</v>
      </c>
      <c r="M29" s="126">
        <v>958900</v>
      </c>
      <c r="N29" s="126">
        <v>18400</v>
      </c>
      <c r="O29" s="126">
        <v>0</v>
      </c>
      <c r="P29" s="126">
        <v>0</v>
      </c>
      <c r="Q29" s="126">
        <f t="shared" si="2"/>
        <v>977300</v>
      </c>
      <c r="S29" s="396">
        <f t="shared" si="3"/>
        <v>479</v>
      </c>
      <c r="T29" s="396">
        <f t="shared" si="3"/>
        <v>8</v>
      </c>
      <c r="U29" s="396"/>
      <c r="V29" s="396"/>
      <c r="W29" s="396">
        <f>G29+'AT4A_enrolment vs availed_UPY'!G30</f>
        <v>9886</v>
      </c>
    </row>
    <row r="30" spans="1:23" ht="14">
      <c r="A30" s="8">
        <v>21</v>
      </c>
      <c r="B30" s="33" t="s">
        <v>692</v>
      </c>
      <c r="C30" s="126">
        <v>7505</v>
      </c>
      <c r="D30" s="126">
        <v>1591</v>
      </c>
      <c r="E30" s="126">
        <v>0</v>
      </c>
      <c r="F30" s="126">
        <v>0</v>
      </c>
      <c r="G30" s="126">
        <f t="shared" si="4"/>
        <v>9096</v>
      </c>
      <c r="H30" s="211">
        <f>ROUND(M30/T5_PLAN_vs_PRFM!I32,0)</f>
        <v>7205</v>
      </c>
      <c r="I30" s="211">
        <f>ROUND(N30/T5_PLAN_vs_PRFM!I32,0)</f>
        <v>1527</v>
      </c>
      <c r="J30" s="211">
        <f>ROUND(O30/T5_PLAN_vs_PRFM!I32,0)</f>
        <v>0</v>
      </c>
      <c r="K30" s="211">
        <f>ROUND(P30/T5_PLAN_vs_PRFM!I32,0)</f>
        <v>0</v>
      </c>
      <c r="L30" s="126">
        <f t="shared" si="1"/>
        <v>8732</v>
      </c>
      <c r="M30" s="126">
        <v>1145595</v>
      </c>
      <c r="N30" s="126">
        <v>242793</v>
      </c>
      <c r="O30" s="126">
        <v>0</v>
      </c>
      <c r="P30" s="126">
        <v>0</v>
      </c>
      <c r="Q30" s="126">
        <f t="shared" si="2"/>
        <v>1388388</v>
      </c>
      <c r="S30" s="396">
        <f t="shared" si="3"/>
        <v>300</v>
      </c>
      <c r="T30" s="396">
        <f t="shared" si="3"/>
        <v>64</v>
      </c>
      <c r="U30" s="396"/>
      <c r="V30" s="396"/>
      <c r="W30" s="396">
        <f>G30+'AT4A_enrolment vs availed_UPY'!G31</f>
        <v>14923</v>
      </c>
    </row>
    <row r="31" spans="1:23" ht="14">
      <c r="A31" s="8">
        <v>22</v>
      </c>
      <c r="B31" s="33" t="s">
        <v>693</v>
      </c>
      <c r="C31" s="126">
        <v>1615</v>
      </c>
      <c r="D31" s="126">
        <v>270</v>
      </c>
      <c r="E31" s="126">
        <v>0</v>
      </c>
      <c r="F31" s="126">
        <v>0</v>
      </c>
      <c r="G31" s="126">
        <f t="shared" si="4"/>
        <v>1885</v>
      </c>
      <c r="H31" s="211">
        <f>ROUND(M31/T5_PLAN_vs_PRFM!I33,0)</f>
        <v>1614</v>
      </c>
      <c r="I31" s="211">
        <f>ROUND(N31/T5_PLAN_vs_PRFM!I33,0)</f>
        <v>270</v>
      </c>
      <c r="J31" s="211">
        <f>ROUND(O31/T5_PLAN_vs_PRFM!I33,0)</f>
        <v>0</v>
      </c>
      <c r="K31" s="211">
        <f>ROUND(P31/T5_PLAN_vs_PRFM!I33,0)</f>
        <v>0</v>
      </c>
      <c r="L31" s="126">
        <f t="shared" si="1"/>
        <v>1884</v>
      </c>
      <c r="M31" s="126">
        <v>264747</v>
      </c>
      <c r="N31" s="126">
        <v>44212</v>
      </c>
      <c r="O31" s="126">
        <v>0</v>
      </c>
      <c r="P31" s="126">
        <v>0</v>
      </c>
      <c r="Q31" s="126">
        <f t="shared" si="2"/>
        <v>308959</v>
      </c>
      <c r="S31" s="396">
        <f t="shared" si="3"/>
        <v>1</v>
      </c>
      <c r="T31" s="396">
        <f t="shared" si="3"/>
        <v>0</v>
      </c>
      <c r="U31" s="396"/>
      <c r="V31" s="396"/>
      <c r="W31" s="396">
        <f>G31+'AT4A_enrolment vs availed_UPY'!G32</f>
        <v>2631</v>
      </c>
    </row>
    <row r="32" spans="1:23" ht="14">
      <c r="A32" s="8">
        <v>23</v>
      </c>
      <c r="B32" s="33" t="s">
        <v>694</v>
      </c>
      <c r="C32" s="126">
        <v>1839</v>
      </c>
      <c r="D32" s="126">
        <v>0</v>
      </c>
      <c r="E32" s="126">
        <v>0</v>
      </c>
      <c r="F32" s="126">
        <v>0</v>
      </c>
      <c r="G32" s="126">
        <f t="shared" si="4"/>
        <v>1839</v>
      </c>
      <c r="H32" s="211">
        <f>ROUND(M32/T5_PLAN_vs_PRFM!I34,0)</f>
        <v>1746</v>
      </c>
      <c r="I32" s="211">
        <f>ROUND(N32/T5_PLAN_vs_PRFM!I34,0)</f>
        <v>0</v>
      </c>
      <c r="J32" s="211">
        <f>ROUND(O32/T5_PLAN_vs_PRFM!I34,0)</f>
        <v>0</v>
      </c>
      <c r="K32" s="211">
        <f>ROUND(P32/T5_PLAN_vs_PRFM!I34,0)</f>
        <v>0</v>
      </c>
      <c r="L32" s="126">
        <f>SUM(H32:K32)</f>
        <v>1746</v>
      </c>
      <c r="M32" s="126">
        <v>277614</v>
      </c>
      <c r="N32" s="126"/>
      <c r="O32" s="126">
        <v>0</v>
      </c>
      <c r="P32" s="126">
        <v>0</v>
      </c>
      <c r="Q32" s="126">
        <f t="shared" si="2"/>
        <v>277614</v>
      </c>
      <c r="S32" s="396">
        <f t="shared" si="3"/>
        <v>93</v>
      </c>
      <c r="T32" s="396">
        <f t="shared" si="3"/>
        <v>0</v>
      </c>
      <c r="U32" s="396"/>
      <c r="V32" s="396"/>
      <c r="W32" s="396">
        <f>G32+'AT4A_enrolment vs availed_UPY'!G33</f>
        <v>3146</v>
      </c>
    </row>
    <row r="33" spans="1:23" ht="14">
      <c r="A33" s="8">
        <v>24</v>
      </c>
      <c r="B33" s="33" t="s">
        <v>919</v>
      </c>
      <c r="C33" s="126">
        <v>1075</v>
      </c>
      <c r="D33" s="126">
        <v>303</v>
      </c>
      <c r="E33" s="126">
        <v>0</v>
      </c>
      <c r="F33" s="126">
        <v>0</v>
      </c>
      <c r="G33" s="126">
        <f t="shared" si="4"/>
        <v>1378</v>
      </c>
      <c r="H33" s="211">
        <f>ROUND(M33/T5_PLAN_vs_PRFM!I35,0)</f>
        <v>1052</v>
      </c>
      <c r="I33" s="211">
        <f>ROUND(N33/T5_PLAN_vs_PRFM!I35,0)</f>
        <v>301</v>
      </c>
      <c r="J33" s="211">
        <f>ROUND(O33/T5_PLAN_vs_PRFM!I35,0)</f>
        <v>0</v>
      </c>
      <c r="K33" s="211">
        <f>ROUND(P33/T5_PLAN_vs_PRFM!I35,0)</f>
        <v>0</v>
      </c>
      <c r="L33" s="126">
        <f>SUM(H33:K33)</f>
        <v>1353</v>
      </c>
      <c r="M33" s="126">
        <v>172517</v>
      </c>
      <c r="N33" s="126">
        <v>49349</v>
      </c>
      <c r="O33" s="126">
        <v>0</v>
      </c>
      <c r="P33" s="126">
        <v>0</v>
      </c>
      <c r="Q33" s="126">
        <f t="shared" si="2"/>
        <v>221866</v>
      </c>
      <c r="S33" s="396">
        <f t="shared" si="3"/>
        <v>23</v>
      </c>
      <c r="T33" s="396">
        <f t="shared" si="3"/>
        <v>2</v>
      </c>
      <c r="U33" s="396"/>
      <c r="V33" s="396"/>
      <c r="W33" s="396">
        <f>G33+'AT4A_enrolment vs availed_UPY'!G34</f>
        <v>1918</v>
      </c>
    </row>
    <row r="34" spans="1:23" ht="14">
      <c r="A34" s="8">
        <v>25</v>
      </c>
      <c r="B34" s="33" t="s">
        <v>920</v>
      </c>
      <c r="C34" s="126">
        <v>943</v>
      </c>
      <c r="D34" s="126">
        <v>0</v>
      </c>
      <c r="E34" s="126">
        <v>0</v>
      </c>
      <c r="F34" s="126">
        <v>0</v>
      </c>
      <c r="G34" s="126">
        <f t="shared" si="4"/>
        <v>943</v>
      </c>
      <c r="H34" s="211">
        <f>ROUND(M34/T5_PLAN_vs_PRFM!I36,0)</f>
        <v>942</v>
      </c>
      <c r="I34" s="211">
        <f>ROUND(N34/T5_PLAN_vs_PRFM!I36,0)</f>
        <v>0</v>
      </c>
      <c r="J34" s="211">
        <f>ROUND(O34/T5_PLAN_vs_PRFM!I36,0)</f>
        <v>0</v>
      </c>
      <c r="K34" s="211">
        <f>ROUND(P34/T5_PLAN_vs_PRFM!I36,0)</f>
        <v>0</v>
      </c>
      <c r="L34" s="126">
        <f>SUM(H34:K34)</f>
        <v>942</v>
      </c>
      <c r="M34" s="126">
        <v>149778</v>
      </c>
      <c r="N34" s="126">
        <v>0</v>
      </c>
      <c r="O34" s="126">
        <v>0</v>
      </c>
      <c r="P34" s="126">
        <v>0</v>
      </c>
      <c r="Q34" s="126">
        <f t="shared" si="2"/>
        <v>149778</v>
      </c>
      <c r="S34" s="396">
        <f t="shared" si="3"/>
        <v>1</v>
      </c>
      <c r="T34" s="396">
        <f t="shared" si="3"/>
        <v>0</v>
      </c>
      <c r="U34" s="396"/>
      <c r="V34" s="396"/>
      <c r="W34" s="396">
        <f>G34+'AT4A_enrolment vs availed_UPY'!G35</f>
        <v>1455</v>
      </c>
    </row>
    <row r="35" spans="1:23" ht="14">
      <c r="A35" s="8">
        <v>26</v>
      </c>
      <c r="B35" s="33" t="s">
        <v>921</v>
      </c>
      <c r="C35" s="126">
        <v>931</v>
      </c>
      <c r="D35" s="126">
        <v>0</v>
      </c>
      <c r="E35" s="126">
        <v>0</v>
      </c>
      <c r="F35" s="126">
        <v>0</v>
      </c>
      <c r="G35" s="126">
        <f t="shared" si="4"/>
        <v>931</v>
      </c>
      <c r="H35" s="211">
        <f>ROUND(M35/T5_PLAN_vs_PRFM!I37,0)</f>
        <v>902</v>
      </c>
      <c r="I35" s="211">
        <f>ROUND(N35/T5_PLAN_vs_PRFM!I37,0)</f>
        <v>0</v>
      </c>
      <c r="J35" s="211">
        <f>ROUND(O35/T5_PLAN_vs_PRFM!I37,0)</f>
        <v>0</v>
      </c>
      <c r="K35" s="211">
        <f>ROUND(P35/T5_PLAN_vs_PRFM!I37,0)</f>
        <v>0</v>
      </c>
      <c r="L35" s="126">
        <f>SUM(H35:K35)</f>
        <v>902</v>
      </c>
      <c r="M35" s="126">
        <v>143418</v>
      </c>
      <c r="N35" s="126">
        <v>0</v>
      </c>
      <c r="O35" s="126">
        <v>0</v>
      </c>
      <c r="P35" s="126">
        <v>0</v>
      </c>
      <c r="Q35" s="126">
        <f t="shared" si="2"/>
        <v>143418</v>
      </c>
      <c r="S35" s="396">
        <f t="shared" si="3"/>
        <v>29</v>
      </c>
      <c r="T35" s="396">
        <f t="shared" si="3"/>
        <v>0</v>
      </c>
      <c r="U35" s="396"/>
      <c r="V35" s="396"/>
      <c r="W35" s="396">
        <f>G35+'AT4A_enrolment vs availed_UPY'!G36</f>
        <v>1703</v>
      </c>
    </row>
    <row r="36" spans="1:23" ht="13">
      <c r="A36" s="3" t="s">
        <v>14</v>
      </c>
      <c r="B36" s="9"/>
      <c r="C36" s="126">
        <f>SUM(C10:C35)</f>
        <v>94441</v>
      </c>
      <c r="D36" s="126">
        <f t="shared" ref="D36:P36" si="5">SUM(D10:D35)</f>
        <v>8142</v>
      </c>
      <c r="E36" s="126">
        <f t="shared" si="5"/>
        <v>0</v>
      </c>
      <c r="F36" s="126">
        <f t="shared" si="5"/>
        <v>0</v>
      </c>
      <c r="G36" s="126">
        <f t="shared" si="5"/>
        <v>102583</v>
      </c>
      <c r="H36" s="126">
        <f t="shared" si="5"/>
        <v>90125</v>
      </c>
      <c r="I36" s="126">
        <f t="shared" si="5"/>
        <v>7896</v>
      </c>
      <c r="J36" s="126">
        <f t="shared" si="5"/>
        <v>0</v>
      </c>
      <c r="K36" s="126">
        <f t="shared" si="5"/>
        <v>0</v>
      </c>
      <c r="L36" s="126">
        <f t="shared" si="5"/>
        <v>98021</v>
      </c>
      <c r="M36" s="126">
        <f t="shared" si="5"/>
        <v>14396437</v>
      </c>
      <c r="N36" s="126">
        <f t="shared" si="5"/>
        <v>1265966</v>
      </c>
      <c r="O36" s="126">
        <f t="shared" si="5"/>
        <v>0</v>
      </c>
      <c r="P36" s="126">
        <f t="shared" si="5"/>
        <v>0</v>
      </c>
      <c r="Q36" s="126">
        <f>SUM(Q10:Q35)</f>
        <v>15662403</v>
      </c>
      <c r="S36" s="396"/>
      <c r="T36" s="396"/>
      <c r="U36" s="396"/>
      <c r="V36" s="396"/>
      <c r="W36" s="126">
        <f>SUM(W10:W35)</f>
        <v>160977</v>
      </c>
    </row>
    <row r="37" spans="1:23">
      <c r="A37" s="49"/>
      <c r="C37">
        <v>52870</v>
      </c>
      <c r="D37">
        <v>5524</v>
      </c>
      <c r="E37">
        <v>0</v>
      </c>
      <c r="F37">
        <v>0</v>
      </c>
      <c r="G37">
        <v>58394</v>
      </c>
      <c r="H37">
        <v>50059</v>
      </c>
      <c r="I37">
        <v>5082</v>
      </c>
      <c r="J37">
        <v>0</v>
      </c>
      <c r="K37">
        <v>0</v>
      </c>
      <c r="L37">
        <v>55141</v>
      </c>
      <c r="M37">
        <v>7993396</v>
      </c>
      <c r="N37">
        <v>811901</v>
      </c>
      <c r="O37">
        <v>0</v>
      </c>
      <c r="P37">
        <v>0</v>
      </c>
      <c r="Q37">
        <v>8805297</v>
      </c>
    </row>
    <row r="38" spans="1:23">
      <c r="A38" s="11" t="s">
        <v>7</v>
      </c>
      <c r="C38">
        <f>SUM(C36:C37)</f>
        <v>147311</v>
      </c>
      <c r="D38">
        <f t="shared" ref="D38:Q38" si="6">SUM(D36:D37)</f>
        <v>13666</v>
      </c>
      <c r="E38">
        <f t="shared" si="6"/>
        <v>0</v>
      </c>
      <c r="F38">
        <f t="shared" si="6"/>
        <v>0</v>
      </c>
      <c r="G38">
        <f t="shared" si="6"/>
        <v>160977</v>
      </c>
      <c r="H38">
        <f t="shared" si="6"/>
        <v>140184</v>
      </c>
      <c r="I38">
        <f t="shared" si="6"/>
        <v>12978</v>
      </c>
      <c r="J38">
        <f t="shared" si="6"/>
        <v>0</v>
      </c>
      <c r="K38">
        <f t="shared" si="6"/>
        <v>0</v>
      </c>
      <c r="L38">
        <f t="shared" si="6"/>
        <v>153162</v>
      </c>
      <c r="M38">
        <f t="shared" si="6"/>
        <v>22389833</v>
      </c>
      <c r="N38">
        <f t="shared" si="6"/>
        <v>2077867</v>
      </c>
      <c r="O38">
        <f t="shared" si="6"/>
        <v>0</v>
      </c>
      <c r="P38">
        <f t="shared" si="6"/>
        <v>0</v>
      </c>
      <c r="Q38">
        <f t="shared" si="6"/>
        <v>24467700</v>
      </c>
    </row>
    <row r="39" spans="1:23">
      <c r="A39" t="s">
        <v>8</v>
      </c>
    </row>
    <row r="40" spans="1:23" ht="13">
      <c r="A40" t="s">
        <v>9</v>
      </c>
      <c r="I40" s="1"/>
      <c r="J40" s="1"/>
      <c r="K40" s="1"/>
      <c r="L40" s="1"/>
    </row>
    <row r="41" spans="1:23" ht="13">
      <c r="A41" t="s">
        <v>416</v>
      </c>
      <c r="J41" s="1"/>
      <c r="K41" s="1"/>
      <c r="L41" s="1"/>
      <c r="W41">
        <f>G36+'AT4A_enrolment vs availed_UPY'!G37</f>
        <v>160977</v>
      </c>
    </row>
    <row r="42" spans="1:23">
      <c r="C42" t="s">
        <v>417</v>
      </c>
    </row>
    <row r="43" spans="1:23" ht="13">
      <c r="A43" s="13" t="s">
        <v>750</v>
      </c>
    </row>
    <row r="44" spans="1:23" ht="13">
      <c r="A44" s="13" t="str">
        <f>'AT3C_cvrg(Insti)_UPY '!A45</f>
        <v xml:space="preserve">Date : 28.04.2020 </v>
      </c>
    </row>
    <row r="45" spans="1:23" ht="13">
      <c r="N45" s="13" t="s">
        <v>706</v>
      </c>
      <c r="O45" s="13"/>
    </row>
    <row r="46" spans="1:23">
      <c r="N46" s="221" t="s">
        <v>707</v>
      </c>
      <c r="O46" s="221"/>
    </row>
    <row r="47" spans="1:23">
      <c r="N47" s="221" t="s">
        <v>708</v>
      </c>
      <c r="O47" s="221"/>
    </row>
    <row r="54" spans="7:7">
      <c r="G54">
        <f>G36+'AT4A_enrolment vs availed_UPY'!G37</f>
        <v>160977</v>
      </c>
    </row>
  </sheetData>
  <mergeCells count="10">
    <mergeCell ref="A5:O5"/>
    <mergeCell ref="O1:Q1"/>
    <mergeCell ref="A2:L2"/>
    <mergeCell ref="A3:L3"/>
    <mergeCell ref="A7:A8"/>
    <mergeCell ref="B7:B8"/>
    <mergeCell ref="C7:G7"/>
    <mergeCell ref="H7:L7"/>
    <mergeCell ref="M7:Q7"/>
    <mergeCell ref="N6:Q6"/>
  </mergeCells>
  <conditionalFormatting sqref="S10:T35">
    <cfRule type="cellIs" dxfId="4" priority="1" operator="lessThan">
      <formula>0</formula>
    </cfRule>
    <cfRule type="cellIs" dxfId="3" priority="2" operator="lessThan">
      <formula>-228</formula>
    </cfRule>
    <cfRule type="cellIs" dxfId="2" priority="3" operator="lessThan">
      <formula>0</formula>
    </cfRule>
  </conditionalFormatting>
  <printOptions horizontalCentered="1"/>
  <pageMargins left="0.70866141732283505" right="0.70866141732283505" top="1.2362204720000001" bottom="0.5" header="0.31496062992126" footer="0.31496062992126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8"/>
  <sheetViews>
    <sheetView view="pageBreakPreview" zoomScaleNormal="100" zoomScaleSheetLayoutView="100" workbookViewId="0">
      <selection activeCell="J9" sqref="J9"/>
    </sheetView>
  </sheetViews>
  <sheetFormatPr defaultColWidth="9.1796875" defaultRowHeight="12.5"/>
  <cols>
    <col min="1" max="1" width="7.1796875" customWidth="1"/>
    <col min="2" max="2" width="16.54296875" customWidth="1"/>
    <col min="3" max="3" width="9.54296875" customWidth="1"/>
    <col min="4" max="4" width="9.26953125" customWidth="1"/>
    <col min="7" max="7" width="10.81640625" customWidth="1"/>
    <col min="8" max="8" width="10.26953125" customWidth="1"/>
    <col min="9" max="9" width="10.81640625" customWidth="1"/>
    <col min="10" max="10" width="10.26953125" customWidth="1"/>
    <col min="11" max="11" width="11.36328125" customWidth="1"/>
    <col min="12" max="12" width="11.7265625" customWidth="1"/>
    <col min="13" max="13" width="9.7265625" customWidth="1"/>
    <col min="14" max="15" width="8.7265625" customWidth="1"/>
    <col min="17" max="17" width="11.08984375" customWidth="1"/>
    <col min="18" max="18" width="9.1796875" hidden="1" customWidth="1"/>
    <col min="20" max="21" width="9.1796875" customWidth="1"/>
  </cols>
  <sheetData>
    <row r="1" spans="1:24" ht="12.75" customHeight="1">
      <c r="O1" s="588" t="s">
        <v>55</v>
      </c>
      <c r="P1" s="588"/>
      <c r="Q1" s="588"/>
    </row>
    <row r="2" spans="1:24" ht="15.5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29"/>
      <c r="N2" s="29"/>
      <c r="O2" s="29"/>
      <c r="P2" s="29"/>
    </row>
    <row r="3" spans="1:24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28"/>
      <c r="N3" s="28"/>
      <c r="O3" s="28"/>
      <c r="P3" s="28"/>
    </row>
    <row r="4" spans="1:24" ht="11.25" customHeight="1"/>
    <row r="5" spans="1:24" ht="15.5">
      <c r="A5" s="708" t="s">
        <v>882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</row>
    <row r="7" spans="1:24" ht="12.65" customHeight="1">
      <c r="A7" s="397" t="s">
        <v>755</v>
      </c>
      <c r="B7" s="397"/>
      <c r="N7" s="698" t="s">
        <v>916</v>
      </c>
      <c r="O7" s="698"/>
      <c r="P7" s="698"/>
      <c r="Q7" s="698"/>
      <c r="R7" s="698"/>
    </row>
    <row r="8" spans="1:24" s="13" customFormat="1" ht="29.5" customHeight="1">
      <c r="A8" s="593" t="s">
        <v>2</v>
      </c>
      <c r="B8" s="593" t="s">
        <v>3</v>
      </c>
      <c r="C8" s="709" t="s">
        <v>953</v>
      </c>
      <c r="D8" s="709"/>
      <c r="E8" s="709"/>
      <c r="F8" s="715"/>
      <c r="G8" s="715"/>
      <c r="H8" s="710" t="s">
        <v>612</v>
      </c>
      <c r="I8" s="709"/>
      <c r="J8" s="709"/>
      <c r="K8" s="709"/>
      <c r="L8" s="709"/>
      <c r="M8" s="714" t="s">
        <v>103</v>
      </c>
      <c r="N8" s="714"/>
      <c r="O8" s="714"/>
      <c r="P8" s="714"/>
      <c r="Q8" s="714"/>
    </row>
    <row r="9" spans="1:24" s="13" customFormat="1" ht="39">
      <c r="A9" s="593"/>
      <c r="B9" s="593"/>
      <c r="C9" s="523" t="s">
        <v>201</v>
      </c>
      <c r="D9" s="523" t="s">
        <v>202</v>
      </c>
      <c r="E9" s="523" t="s">
        <v>342</v>
      </c>
      <c r="F9" s="524" t="s">
        <v>208</v>
      </c>
      <c r="G9" s="524" t="s">
        <v>109</v>
      </c>
      <c r="H9" s="523" t="s">
        <v>201</v>
      </c>
      <c r="I9" s="523" t="s">
        <v>202</v>
      </c>
      <c r="J9" s="523" t="s">
        <v>342</v>
      </c>
      <c r="K9" s="523" t="s">
        <v>208</v>
      </c>
      <c r="L9" s="523" t="s">
        <v>110</v>
      </c>
      <c r="M9" s="523" t="s">
        <v>201</v>
      </c>
      <c r="N9" s="523" t="s">
        <v>202</v>
      </c>
      <c r="O9" s="523" t="s">
        <v>342</v>
      </c>
      <c r="P9" s="523" t="s">
        <v>208</v>
      </c>
      <c r="Q9" s="523" t="s">
        <v>111</v>
      </c>
      <c r="R9" s="516"/>
      <c r="T9" s="83"/>
      <c r="U9" s="83"/>
      <c r="V9" s="83"/>
      <c r="W9" s="83"/>
      <c r="X9" s="83"/>
    </row>
    <row r="10" spans="1:24" s="13" customFormat="1" ht="13">
      <c r="A10" s="5">
        <v>1</v>
      </c>
      <c r="B10" s="5">
        <v>2</v>
      </c>
      <c r="C10" s="523">
        <v>3</v>
      </c>
      <c r="D10" s="523">
        <v>4</v>
      </c>
      <c r="E10" s="523">
        <v>5</v>
      </c>
      <c r="F10" s="524">
        <v>6</v>
      </c>
      <c r="G10" s="523">
        <v>7</v>
      </c>
      <c r="H10" s="523">
        <v>8</v>
      </c>
      <c r="I10" s="523">
        <v>9</v>
      </c>
      <c r="J10" s="523">
        <v>10</v>
      </c>
      <c r="K10" s="523">
        <v>11</v>
      </c>
      <c r="L10" s="523">
        <v>12</v>
      </c>
      <c r="M10" s="523">
        <v>13</v>
      </c>
      <c r="N10" s="554">
        <v>14</v>
      </c>
      <c r="O10" s="554">
        <v>15</v>
      </c>
      <c r="P10" s="523">
        <v>16</v>
      </c>
      <c r="Q10" s="523">
        <v>17</v>
      </c>
    </row>
    <row r="11" spans="1:24" ht="14">
      <c r="A11" s="8">
        <v>1</v>
      </c>
      <c r="B11" s="201" t="s">
        <v>672</v>
      </c>
      <c r="C11" s="126">
        <v>850</v>
      </c>
      <c r="D11" s="126">
        <v>508</v>
      </c>
      <c r="E11" s="126">
        <v>0</v>
      </c>
      <c r="F11" s="176">
        <v>0</v>
      </c>
      <c r="G11" s="279">
        <f>SUM(C11:F11)</f>
        <v>1358</v>
      </c>
      <c r="H11" s="278">
        <f>ROUND(M11/'T5A_PLAN_vs_PRFM '!I12,0)</f>
        <v>605</v>
      </c>
      <c r="I11" s="278">
        <f>ROUND(N11/'T5A_PLAN_vs_PRFM '!I12,0)</f>
        <v>291</v>
      </c>
      <c r="J11" s="278">
        <f>ROUND(O11/'T5A_PLAN_vs_PRFM '!I12,0)</f>
        <v>0</v>
      </c>
      <c r="K11" s="279">
        <v>0</v>
      </c>
      <c r="L11" s="279">
        <f>SUM(H11:K11)</f>
        <v>896</v>
      </c>
      <c r="M11" s="278">
        <v>96195</v>
      </c>
      <c r="N11" s="278">
        <v>46269</v>
      </c>
      <c r="O11" s="278">
        <v>0</v>
      </c>
      <c r="P11" s="278">
        <v>0</v>
      </c>
      <c r="Q11" s="278">
        <f>SUM(M11:P11)</f>
        <v>142464</v>
      </c>
      <c r="T11" s="396">
        <f>C11-H11</f>
        <v>245</v>
      </c>
      <c r="U11" s="396">
        <f>D11-I11</f>
        <v>217</v>
      </c>
      <c r="V11" s="396"/>
      <c r="X11" s="396"/>
    </row>
    <row r="12" spans="1:24" ht="14">
      <c r="A12" s="8">
        <v>2</v>
      </c>
      <c r="B12" s="33" t="s">
        <v>673</v>
      </c>
      <c r="C12" s="126">
        <v>2449</v>
      </c>
      <c r="D12" s="126">
        <v>272</v>
      </c>
      <c r="E12" s="126">
        <v>0</v>
      </c>
      <c r="F12" s="176">
        <v>0</v>
      </c>
      <c r="G12" s="279">
        <f t="shared" ref="G12:G36" si="0">SUM(C12:F12)</f>
        <v>2721</v>
      </c>
      <c r="H12" s="278">
        <f>ROUND(M12/'T5A_PLAN_vs_PRFM '!I13,0)</f>
        <v>2360</v>
      </c>
      <c r="I12" s="278">
        <f>ROUND(N12/'T5A_PLAN_vs_PRFM '!I13,0)</f>
        <v>263</v>
      </c>
      <c r="J12" s="278">
        <f>ROUND(O12/'T5A_PLAN_vs_PRFM '!I13,0)</f>
        <v>0</v>
      </c>
      <c r="K12" s="279">
        <v>0</v>
      </c>
      <c r="L12" s="279">
        <f t="shared" ref="L12:L32" si="1">SUM(H12:K12)</f>
        <v>2623</v>
      </c>
      <c r="M12" s="278">
        <v>375317</v>
      </c>
      <c r="N12" s="278">
        <v>41794</v>
      </c>
      <c r="O12" s="278">
        <v>0</v>
      </c>
      <c r="P12" s="278">
        <v>0</v>
      </c>
      <c r="Q12" s="278">
        <f t="shared" ref="Q12:Q36" si="2">SUM(M12:P12)</f>
        <v>417111</v>
      </c>
      <c r="T12" s="396">
        <f t="shared" ref="T12:T36" si="3">C12-H12</f>
        <v>89</v>
      </c>
      <c r="U12" s="396">
        <f t="shared" ref="U12:U36" si="4">D12-I12</f>
        <v>9</v>
      </c>
      <c r="V12" s="396"/>
      <c r="X12" s="396"/>
    </row>
    <row r="13" spans="1:24" ht="14">
      <c r="A13" s="8">
        <v>3</v>
      </c>
      <c r="B13" s="201" t="s">
        <v>674</v>
      </c>
      <c r="C13" s="126">
        <v>1677</v>
      </c>
      <c r="D13" s="126">
        <v>411</v>
      </c>
      <c r="E13" s="126">
        <v>0</v>
      </c>
      <c r="F13" s="176">
        <v>0</v>
      </c>
      <c r="G13" s="279">
        <f t="shared" si="0"/>
        <v>2088</v>
      </c>
      <c r="H13" s="278">
        <f>ROUND(M13/'T5A_PLAN_vs_PRFM '!I14,0)</f>
        <v>1660</v>
      </c>
      <c r="I13" s="278">
        <f>ROUND(N13/'T5A_PLAN_vs_PRFM '!I14,0)</f>
        <v>382</v>
      </c>
      <c r="J13" s="278">
        <f>ROUND(O13/'T5A_PLAN_vs_PRFM '!I14,0)</f>
        <v>0</v>
      </c>
      <c r="K13" s="279">
        <v>0</v>
      </c>
      <c r="L13" s="279">
        <f t="shared" si="1"/>
        <v>2042</v>
      </c>
      <c r="M13" s="278">
        <v>272201</v>
      </c>
      <c r="N13" s="278">
        <v>62585</v>
      </c>
      <c r="O13" s="278">
        <v>0</v>
      </c>
      <c r="P13" s="278">
        <v>0</v>
      </c>
      <c r="Q13" s="278">
        <f t="shared" si="2"/>
        <v>334786</v>
      </c>
      <c r="T13" s="396">
        <f t="shared" si="3"/>
        <v>17</v>
      </c>
      <c r="U13" s="396">
        <f t="shared" si="4"/>
        <v>29</v>
      </c>
      <c r="V13" s="396"/>
      <c r="X13" s="396"/>
    </row>
    <row r="14" spans="1:24" ht="14">
      <c r="A14" s="8">
        <v>4</v>
      </c>
      <c r="B14" s="33" t="s">
        <v>675</v>
      </c>
      <c r="C14" s="126">
        <v>2851</v>
      </c>
      <c r="D14" s="126">
        <v>467</v>
      </c>
      <c r="E14" s="126">
        <v>0</v>
      </c>
      <c r="F14" s="176">
        <v>0</v>
      </c>
      <c r="G14" s="279">
        <f t="shared" si="0"/>
        <v>3318</v>
      </c>
      <c r="H14" s="278">
        <f>ROUND(M14/'T5A_PLAN_vs_PRFM '!I15,0)</f>
        <v>2806</v>
      </c>
      <c r="I14" s="278">
        <f>ROUND(N14/'T5A_PLAN_vs_PRFM '!I15,0)</f>
        <v>463</v>
      </c>
      <c r="J14" s="278">
        <f>ROUND(O14/'T5A_PLAN_vs_PRFM '!I15,0)</f>
        <v>0</v>
      </c>
      <c r="K14" s="279">
        <v>0</v>
      </c>
      <c r="L14" s="279">
        <f t="shared" si="1"/>
        <v>3269</v>
      </c>
      <c r="M14" s="278">
        <v>446154</v>
      </c>
      <c r="N14" s="278">
        <v>73617</v>
      </c>
      <c r="O14" s="278">
        <v>0</v>
      </c>
      <c r="P14" s="278">
        <v>0</v>
      </c>
      <c r="Q14" s="278">
        <f t="shared" si="2"/>
        <v>519771</v>
      </c>
      <c r="T14" s="396">
        <f t="shared" si="3"/>
        <v>45</v>
      </c>
      <c r="U14" s="396">
        <f t="shared" si="4"/>
        <v>4</v>
      </c>
      <c r="V14" s="396"/>
      <c r="X14" s="396"/>
    </row>
    <row r="15" spans="1:24" ht="14">
      <c r="A15" s="8">
        <v>5</v>
      </c>
      <c r="B15" s="33" t="s">
        <v>676</v>
      </c>
      <c r="C15" s="126">
        <v>743</v>
      </c>
      <c r="D15" s="126">
        <v>106</v>
      </c>
      <c r="E15" s="126">
        <v>0</v>
      </c>
      <c r="F15" s="176">
        <v>0</v>
      </c>
      <c r="G15" s="279">
        <f t="shared" si="0"/>
        <v>849</v>
      </c>
      <c r="H15" s="278">
        <f>ROUND(M15/'T5A_PLAN_vs_PRFM '!I16,0)</f>
        <v>621</v>
      </c>
      <c r="I15" s="278">
        <f>ROUND(N15/'T5A_PLAN_vs_PRFM '!I16,0)</f>
        <v>91</v>
      </c>
      <c r="J15" s="278">
        <f>ROUND(O15/'T5A_PLAN_vs_PRFM '!I16,0)</f>
        <v>0</v>
      </c>
      <c r="K15" s="279">
        <v>0</v>
      </c>
      <c r="L15" s="279">
        <f t="shared" si="1"/>
        <v>712</v>
      </c>
      <c r="M15" s="278">
        <v>98142</v>
      </c>
      <c r="N15" s="278">
        <v>14418</v>
      </c>
      <c r="O15" s="278">
        <v>0</v>
      </c>
      <c r="P15" s="278">
        <v>0</v>
      </c>
      <c r="Q15" s="278">
        <f t="shared" si="2"/>
        <v>112560</v>
      </c>
      <c r="T15" s="396">
        <f t="shared" si="3"/>
        <v>122</v>
      </c>
      <c r="U15" s="396">
        <f t="shared" si="4"/>
        <v>15</v>
      </c>
      <c r="V15" s="396"/>
      <c r="X15" s="396"/>
    </row>
    <row r="16" spans="1:24" ht="14">
      <c r="A16" s="8">
        <v>6</v>
      </c>
      <c r="B16" s="33" t="s">
        <v>677</v>
      </c>
      <c r="C16" s="126">
        <v>2113</v>
      </c>
      <c r="D16" s="126">
        <v>0</v>
      </c>
      <c r="E16" s="126">
        <v>0</v>
      </c>
      <c r="F16" s="176">
        <v>0</v>
      </c>
      <c r="G16" s="279">
        <f t="shared" si="0"/>
        <v>2113</v>
      </c>
      <c r="H16" s="278">
        <f>ROUND(M16/'T5A_PLAN_vs_PRFM '!I17,0)</f>
        <v>1898</v>
      </c>
      <c r="I16" s="278">
        <f>ROUND(N16/'T5A_PLAN_vs_PRFM '!I17,0)</f>
        <v>0</v>
      </c>
      <c r="J16" s="278">
        <f>ROUND(O16/'T5A_PLAN_vs_PRFM '!I17,0)</f>
        <v>0</v>
      </c>
      <c r="K16" s="279">
        <v>0</v>
      </c>
      <c r="L16" s="279">
        <f t="shared" si="1"/>
        <v>1898</v>
      </c>
      <c r="M16" s="278">
        <v>301777</v>
      </c>
      <c r="N16" s="278">
        <v>0</v>
      </c>
      <c r="O16" s="278">
        <v>0</v>
      </c>
      <c r="P16" s="278">
        <v>0</v>
      </c>
      <c r="Q16" s="278">
        <f t="shared" si="2"/>
        <v>301777</v>
      </c>
      <c r="T16" s="396">
        <f t="shared" si="3"/>
        <v>215</v>
      </c>
      <c r="U16" s="396">
        <f t="shared" si="4"/>
        <v>0</v>
      </c>
      <c r="V16" s="396"/>
      <c r="X16" s="396"/>
    </row>
    <row r="17" spans="1:24" ht="14">
      <c r="A17" s="8">
        <v>7</v>
      </c>
      <c r="B17" s="201" t="s">
        <v>678</v>
      </c>
      <c r="C17" s="126">
        <v>1133</v>
      </c>
      <c r="D17" s="126">
        <v>120</v>
      </c>
      <c r="E17" s="126">
        <v>0</v>
      </c>
      <c r="F17" s="176">
        <v>0</v>
      </c>
      <c r="G17" s="279">
        <f t="shared" si="0"/>
        <v>1253</v>
      </c>
      <c r="H17" s="278">
        <f>ROUND(M17/'T5A_PLAN_vs_PRFM '!I18,0)</f>
        <v>1095</v>
      </c>
      <c r="I17" s="278">
        <f>ROUND(N17/'T5A_PLAN_vs_PRFM '!I18,0)</f>
        <v>115</v>
      </c>
      <c r="J17" s="278">
        <f>ROUND(O17/'T5A_PLAN_vs_PRFM '!I18,0)</f>
        <v>0</v>
      </c>
      <c r="K17" s="279">
        <v>0</v>
      </c>
      <c r="L17" s="279">
        <f t="shared" si="1"/>
        <v>1210</v>
      </c>
      <c r="M17" s="278">
        <v>174105</v>
      </c>
      <c r="N17" s="278">
        <v>18285</v>
      </c>
      <c r="O17" s="278">
        <v>0</v>
      </c>
      <c r="P17" s="278">
        <v>0</v>
      </c>
      <c r="Q17" s="278">
        <f t="shared" si="2"/>
        <v>192390</v>
      </c>
      <c r="T17" s="396">
        <f t="shared" si="3"/>
        <v>38</v>
      </c>
      <c r="U17" s="396">
        <f t="shared" si="4"/>
        <v>5</v>
      </c>
      <c r="V17" s="396"/>
      <c r="X17" s="396"/>
    </row>
    <row r="18" spans="1:24" ht="14">
      <c r="A18" s="8">
        <v>8</v>
      </c>
      <c r="B18" s="33" t="s">
        <v>679</v>
      </c>
      <c r="C18" s="126">
        <v>3077</v>
      </c>
      <c r="D18" s="126">
        <v>163</v>
      </c>
      <c r="E18" s="126">
        <v>0</v>
      </c>
      <c r="F18" s="176">
        <v>0</v>
      </c>
      <c r="G18" s="279">
        <f t="shared" si="0"/>
        <v>3240</v>
      </c>
      <c r="H18" s="278">
        <f>ROUND(M18/'T5A_PLAN_vs_PRFM '!I19,0)</f>
        <v>3066</v>
      </c>
      <c r="I18" s="278">
        <f>ROUND(N18/'T5A_PLAN_vs_PRFM '!I19,0)</f>
        <v>154</v>
      </c>
      <c r="J18" s="278">
        <f>ROUND(O18/'T5A_PLAN_vs_PRFM '!I19,0)</f>
        <v>0</v>
      </c>
      <c r="K18" s="279">
        <v>0</v>
      </c>
      <c r="L18" s="279">
        <f t="shared" si="1"/>
        <v>3220</v>
      </c>
      <c r="M18" s="278">
        <v>487560</v>
      </c>
      <c r="N18" s="278">
        <v>24420</v>
      </c>
      <c r="O18" s="278">
        <v>0</v>
      </c>
      <c r="P18" s="278">
        <v>0</v>
      </c>
      <c r="Q18" s="278">
        <f t="shared" si="2"/>
        <v>511980</v>
      </c>
      <c r="T18" s="396">
        <f t="shared" si="3"/>
        <v>11</v>
      </c>
      <c r="U18" s="396">
        <f t="shared" si="4"/>
        <v>9</v>
      </c>
      <c r="V18" s="396"/>
      <c r="X18" s="396"/>
    </row>
    <row r="19" spans="1:24" ht="14">
      <c r="A19" s="8">
        <v>9</v>
      </c>
      <c r="B19" s="33" t="s">
        <v>680</v>
      </c>
      <c r="C19" s="126">
        <v>2641</v>
      </c>
      <c r="D19" s="126">
        <v>701</v>
      </c>
      <c r="E19" s="126">
        <v>0</v>
      </c>
      <c r="F19" s="176">
        <v>0</v>
      </c>
      <c r="G19" s="279">
        <f t="shared" si="0"/>
        <v>3342</v>
      </c>
      <c r="H19" s="278">
        <f>ROUND(M19/'T5A_PLAN_vs_PRFM '!I20,0)</f>
        <v>2632</v>
      </c>
      <c r="I19" s="278">
        <f>ROUND(N19/'T5A_PLAN_vs_PRFM '!I20,0)</f>
        <v>695</v>
      </c>
      <c r="J19" s="278">
        <f>ROUND(O19/'T5A_PLAN_vs_PRFM '!I20,0)</f>
        <v>0</v>
      </c>
      <c r="K19" s="279">
        <v>0</v>
      </c>
      <c r="L19" s="279">
        <f t="shared" si="1"/>
        <v>3327</v>
      </c>
      <c r="M19" s="278">
        <v>418488</v>
      </c>
      <c r="N19" s="278">
        <v>110505</v>
      </c>
      <c r="O19" s="278">
        <v>0</v>
      </c>
      <c r="P19" s="278">
        <v>0</v>
      </c>
      <c r="Q19" s="278">
        <f t="shared" si="2"/>
        <v>528993</v>
      </c>
      <c r="T19" s="396">
        <f t="shared" si="3"/>
        <v>9</v>
      </c>
      <c r="U19" s="396">
        <f t="shared" si="4"/>
        <v>6</v>
      </c>
      <c r="V19" s="396"/>
      <c r="X19" s="396"/>
    </row>
    <row r="20" spans="1:24" ht="14">
      <c r="A20" s="8">
        <v>10</v>
      </c>
      <c r="B20" s="33" t="s">
        <v>681</v>
      </c>
      <c r="C20" s="126">
        <v>3548</v>
      </c>
      <c r="D20" s="126">
        <v>132</v>
      </c>
      <c r="E20" s="126">
        <v>0</v>
      </c>
      <c r="F20" s="176">
        <v>0</v>
      </c>
      <c r="G20" s="279">
        <f t="shared" si="0"/>
        <v>3680</v>
      </c>
      <c r="H20" s="278">
        <f>ROUND(M20/'T5A_PLAN_vs_PRFM '!I21,0)</f>
        <v>3512</v>
      </c>
      <c r="I20" s="278">
        <f>ROUND(N20/'T5A_PLAN_vs_PRFM '!I21,0)</f>
        <v>131</v>
      </c>
      <c r="J20" s="278">
        <f>ROUND(O20/'T5A_PLAN_vs_PRFM '!I21,0)</f>
        <v>0</v>
      </c>
      <c r="K20" s="279">
        <v>0</v>
      </c>
      <c r="L20" s="279">
        <f t="shared" si="1"/>
        <v>3643</v>
      </c>
      <c r="M20" s="278">
        <v>575968</v>
      </c>
      <c r="N20" s="278">
        <v>21484</v>
      </c>
      <c r="O20" s="278">
        <v>0</v>
      </c>
      <c r="P20" s="278">
        <v>0</v>
      </c>
      <c r="Q20" s="278">
        <f t="shared" si="2"/>
        <v>597452</v>
      </c>
      <c r="T20" s="396">
        <f t="shared" si="3"/>
        <v>36</v>
      </c>
      <c r="U20" s="396">
        <f t="shared" si="4"/>
        <v>1</v>
      </c>
      <c r="V20" s="396"/>
      <c r="X20" s="396"/>
    </row>
    <row r="21" spans="1:24" ht="14">
      <c r="A21" s="8">
        <v>11</v>
      </c>
      <c r="B21" s="33" t="s">
        <v>682</v>
      </c>
      <c r="C21" s="126">
        <v>1187</v>
      </c>
      <c r="D21" s="126">
        <v>127</v>
      </c>
      <c r="E21" s="126">
        <v>0</v>
      </c>
      <c r="F21" s="176">
        <v>0</v>
      </c>
      <c r="G21" s="279">
        <f t="shared" si="0"/>
        <v>1314</v>
      </c>
      <c r="H21" s="278">
        <f>ROUND(M21/'T5A_PLAN_vs_PRFM '!I22,0)</f>
        <v>1184</v>
      </c>
      <c r="I21" s="278">
        <f>ROUND(N21/'T5A_PLAN_vs_PRFM '!I22,0)</f>
        <v>125</v>
      </c>
      <c r="J21" s="278">
        <f>ROUND(O21/'T5A_PLAN_vs_PRFM '!I22,0)</f>
        <v>0</v>
      </c>
      <c r="K21" s="279">
        <v>0</v>
      </c>
      <c r="L21" s="279">
        <f t="shared" si="1"/>
        <v>1309</v>
      </c>
      <c r="M21" s="278">
        <v>194235</v>
      </c>
      <c r="N21" s="278">
        <v>20496</v>
      </c>
      <c r="O21" s="278">
        <v>0</v>
      </c>
      <c r="P21" s="278">
        <v>0</v>
      </c>
      <c r="Q21" s="278">
        <f t="shared" si="2"/>
        <v>214731</v>
      </c>
      <c r="T21" s="396">
        <f t="shared" si="3"/>
        <v>3</v>
      </c>
      <c r="U21" s="396">
        <f t="shared" si="4"/>
        <v>2</v>
      </c>
      <c r="V21" s="396"/>
      <c r="X21" s="396"/>
    </row>
    <row r="22" spans="1:24" ht="14">
      <c r="A22" s="8">
        <v>12</v>
      </c>
      <c r="B22" s="33" t="s">
        <v>683</v>
      </c>
      <c r="C22" s="126">
        <v>1108</v>
      </c>
      <c r="D22" s="126">
        <v>42</v>
      </c>
      <c r="E22" s="126">
        <v>0</v>
      </c>
      <c r="F22" s="176">
        <v>0</v>
      </c>
      <c r="G22" s="279">
        <f t="shared" si="0"/>
        <v>1150</v>
      </c>
      <c r="H22" s="278">
        <f>ROUND(M22/'T5A_PLAN_vs_PRFM '!I23,0)</f>
        <v>911</v>
      </c>
      <c r="I22" s="278">
        <f>ROUND(N22/'T5A_PLAN_vs_PRFM '!I23,0)</f>
        <v>33</v>
      </c>
      <c r="J22" s="278">
        <f>ROUND(O22/'T5A_PLAN_vs_PRFM '!I23,0)</f>
        <v>0</v>
      </c>
      <c r="K22" s="279">
        <v>0</v>
      </c>
      <c r="L22" s="279">
        <f t="shared" si="1"/>
        <v>944</v>
      </c>
      <c r="M22" s="278">
        <v>144876</v>
      </c>
      <c r="N22" s="278">
        <v>5319</v>
      </c>
      <c r="O22" s="278">
        <v>0</v>
      </c>
      <c r="P22" s="278">
        <v>0</v>
      </c>
      <c r="Q22" s="278">
        <f t="shared" si="2"/>
        <v>150195</v>
      </c>
      <c r="T22" s="396">
        <f t="shared" si="3"/>
        <v>197</v>
      </c>
      <c r="U22" s="396">
        <f t="shared" si="4"/>
        <v>9</v>
      </c>
      <c r="V22" s="396"/>
      <c r="X22" s="396"/>
    </row>
    <row r="23" spans="1:24" ht="14">
      <c r="A23" s="8">
        <v>13</v>
      </c>
      <c r="B23" s="33" t="s">
        <v>697</v>
      </c>
      <c r="C23" s="126">
        <v>2154</v>
      </c>
      <c r="D23" s="126">
        <v>261</v>
      </c>
      <c r="E23" s="126">
        <v>0</v>
      </c>
      <c r="F23" s="176">
        <v>0</v>
      </c>
      <c r="G23" s="279">
        <f t="shared" si="0"/>
        <v>2415</v>
      </c>
      <c r="H23" s="278">
        <f>ROUND(M23/'T5A_PLAN_vs_PRFM '!I24,0)</f>
        <v>1985</v>
      </c>
      <c r="I23" s="278">
        <f>ROUND(N23/'T5A_PLAN_vs_PRFM '!I24,0)</f>
        <v>255</v>
      </c>
      <c r="J23" s="278">
        <f>ROUND(O23/'T5A_PLAN_vs_PRFM '!I24,0)</f>
        <v>0</v>
      </c>
      <c r="K23" s="279">
        <v>0</v>
      </c>
      <c r="L23" s="279">
        <f t="shared" si="1"/>
        <v>2240</v>
      </c>
      <c r="M23" s="278">
        <v>313558</v>
      </c>
      <c r="N23" s="278">
        <v>40236</v>
      </c>
      <c r="O23" s="278">
        <v>0</v>
      </c>
      <c r="P23" s="278">
        <v>0</v>
      </c>
      <c r="Q23" s="278">
        <f t="shared" si="2"/>
        <v>353794</v>
      </c>
      <c r="T23" s="396">
        <f t="shared" si="3"/>
        <v>169</v>
      </c>
      <c r="U23" s="396">
        <f t="shared" si="4"/>
        <v>6</v>
      </c>
      <c r="V23" s="396"/>
      <c r="X23" s="396"/>
    </row>
    <row r="24" spans="1:24" ht="14">
      <c r="A24" s="8">
        <v>14</v>
      </c>
      <c r="B24" s="33" t="s">
        <v>685</v>
      </c>
      <c r="C24" s="126">
        <v>214</v>
      </c>
      <c r="D24" s="126">
        <v>0</v>
      </c>
      <c r="E24" s="126">
        <v>0</v>
      </c>
      <c r="F24" s="176">
        <v>0</v>
      </c>
      <c r="G24" s="279">
        <f t="shared" si="0"/>
        <v>214</v>
      </c>
      <c r="H24" s="278">
        <f>ROUND(M24/'T5A_PLAN_vs_PRFM '!I25,0)</f>
        <v>208</v>
      </c>
      <c r="I24" s="278">
        <f>ROUND(N24/'T5A_PLAN_vs_PRFM '!I25,0)</f>
        <v>0</v>
      </c>
      <c r="J24" s="278">
        <f>ROUND(O24/'T5A_PLAN_vs_PRFM '!I25,0)</f>
        <v>0</v>
      </c>
      <c r="K24" s="279">
        <v>0</v>
      </c>
      <c r="L24" s="279">
        <f t="shared" si="1"/>
        <v>208</v>
      </c>
      <c r="M24" s="278">
        <v>33072</v>
      </c>
      <c r="N24" s="278">
        <v>0</v>
      </c>
      <c r="O24" s="278">
        <v>0</v>
      </c>
      <c r="P24" s="278">
        <v>0</v>
      </c>
      <c r="Q24" s="278">
        <f t="shared" si="2"/>
        <v>33072</v>
      </c>
      <c r="T24" s="396">
        <f t="shared" si="3"/>
        <v>6</v>
      </c>
      <c r="U24" s="396">
        <f t="shared" si="4"/>
        <v>0</v>
      </c>
      <c r="V24" s="396"/>
      <c r="X24" s="396"/>
    </row>
    <row r="25" spans="1:24" ht="14">
      <c r="A25" s="8">
        <v>15</v>
      </c>
      <c r="B25" s="201" t="s">
        <v>686</v>
      </c>
      <c r="C25" s="126">
        <v>2007</v>
      </c>
      <c r="D25" s="126">
        <v>346</v>
      </c>
      <c r="E25" s="126">
        <v>0</v>
      </c>
      <c r="F25" s="176">
        <v>0</v>
      </c>
      <c r="G25" s="279">
        <f t="shared" si="0"/>
        <v>2353</v>
      </c>
      <c r="H25" s="278">
        <f>ROUND(M25/'T5A_PLAN_vs_PRFM '!I26,0)</f>
        <v>1778</v>
      </c>
      <c r="I25" s="278">
        <f>ROUND(N25/'T5A_PLAN_vs_PRFM '!I26,0)</f>
        <v>290</v>
      </c>
      <c r="J25" s="278">
        <f>ROUND(O25/'T5A_PLAN_vs_PRFM '!I26,0)</f>
        <v>0</v>
      </c>
      <c r="K25" s="279">
        <v>0</v>
      </c>
      <c r="L25" s="279">
        <f t="shared" si="1"/>
        <v>2068</v>
      </c>
      <c r="M25" s="278">
        <v>282675</v>
      </c>
      <c r="N25" s="278">
        <v>46052</v>
      </c>
      <c r="O25" s="278">
        <v>0</v>
      </c>
      <c r="P25" s="278">
        <v>0</v>
      </c>
      <c r="Q25" s="278">
        <f t="shared" si="2"/>
        <v>328727</v>
      </c>
      <c r="T25" s="396">
        <f t="shared" si="3"/>
        <v>229</v>
      </c>
      <c r="U25" s="396">
        <f t="shared" si="4"/>
        <v>56</v>
      </c>
      <c r="V25" s="396"/>
      <c r="X25" s="396"/>
    </row>
    <row r="26" spans="1:24" ht="14">
      <c r="A26" s="8">
        <v>16</v>
      </c>
      <c r="B26" s="201" t="s">
        <v>687</v>
      </c>
      <c r="C26" s="126">
        <v>4169</v>
      </c>
      <c r="D26" s="126">
        <v>34</v>
      </c>
      <c r="E26" s="126">
        <v>0</v>
      </c>
      <c r="F26" s="176">
        <v>0</v>
      </c>
      <c r="G26" s="279">
        <f t="shared" si="0"/>
        <v>4203</v>
      </c>
      <c r="H26" s="278">
        <f>ROUND(M26/'T5A_PLAN_vs_PRFM '!I27,0)</f>
        <v>3501</v>
      </c>
      <c r="I26" s="278">
        <f>ROUND(N26/'T5A_PLAN_vs_PRFM '!I27,0)</f>
        <v>34</v>
      </c>
      <c r="J26" s="278">
        <f>ROUND(O26/'T5A_PLAN_vs_PRFM '!I27,0)</f>
        <v>0</v>
      </c>
      <c r="K26" s="279">
        <v>0</v>
      </c>
      <c r="L26" s="279">
        <f t="shared" si="1"/>
        <v>3535</v>
      </c>
      <c r="M26" s="278">
        <v>556616</v>
      </c>
      <c r="N26" s="278">
        <v>5347</v>
      </c>
      <c r="O26" s="278">
        <v>0</v>
      </c>
      <c r="P26" s="278">
        <v>0</v>
      </c>
      <c r="Q26" s="278">
        <f t="shared" si="2"/>
        <v>561963</v>
      </c>
      <c r="T26" s="396">
        <f t="shared" si="3"/>
        <v>668</v>
      </c>
      <c r="U26" s="396">
        <f t="shared" si="4"/>
        <v>0</v>
      </c>
      <c r="V26" s="396"/>
      <c r="X26" s="396"/>
    </row>
    <row r="27" spans="1:24" ht="14">
      <c r="A27" s="8">
        <v>17</v>
      </c>
      <c r="B27" s="33" t="s">
        <v>688</v>
      </c>
      <c r="C27" s="126">
        <v>669</v>
      </c>
      <c r="D27" s="126">
        <v>83</v>
      </c>
      <c r="E27" s="126">
        <v>0</v>
      </c>
      <c r="F27" s="176">
        <v>0</v>
      </c>
      <c r="G27" s="279">
        <f t="shared" si="0"/>
        <v>752</v>
      </c>
      <c r="H27" s="278">
        <f>ROUND(M27/'T5A_PLAN_vs_PRFM '!I28,0)</f>
        <v>606</v>
      </c>
      <c r="I27" s="278">
        <f>ROUND(N27/'T5A_PLAN_vs_PRFM '!I28,0)</f>
        <v>81</v>
      </c>
      <c r="J27" s="278">
        <f>ROUND(O27/'T5A_PLAN_vs_PRFM '!I28,0)</f>
        <v>0</v>
      </c>
      <c r="K27" s="279">
        <v>0</v>
      </c>
      <c r="L27" s="279">
        <f t="shared" si="1"/>
        <v>687</v>
      </c>
      <c r="M27" s="278">
        <v>96350</v>
      </c>
      <c r="N27" s="278">
        <v>12855</v>
      </c>
      <c r="O27" s="278">
        <v>0</v>
      </c>
      <c r="P27" s="278">
        <v>0</v>
      </c>
      <c r="Q27" s="278">
        <f t="shared" si="2"/>
        <v>109205</v>
      </c>
      <c r="T27" s="396">
        <f t="shared" si="3"/>
        <v>63</v>
      </c>
      <c r="U27" s="396">
        <f t="shared" si="4"/>
        <v>2</v>
      </c>
      <c r="V27" s="396"/>
      <c r="X27" s="396"/>
    </row>
    <row r="28" spans="1:24" ht="14">
      <c r="A28" s="8">
        <v>18</v>
      </c>
      <c r="B28" s="201" t="s">
        <v>689</v>
      </c>
      <c r="C28" s="126">
        <v>6611</v>
      </c>
      <c r="D28" s="126">
        <v>316</v>
      </c>
      <c r="E28" s="126">
        <v>0</v>
      </c>
      <c r="F28" s="176">
        <v>0</v>
      </c>
      <c r="G28" s="279">
        <f t="shared" si="0"/>
        <v>6927</v>
      </c>
      <c r="H28" s="278">
        <f>ROUND(M28/'T5A_PLAN_vs_PRFM '!I29,0)</f>
        <v>6449</v>
      </c>
      <c r="I28" s="278">
        <f>ROUND(N28/'T5A_PLAN_vs_PRFM '!I29,0)</f>
        <v>296</v>
      </c>
      <c r="J28" s="278">
        <f>ROUND(O28/'T5A_PLAN_vs_PRFM '!I29,0)</f>
        <v>0</v>
      </c>
      <c r="K28" s="279">
        <v>0</v>
      </c>
      <c r="L28" s="279">
        <f t="shared" si="1"/>
        <v>6745</v>
      </c>
      <c r="M28" s="278">
        <v>1025370</v>
      </c>
      <c r="N28" s="278">
        <v>47000</v>
      </c>
      <c r="O28" s="278">
        <v>0</v>
      </c>
      <c r="P28" s="278">
        <v>0</v>
      </c>
      <c r="Q28" s="278">
        <f t="shared" si="2"/>
        <v>1072370</v>
      </c>
      <c r="T28" s="396">
        <f t="shared" si="3"/>
        <v>162</v>
      </c>
      <c r="U28" s="396">
        <f t="shared" si="4"/>
        <v>20</v>
      </c>
      <c r="V28" s="396"/>
      <c r="X28" s="396"/>
    </row>
    <row r="29" spans="1:24" ht="14">
      <c r="A29" s="8">
        <v>19</v>
      </c>
      <c r="B29" s="33" t="s">
        <v>690</v>
      </c>
      <c r="C29" s="126">
        <v>2049</v>
      </c>
      <c r="D29" s="126">
        <v>99</v>
      </c>
      <c r="E29" s="126">
        <v>0</v>
      </c>
      <c r="F29" s="176">
        <v>0</v>
      </c>
      <c r="G29" s="279">
        <f t="shared" si="0"/>
        <v>2148</v>
      </c>
      <c r="H29" s="278">
        <f>ROUND(M29/'T5A_PLAN_vs_PRFM '!I30,0)</f>
        <v>2032</v>
      </c>
      <c r="I29" s="278">
        <f>ROUND(N29/'T5A_PLAN_vs_PRFM '!I30,0)</f>
        <v>99</v>
      </c>
      <c r="J29" s="278">
        <f>ROUND(O29/'T5A_PLAN_vs_PRFM '!I30,0)</f>
        <v>0</v>
      </c>
      <c r="K29" s="279">
        <v>0</v>
      </c>
      <c r="L29" s="279">
        <f t="shared" si="1"/>
        <v>2131</v>
      </c>
      <c r="M29" s="278">
        <v>323088</v>
      </c>
      <c r="N29" s="278">
        <v>15741</v>
      </c>
      <c r="O29" s="278">
        <v>0</v>
      </c>
      <c r="P29" s="278">
        <v>0</v>
      </c>
      <c r="Q29" s="278">
        <f t="shared" si="2"/>
        <v>338829</v>
      </c>
      <c r="T29" s="396">
        <f t="shared" si="3"/>
        <v>17</v>
      </c>
      <c r="U29" s="396">
        <f t="shared" si="4"/>
        <v>0</v>
      </c>
      <c r="V29" s="396"/>
      <c r="X29" s="396"/>
    </row>
    <row r="30" spans="1:24" ht="14">
      <c r="A30" s="8">
        <v>20</v>
      </c>
      <c r="B30" s="33" t="s">
        <v>691</v>
      </c>
      <c r="C30" s="126">
        <v>3121</v>
      </c>
      <c r="D30" s="126">
        <v>131</v>
      </c>
      <c r="E30" s="126">
        <v>0</v>
      </c>
      <c r="F30" s="176">
        <v>0</v>
      </c>
      <c r="G30" s="279">
        <f t="shared" si="0"/>
        <v>3252</v>
      </c>
      <c r="H30" s="278">
        <f>ROUND(M30/'T5A_PLAN_vs_PRFM '!I31,0)</f>
        <v>2957</v>
      </c>
      <c r="I30" s="278">
        <f>ROUND(N30/'T5A_PLAN_vs_PRFM '!I31,0)</f>
        <v>129</v>
      </c>
      <c r="J30" s="278">
        <f>ROUND(O30/'T5A_PLAN_vs_PRFM '!I31,0)</f>
        <v>0</v>
      </c>
      <c r="K30" s="279">
        <v>0</v>
      </c>
      <c r="L30" s="279">
        <f t="shared" si="1"/>
        <v>3086</v>
      </c>
      <c r="M30" s="278">
        <v>470200</v>
      </c>
      <c r="N30" s="278">
        <v>20450</v>
      </c>
      <c r="O30" s="278">
        <v>0</v>
      </c>
      <c r="P30" s="278">
        <v>0</v>
      </c>
      <c r="Q30" s="278">
        <f t="shared" si="2"/>
        <v>490650</v>
      </c>
      <c r="T30" s="396">
        <f t="shared" si="3"/>
        <v>164</v>
      </c>
      <c r="U30" s="396">
        <f t="shared" si="4"/>
        <v>2</v>
      </c>
      <c r="V30" s="396"/>
      <c r="X30" s="396"/>
    </row>
    <row r="31" spans="1:24" ht="14">
      <c r="A31" s="8">
        <v>21</v>
      </c>
      <c r="B31" s="33" t="s">
        <v>692</v>
      </c>
      <c r="C31" s="126">
        <v>4934</v>
      </c>
      <c r="D31" s="126">
        <v>893</v>
      </c>
      <c r="E31" s="126">
        <v>0</v>
      </c>
      <c r="F31" s="176">
        <v>0</v>
      </c>
      <c r="G31" s="279">
        <f t="shared" si="0"/>
        <v>5827</v>
      </c>
      <c r="H31" s="278">
        <f>ROUND(M31/'T5A_PLAN_vs_PRFM '!I32,0)</f>
        <v>4737</v>
      </c>
      <c r="I31" s="278">
        <f>ROUND(N31/'T5A_PLAN_vs_PRFM '!I32,0)</f>
        <v>857</v>
      </c>
      <c r="J31" s="278">
        <f>ROUND(O31/'T5A_PLAN_vs_PRFM '!I32,0)</f>
        <v>0</v>
      </c>
      <c r="K31" s="279">
        <v>0</v>
      </c>
      <c r="L31" s="279">
        <f t="shared" si="1"/>
        <v>5594</v>
      </c>
      <c r="M31" s="278">
        <v>753183</v>
      </c>
      <c r="N31" s="278">
        <v>136263</v>
      </c>
      <c r="O31" s="278">
        <v>0</v>
      </c>
      <c r="P31" s="278">
        <v>0</v>
      </c>
      <c r="Q31" s="278">
        <f>SUM(M31:P31)</f>
        <v>889446</v>
      </c>
      <c r="T31" s="396">
        <f t="shared" si="3"/>
        <v>197</v>
      </c>
      <c r="U31" s="396">
        <f t="shared" si="4"/>
        <v>36</v>
      </c>
      <c r="V31" s="396"/>
      <c r="X31" s="396"/>
    </row>
    <row r="32" spans="1:24" ht="14">
      <c r="A32" s="8">
        <v>22</v>
      </c>
      <c r="B32" s="33" t="s">
        <v>693</v>
      </c>
      <c r="C32" s="126">
        <v>631</v>
      </c>
      <c r="D32" s="126">
        <v>115</v>
      </c>
      <c r="E32" s="126">
        <v>0</v>
      </c>
      <c r="F32" s="176">
        <v>0</v>
      </c>
      <c r="G32" s="279">
        <f t="shared" si="0"/>
        <v>746</v>
      </c>
      <c r="H32" s="278">
        <f>ROUND(M32/'T5A_PLAN_vs_PRFM '!I33,0)</f>
        <v>630</v>
      </c>
      <c r="I32" s="278">
        <f>ROUND(N32/'T5A_PLAN_vs_PRFM '!I33,0)</f>
        <v>115</v>
      </c>
      <c r="J32" s="278">
        <f>ROUND(O32/'T5A_PLAN_vs_PRFM '!I33,0)</f>
        <v>0</v>
      </c>
      <c r="K32" s="279">
        <v>0</v>
      </c>
      <c r="L32" s="279">
        <f t="shared" si="1"/>
        <v>745</v>
      </c>
      <c r="M32" s="278">
        <v>103303</v>
      </c>
      <c r="N32" s="278">
        <v>18801</v>
      </c>
      <c r="O32" s="278">
        <v>0</v>
      </c>
      <c r="P32" s="278">
        <v>0</v>
      </c>
      <c r="Q32" s="278">
        <f t="shared" si="2"/>
        <v>122104</v>
      </c>
      <c r="T32" s="396">
        <f t="shared" si="3"/>
        <v>1</v>
      </c>
      <c r="U32" s="396">
        <f t="shared" si="4"/>
        <v>0</v>
      </c>
      <c r="V32" s="396"/>
      <c r="X32" s="396"/>
    </row>
    <row r="33" spans="1:24" ht="14">
      <c r="A33" s="8">
        <v>23</v>
      </c>
      <c r="B33" s="33" t="s">
        <v>694</v>
      </c>
      <c r="C33" s="126">
        <v>1307</v>
      </c>
      <c r="D33" s="126">
        <v>0</v>
      </c>
      <c r="E33" s="126">
        <v>0</v>
      </c>
      <c r="F33" s="176">
        <v>0</v>
      </c>
      <c r="G33" s="279">
        <f t="shared" si="0"/>
        <v>1307</v>
      </c>
      <c r="H33" s="278">
        <f>ROUND(M33/'T5A_PLAN_vs_PRFM '!I34,0)</f>
        <v>1242</v>
      </c>
      <c r="I33" s="278">
        <f>ROUND(N33/'T5A_PLAN_vs_PRFM '!I34,0)</f>
        <v>0</v>
      </c>
      <c r="J33" s="278">
        <f>ROUND(O33/'T5A_PLAN_vs_PRFM '!I34,0)</f>
        <v>0</v>
      </c>
      <c r="K33" s="279">
        <v>0</v>
      </c>
      <c r="L33" s="279">
        <f>SUM(H33:K33)</f>
        <v>1242</v>
      </c>
      <c r="M33" s="278">
        <v>197478</v>
      </c>
      <c r="N33" s="278">
        <v>0</v>
      </c>
      <c r="O33" s="278">
        <v>0</v>
      </c>
      <c r="P33" s="278">
        <v>0</v>
      </c>
      <c r="Q33" s="278">
        <f t="shared" si="2"/>
        <v>197478</v>
      </c>
      <c r="T33" s="396">
        <f t="shared" si="3"/>
        <v>65</v>
      </c>
      <c r="U33" s="396">
        <f t="shared" si="4"/>
        <v>0</v>
      </c>
      <c r="V33" s="396"/>
      <c r="X33" s="396"/>
    </row>
    <row r="34" spans="1:24" ht="14">
      <c r="A34" s="8">
        <v>24</v>
      </c>
      <c r="B34" s="33" t="s">
        <v>919</v>
      </c>
      <c r="C34" s="176">
        <v>343</v>
      </c>
      <c r="D34" s="176">
        <v>197</v>
      </c>
      <c r="E34" s="176">
        <v>0</v>
      </c>
      <c r="F34" s="176">
        <v>0</v>
      </c>
      <c r="G34" s="279">
        <f t="shared" si="0"/>
        <v>540</v>
      </c>
      <c r="H34" s="278">
        <f>ROUND(M34/'T5A_PLAN_vs_PRFM '!I35,0)</f>
        <v>340</v>
      </c>
      <c r="I34" s="278">
        <f>ROUND(N34/'T5A_PLAN_vs_PRFM '!I35,0)</f>
        <v>183</v>
      </c>
      <c r="J34" s="278">
        <f>ROUND(O34/'T5A_PLAN_vs_PRFM '!I35,0)</f>
        <v>0</v>
      </c>
      <c r="K34" s="279">
        <v>0</v>
      </c>
      <c r="L34" s="279">
        <f>SUM(H34:K34)</f>
        <v>523</v>
      </c>
      <c r="M34" s="278">
        <v>55689</v>
      </c>
      <c r="N34" s="278">
        <v>29964</v>
      </c>
      <c r="O34" s="278">
        <v>0</v>
      </c>
      <c r="P34" s="278">
        <v>0</v>
      </c>
      <c r="Q34" s="278">
        <f t="shared" si="2"/>
        <v>85653</v>
      </c>
      <c r="T34" s="396">
        <f t="shared" si="3"/>
        <v>3</v>
      </c>
      <c r="U34" s="396">
        <f t="shared" si="4"/>
        <v>14</v>
      </c>
      <c r="V34" s="396"/>
      <c r="X34" s="396"/>
    </row>
    <row r="35" spans="1:24" ht="14">
      <c r="A35" s="8">
        <v>25</v>
      </c>
      <c r="B35" s="33" t="s">
        <v>920</v>
      </c>
      <c r="C35" s="176">
        <v>512</v>
      </c>
      <c r="D35" s="176">
        <v>0</v>
      </c>
      <c r="E35" s="176">
        <v>0</v>
      </c>
      <c r="F35" s="176">
        <v>0</v>
      </c>
      <c r="G35" s="279">
        <f t="shared" si="0"/>
        <v>512</v>
      </c>
      <c r="H35" s="278">
        <f>ROUND(M35/'T5A_PLAN_vs_PRFM '!I36,0)</f>
        <v>510</v>
      </c>
      <c r="I35" s="278">
        <f>ROUND(N35/'T5A_PLAN_vs_PRFM '!I36,0)</f>
        <v>0</v>
      </c>
      <c r="J35" s="278">
        <f>ROUND(O35/'T5A_PLAN_vs_PRFM '!I36,0)</f>
        <v>0</v>
      </c>
      <c r="K35" s="279">
        <v>0</v>
      </c>
      <c r="L35" s="279">
        <f>SUM(H35:K35)</f>
        <v>510</v>
      </c>
      <c r="M35" s="278">
        <v>81090</v>
      </c>
      <c r="N35" s="278">
        <v>0</v>
      </c>
      <c r="O35" s="278">
        <v>0</v>
      </c>
      <c r="P35" s="278">
        <v>0</v>
      </c>
      <c r="Q35" s="278">
        <f t="shared" si="2"/>
        <v>81090</v>
      </c>
      <c r="T35" s="396">
        <f t="shared" si="3"/>
        <v>2</v>
      </c>
      <c r="U35" s="396">
        <f t="shared" si="4"/>
        <v>0</v>
      </c>
      <c r="V35" s="396"/>
      <c r="X35" s="396"/>
    </row>
    <row r="36" spans="1:24" ht="14">
      <c r="A36" s="8">
        <v>26</v>
      </c>
      <c r="B36" s="33" t="s">
        <v>921</v>
      </c>
      <c r="C36" s="176">
        <v>772</v>
      </c>
      <c r="D36" s="176">
        <v>0</v>
      </c>
      <c r="E36" s="176">
        <v>0</v>
      </c>
      <c r="F36" s="176">
        <v>0</v>
      </c>
      <c r="G36" s="279">
        <f t="shared" si="0"/>
        <v>772</v>
      </c>
      <c r="H36" s="278">
        <f>ROUND(M36/'T5A_PLAN_vs_PRFM '!I37,0)</f>
        <v>734</v>
      </c>
      <c r="I36" s="278">
        <f>ROUND(N36/'T5A_PLAN_vs_PRFM '!I37,0)</f>
        <v>0</v>
      </c>
      <c r="J36" s="278">
        <f>ROUND(O36/'T5A_PLAN_vs_PRFM '!I37,0)</f>
        <v>0</v>
      </c>
      <c r="K36" s="279">
        <v>0</v>
      </c>
      <c r="L36" s="279">
        <f>SUM(H36:K36)</f>
        <v>734</v>
      </c>
      <c r="M36" s="278">
        <v>116706</v>
      </c>
      <c r="N36" s="278">
        <v>0</v>
      </c>
      <c r="O36" s="278">
        <v>0</v>
      </c>
      <c r="P36" s="278">
        <v>0</v>
      </c>
      <c r="Q36" s="278">
        <f t="shared" si="2"/>
        <v>116706</v>
      </c>
      <c r="T36" s="396">
        <f t="shared" si="3"/>
        <v>38</v>
      </c>
      <c r="U36" s="396">
        <f t="shared" si="4"/>
        <v>0</v>
      </c>
      <c r="V36" s="396"/>
      <c r="X36" s="396"/>
    </row>
    <row r="37" spans="1:24" ht="13">
      <c r="A37" s="3" t="s">
        <v>14</v>
      </c>
      <c r="B37" s="9"/>
      <c r="C37" s="176">
        <f>SUM(C11:C36)</f>
        <v>52870</v>
      </c>
      <c r="D37" s="176">
        <f t="shared" ref="D37:Q37" si="5">SUM(D11:D36)</f>
        <v>5524</v>
      </c>
      <c r="E37" s="176">
        <f t="shared" si="5"/>
        <v>0</v>
      </c>
      <c r="F37" s="176">
        <f t="shared" si="5"/>
        <v>0</v>
      </c>
      <c r="G37" s="176">
        <f t="shared" si="5"/>
        <v>58394</v>
      </c>
      <c r="H37" s="176">
        <f t="shared" si="5"/>
        <v>50059</v>
      </c>
      <c r="I37" s="176">
        <f t="shared" si="5"/>
        <v>5082</v>
      </c>
      <c r="J37" s="176">
        <f t="shared" si="5"/>
        <v>0</v>
      </c>
      <c r="K37" s="176">
        <f t="shared" si="5"/>
        <v>0</v>
      </c>
      <c r="L37" s="176">
        <f t="shared" si="5"/>
        <v>55141</v>
      </c>
      <c r="M37" s="126">
        <f t="shared" si="5"/>
        <v>7993396</v>
      </c>
      <c r="N37" s="126">
        <f t="shared" si="5"/>
        <v>811901</v>
      </c>
      <c r="O37" s="126">
        <f t="shared" si="5"/>
        <v>0</v>
      </c>
      <c r="P37" s="126">
        <f t="shared" si="5"/>
        <v>0</v>
      </c>
      <c r="Q37" s="126">
        <f t="shared" si="5"/>
        <v>8805297</v>
      </c>
      <c r="T37" s="396"/>
      <c r="U37" s="396"/>
      <c r="V37" s="396"/>
      <c r="W37" s="396"/>
      <c r="X37" s="396"/>
    </row>
    <row r="38" spans="1:24">
      <c r="A38" s="49"/>
    </row>
    <row r="39" spans="1:24">
      <c r="A39" s="11" t="s">
        <v>7</v>
      </c>
    </row>
    <row r="40" spans="1:24">
      <c r="A40" t="s">
        <v>8</v>
      </c>
    </row>
    <row r="41" spans="1:24" ht="13">
      <c r="A41" t="s">
        <v>9</v>
      </c>
      <c r="I41" s="1"/>
      <c r="J41" s="1"/>
      <c r="K41" s="1"/>
      <c r="L41" s="1"/>
    </row>
    <row r="42" spans="1:24" ht="13">
      <c r="A42" t="s">
        <v>416</v>
      </c>
      <c r="J42" s="1"/>
      <c r="K42" s="1"/>
      <c r="L42" s="1"/>
    </row>
    <row r="43" spans="1:24">
      <c r="C43" t="s">
        <v>418</v>
      </c>
    </row>
    <row r="44" spans="1:24" ht="13">
      <c r="A44" s="13" t="s">
        <v>750</v>
      </c>
    </row>
    <row r="45" spans="1:24" ht="13">
      <c r="A45" s="13" t="str">
        <f>'AT4_enrolment vs availed_PY'!A44</f>
        <v xml:space="preserve">Date : 28.04.2020 </v>
      </c>
    </row>
    <row r="46" spans="1:24" ht="13">
      <c r="N46" s="13" t="s">
        <v>706</v>
      </c>
    </row>
    <row r="47" spans="1:24">
      <c r="N47" s="221" t="s">
        <v>707</v>
      </c>
    </row>
    <row r="48" spans="1:24">
      <c r="N48" s="221" t="s">
        <v>708</v>
      </c>
    </row>
  </sheetData>
  <mergeCells count="10">
    <mergeCell ref="O1:Q1"/>
    <mergeCell ref="A2:L2"/>
    <mergeCell ref="A3:L3"/>
    <mergeCell ref="A5:L5"/>
    <mergeCell ref="M8:Q8"/>
    <mergeCell ref="A8:A9"/>
    <mergeCell ref="B8:B9"/>
    <mergeCell ref="N7:R7"/>
    <mergeCell ref="C8:G8"/>
    <mergeCell ref="H8:L8"/>
  </mergeCells>
  <conditionalFormatting sqref="T11:U36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43"/>
  <sheetViews>
    <sheetView view="pageBreakPreview" zoomScaleNormal="100" zoomScaleSheetLayoutView="100" workbookViewId="0">
      <selection activeCell="D9" sqref="D9"/>
    </sheetView>
  </sheetViews>
  <sheetFormatPr defaultRowHeight="12.5"/>
  <cols>
    <col min="1" max="1" width="5.90625" customWidth="1"/>
    <col min="2" max="2" width="21.453125" bestFit="1" customWidth="1"/>
    <col min="3" max="3" width="17.26953125" customWidth="1"/>
    <col min="4" max="4" width="19" customWidth="1"/>
    <col min="5" max="5" width="19.7265625" customWidth="1"/>
    <col min="6" max="6" width="18.90625" customWidth="1"/>
    <col min="7" max="7" width="15.26953125" customWidth="1"/>
    <col min="9" max="9" width="10.08984375" customWidth="1"/>
  </cols>
  <sheetData>
    <row r="1" spans="1:10" ht="15.5">
      <c r="A1" s="695" t="s">
        <v>0</v>
      </c>
      <c r="B1" s="695"/>
      <c r="C1" s="695"/>
      <c r="D1" s="695"/>
      <c r="E1" s="695"/>
      <c r="G1" s="119" t="s">
        <v>613</v>
      </c>
    </row>
    <row r="2" spans="1:10" ht="20.5">
      <c r="A2" s="696" t="s">
        <v>838</v>
      </c>
      <c r="B2" s="696"/>
      <c r="C2" s="696"/>
      <c r="D2" s="696"/>
      <c r="E2" s="696"/>
      <c r="F2" s="696"/>
    </row>
    <row r="3" spans="1:10" ht="13.5">
      <c r="A3" s="121"/>
      <c r="B3" s="121"/>
    </row>
    <row r="4" spans="1:10" ht="18" customHeight="1">
      <c r="A4" s="697" t="s">
        <v>614</v>
      </c>
      <c r="B4" s="697"/>
      <c r="C4" s="697"/>
      <c r="D4" s="697"/>
      <c r="E4" s="697"/>
      <c r="F4" s="697"/>
    </row>
    <row r="5" spans="1:10" ht="13.5">
      <c r="A5" s="397" t="s">
        <v>755</v>
      </c>
      <c r="B5" s="122"/>
    </row>
    <row r="6" spans="1:10" ht="13.5">
      <c r="A6" s="122"/>
      <c r="B6" s="122"/>
      <c r="F6" s="73" t="s">
        <v>916</v>
      </c>
      <c r="G6" s="48"/>
    </row>
    <row r="7" spans="1:10" ht="42" customHeight="1">
      <c r="A7" s="555" t="s">
        <v>2</v>
      </c>
      <c r="B7" s="555" t="s">
        <v>3</v>
      </c>
      <c r="C7" s="192" t="s">
        <v>615</v>
      </c>
      <c r="D7" s="192" t="s">
        <v>616</v>
      </c>
      <c r="E7" s="192" t="s">
        <v>617</v>
      </c>
      <c r="F7" s="192" t="s">
        <v>618</v>
      </c>
      <c r="G7" s="183" t="s">
        <v>619</v>
      </c>
    </row>
    <row r="8" spans="1:10" s="119" customFormat="1" ht="14.5">
      <c r="A8" s="197" t="s">
        <v>246</v>
      </c>
      <c r="B8" s="197" t="s">
        <v>247</v>
      </c>
      <c r="C8" s="197" t="s">
        <v>248</v>
      </c>
      <c r="D8" s="197" t="s">
        <v>249</v>
      </c>
      <c r="E8" s="197" t="s">
        <v>250</v>
      </c>
      <c r="F8" s="197" t="s">
        <v>251</v>
      </c>
      <c r="G8" s="197" t="s">
        <v>252</v>
      </c>
    </row>
    <row r="9" spans="1:10" ht="14">
      <c r="A9" s="126">
        <v>1</v>
      </c>
      <c r="B9" s="556" t="s">
        <v>672</v>
      </c>
      <c r="C9" s="277">
        <f>'AT4_enrolment vs availed_PY'!G10+'AT4A_enrolment vs availed_UPY'!G11</f>
        <v>4099</v>
      </c>
      <c r="D9" s="277">
        <v>3460</v>
      </c>
      <c r="E9" s="277">
        <v>465</v>
      </c>
      <c r="F9" s="277">
        <f>C9-(D9+E9)</f>
        <v>174</v>
      </c>
      <c r="G9" s="557">
        <v>0</v>
      </c>
      <c r="I9" s="399"/>
      <c r="J9" s="481">
        <f>D9/C9</f>
        <v>0.84410831910222006</v>
      </c>
    </row>
    <row r="10" spans="1:10" ht="14">
      <c r="A10" s="126">
        <v>2</v>
      </c>
      <c r="B10" s="277" t="s">
        <v>673</v>
      </c>
      <c r="C10" s="277">
        <f>'AT4_enrolment vs availed_PY'!G11+'AT4A_enrolment vs availed_UPY'!G12</f>
        <v>7511</v>
      </c>
      <c r="D10" s="277">
        <v>6287</v>
      </c>
      <c r="E10" s="277">
        <v>1224</v>
      </c>
      <c r="F10" s="277">
        <f t="shared" ref="F10:F34" si="0">C10-(D10+E10)</f>
        <v>0</v>
      </c>
      <c r="G10" s="557">
        <v>0</v>
      </c>
      <c r="I10" s="399"/>
      <c r="J10" s="481">
        <f t="shared" ref="J10:J34" si="1">D10/C10</f>
        <v>0.83703900945280252</v>
      </c>
    </row>
    <row r="11" spans="1:10" ht="14">
      <c r="A11" s="126">
        <v>3</v>
      </c>
      <c r="B11" s="556" t="s">
        <v>674</v>
      </c>
      <c r="C11" s="277">
        <f>'AT4_enrolment vs availed_PY'!G12+'AT4A_enrolment vs availed_UPY'!G13</f>
        <v>8187</v>
      </c>
      <c r="D11" s="277">
        <v>7378</v>
      </c>
      <c r="E11" s="277">
        <v>665</v>
      </c>
      <c r="F11" s="277">
        <f t="shared" si="0"/>
        <v>144</v>
      </c>
      <c r="G11" s="557">
        <v>0</v>
      </c>
      <c r="I11" s="399"/>
      <c r="J11" s="481">
        <f t="shared" si="1"/>
        <v>0.90118480517894217</v>
      </c>
    </row>
    <row r="12" spans="1:10" ht="14">
      <c r="A12" s="126">
        <v>4</v>
      </c>
      <c r="B12" s="277" t="s">
        <v>675</v>
      </c>
      <c r="C12" s="277">
        <f>'AT4_enrolment vs availed_PY'!G13+'AT4A_enrolment vs availed_UPY'!G14</f>
        <v>9103</v>
      </c>
      <c r="D12" s="277">
        <v>6362</v>
      </c>
      <c r="E12" s="277">
        <v>2727</v>
      </c>
      <c r="F12" s="277">
        <f>C12-(D12+E12)</f>
        <v>14</v>
      </c>
      <c r="G12" s="557">
        <v>0</v>
      </c>
      <c r="I12" s="399"/>
      <c r="J12" s="481">
        <f t="shared" si="1"/>
        <v>0.6988904756673624</v>
      </c>
    </row>
    <row r="13" spans="1:10" ht="14">
      <c r="A13" s="126">
        <v>5</v>
      </c>
      <c r="B13" s="277" t="s">
        <v>676</v>
      </c>
      <c r="C13" s="277">
        <f>'AT4_enrolment vs availed_PY'!G14+'AT4A_enrolment vs availed_UPY'!G15</f>
        <v>3107</v>
      </c>
      <c r="D13" s="277">
        <v>2003</v>
      </c>
      <c r="E13" s="277">
        <v>985</v>
      </c>
      <c r="F13" s="277">
        <f t="shared" si="0"/>
        <v>119</v>
      </c>
      <c r="G13" s="557">
        <v>0</v>
      </c>
      <c r="I13" s="399"/>
      <c r="J13" s="481">
        <f t="shared" si="1"/>
        <v>0.64467331831348573</v>
      </c>
    </row>
    <row r="14" spans="1:10" ht="14">
      <c r="A14" s="126">
        <v>6</v>
      </c>
      <c r="B14" s="277" t="s">
        <v>677</v>
      </c>
      <c r="C14" s="277">
        <f>'AT4_enrolment vs availed_PY'!G15+'AT4A_enrolment vs availed_UPY'!G16</f>
        <v>7261</v>
      </c>
      <c r="D14" s="277">
        <v>4766</v>
      </c>
      <c r="E14" s="277">
        <v>2360</v>
      </c>
      <c r="F14" s="277">
        <f t="shared" si="0"/>
        <v>135</v>
      </c>
      <c r="G14" s="557">
        <v>0</v>
      </c>
      <c r="I14" s="399"/>
      <c r="J14" s="481">
        <f t="shared" si="1"/>
        <v>0.65638341826194735</v>
      </c>
    </row>
    <row r="15" spans="1:10" ht="14">
      <c r="A15" s="126">
        <v>7</v>
      </c>
      <c r="B15" s="556" t="s">
        <v>678</v>
      </c>
      <c r="C15" s="277">
        <f>'AT4_enrolment vs availed_PY'!G16+'AT4A_enrolment vs availed_UPY'!G17</f>
        <v>3450</v>
      </c>
      <c r="D15" s="277">
        <v>2120</v>
      </c>
      <c r="E15" s="277">
        <v>1260</v>
      </c>
      <c r="F15" s="277">
        <f t="shared" si="0"/>
        <v>70</v>
      </c>
      <c r="G15" s="557">
        <v>0</v>
      </c>
      <c r="I15" s="399"/>
      <c r="J15" s="481">
        <f t="shared" si="1"/>
        <v>0.61449275362318845</v>
      </c>
    </row>
    <row r="16" spans="1:10" ht="14">
      <c r="A16" s="126">
        <v>8</v>
      </c>
      <c r="B16" s="277" t="s">
        <v>679</v>
      </c>
      <c r="C16" s="277">
        <f>'AT4_enrolment vs availed_PY'!G17+'AT4A_enrolment vs availed_UPY'!G18</f>
        <v>9074</v>
      </c>
      <c r="D16" s="277">
        <v>7343</v>
      </c>
      <c r="E16" s="277">
        <v>1731</v>
      </c>
      <c r="F16" s="277">
        <f t="shared" si="0"/>
        <v>0</v>
      </c>
      <c r="G16" s="557">
        <v>0</v>
      </c>
      <c r="I16" s="399"/>
      <c r="J16" s="481">
        <f t="shared" si="1"/>
        <v>0.80923517743001983</v>
      </c>
    </row>
    <row r="17" spans="1:10" ht="14">
      <c r="A17" s="126">
        <v>9</v>
      </c>
      <c r="B17" s="277" t="s">
        <v>680</v>
      </c>
      <c r="C17" s="277">
        <f>'AT4_enrolment vs availed_PY'!G18+'AT4A_enrolment vs availed_UPY'!G19</f>
        <v>7460</v>
      </c>
      <c r="D17" s="277">
        <v>6542</v>
      </c>
      <c r="E17" s="277">
        <v>918</v>
      </c>
      <c r="F17" s="277">
        <f t="shared" si="0"/>
        <v>0</v>
      </c>
      <c r="G17" s="557">
        <v>0</v>
      </c>
      <c r="I17" s="399"/>
      <c r="J17" s="481">
        <f t="shared" si="1"/>
        <v>0.87694369973190345</v>
      </c>
    </row>
    <row r="18" spans="1:10" ht="14">
      <c r="A18" s="126">
        <v>10</v>
      </c>
      <c r="B18" s="277" t="s">
        <v>681</v>
      </c>
      <c r="C18" s="277">
        <f>'AT4_enrolment vs availed_PY'!G19+'AT4A_enrolment vs availed_UPY'!G20</f>
        <v>9283</v>
      </c>
      <c r="D18" s="277">
        <v>8959</v>
      </c>
      <c r="E18" s="277">
        <v>324</v>
      </c>
      <c r="F18" s="277">
        <f t="shared" si="0"/>
        <v>0</v>
      </c>
      <c r="G18" s="557">
        <v>0</v>
      </c>
      <c r="I18" s="399"/>
      <c r="J18" s="481">
        <f t="shared" si="1"/>
        <v>0.9650974900355489</v>
      </c>
    </row>
    <row r="19" spans="1:10" ht="14">
      <c r="A19" s="126">
        <v>11</v>
      </c>
      <c r="B19" s="277" t="s">
        <v>682</v>
      </c>
      <c r="C19" s="277">
        <f>'AT4_enrolment vs availed_PY'!G20+'AT4A_enrolment vs availed_UPY'!G21</f>
        <v>3260</v>
      </c>
      <c r="D19" s="277">
        <v>3230</v>
      </c>
      <c r="E19" s="277">
        <v>15</v>
      </c>
      <c r="F19" s="277">
        <f t="shared" si="0"/>
        <v>15</v>
      </c>
      <c r="G19" s="557">
        <v>0</v>
      </c>
      <c r="I19" s="399"/>
      <c r="J19" s="481">
        <f t="shared" si="1"/>
        <v>0.99079754601226999</v>
      </c>
    </row>
    <row r="20" spans="1:10" ht="14">
      <c r="A20" s="126">
        <v>12</v>
      </c>
      <c r="B20" s="277" t="s">
        <v>683</v>
      </c>
      <c r="C20" s="277">
        <f>'AT4_enrolment vs availed_PY'!G21+'AT4A_enrolment vs availed_UPY'!G22</f>
        <v>2654</v>
      </c>
      <c r="D20" s="277">
        <v>2250</v>
      </c>
      <c r="E20" s="277">
        <v>404</v>
      </c>
      <c r="F20" s="277">
        <f t="shared" si="0"/>
        <v>0</v>
      </c>
      <c r="G20" s="557">
        <v>0</v>
      </c>
      <c r="I20" s="399"/>
      <c r="J20" s="481">
        <f t="shared" si="1"/>
        <v>0.8477769404672193</v>
      </c>
    </row>
    <row r="21" spans="1:10" ht="14">
      <c r="A21" s="126">
        <v>13</v>
      </c>
      <c r="B21" s="277" t="s">
        <v>684</v>
      </c>
      <c r="C21" s="277">
        <f>'AT4_enrolment vs availed_PY'!G22+'AT4A_enrolment vs availed_UPY'!G23</f>
        <v>6656</v>
      </c>
      <c r="D21" s="277">
        <v>5324</v>
      </c>
      <c r="E21" s="277">
        <v>1332</v>
      </c>
      <c r="F21" s="277">
        <f t="shared" si="0"/>
        <v>0</v>
      </c>
      <c r="G21" s="557">
        <v>0</v>
      </c>
      <c r="I21" s="399"/>
      <c r="J21" s="481">
        <f t="shared" si="1"/>
        <v>0.79987980769230771</v>
      </c>
    </row>
    <row r="22" spans="1:10" ht="14">
      <c r="A22" s="126">
        <v>14</v>
      </c>
      <c r="B22" s="277" t="s">
        <v>685</v>
      </c>
      <c r="C22" s="277">
        <f>'AT4_enrolment vs availed_PY'!G23+'AT4A_enrolment vs availed_UPY'!G24</f>
        <v>800</v>
      </c>
      <c r="D22" s="277">
        <v>501</v>
      </c>
      <c r="E22" s="277"/>
      <c r="F22" s="277">
        <f t="shared" si="0"/>
        <v>299</v>
      </c>
      <c r="G22" s="557">
        <v>0</v>
      </c>
      <c r="I22" s="399"/>
      <c r="J22" s="481">
        <f t="shared" si="1"/>
        <v>0.62624999999999997</v>
      </c>
    </row>
    <row r="23" spans="1:10" ht="14">
      <c r="A23" s="126">
        <v>15</v>
      </c>
      <c r="B23" s="556" t="s">
        <v>686</v>
      </c>
      <c r="C23" s="277">
        <f>'AT4_enrolment vs availed_PY'!G24+'AT4A_enrolment vs availed_UPY'!G25</f>
        <v>5994</v>
      </c>
      <c r="D23" s="277">
        <v>5845</v>
      </c>
      <c r="E23" s="277">
        <v>87</v>
      </c>
      <c r="F23" s="277">
        <f t="shared" si="0"/>
        <v>62</v>
      </c>
      <c r="G23" s="557">
        <v>0</v>
      </c>
      <c r="I23" s="399"/>
      <c r="J23" s="481">
        <f t="shared" si="1"/>
        <v>0.97514180847514176</v>
      </c>
    </row>
    <row r="24" spans="1:10" ht="14">
      <c r="A24" s="126">
        <v>16</v>
      </c>
      <c r="B24" s="556" t="s">
        <v>687</v>
      </c>
      <c r="C24" s="277">
        <f>'AT4_enrolment vs availed_PY'!G25+'AT4A_enrolment vs availed_UPY'!G26</f>
        <v>11332</v>
      </c>
      <c r="D24" s="277">
        <v>7819</v>
      </c>
      <c r="E24" s="277">
        <v>0</v>
      </c>
      <c r="F24" s="277">
        <f t="shared" si="0"/>
        <v>3513</v>
      </c>
      <c r="G24" s="557">
        <v>0</v>
      </c>
      <c r="I24" s="399"/>
      <c r="J24" s="481">
        <f t="shared" si="1"/>
        <v>0.68999294034592307</v>
      </c>
    </row>
    <row r="25" spans="1:10" ht="14">
      <c r="A25" s="126">
        <v>17</v>
      </c>
      <c r="B25" s="277" t="s">
        <v>688</v>
      </c>
      <c r="C25" s="277">
        <f>'AT4_enrolment vs availed_PY'!G26+'AT4A_enrolment vs availed_UPY'!G27</f>
        <v>2230</v>
      </c>
      <c r="D25" s="277">
        <v>1088</v>
      </c>
      <c r="E25" s="277">
        <v>423</v>
      </c>
      <c r="F25" s="277">
        <f t="shared" si="0"/>
        <v>719</v>
      </c>
      <c r="G25" s="557">
        <v>0</v>
      </c>
      <c r="I25" s="399"/>
      <c r="J25" s="481">
        <f t="shared" si="1"/>
        <v>0.48789237668161434</v>
      </c>
    </row>
    <row r="26" spans="1:10" ht="14">
      <c r="A26" s="126">
        <v>18</v>
      </c>
      <c r="B26" s="556" t="s">
        <v>689</v>
      </c>
      <c r="C26" s="277">
        <f>'AT4_enrolment vs availed_PY'!G27+'AT4A_enrolment vs availed_UPY'!G28</f>
        <v>18293</v>
      </c>
      <c r="D26" s="277">
        <v>13399</v>
      </c>
      <c r="E26" s="277">
        <v>4894</v>
      </c>
      <c r="F26" s="277">
        <f t="shared" si="0"/>
        <v>0</v>
      </c>
      <c r="G26" s="557">
        <v>0</v>
      </c>
      <c r="I26" s="399"/>
      <c r="J26" s="481">
        <f t="shared" si="1"/>
        <v>0.73246597058984309</v>
      </c>
    </row>
    <row r="27" spans="1:10" ht="14">
      <c r="A27" s="126">
        <v>19</v>
      </c>
      <c r="B27" s="277" t="s">
        <v>690</v>
      </c>
      <c r="C27" s="277">
        <f>'AT4_enrolment vs availed_PY'!G28+'AT4A_enrolment vs availed_UPY'!G29</f>
        <v>5561</v>
      </c>
      <c r="D27" s="277">
        <v>3927</v>
      </c>
      <c r="E27" s="277">
        <v>1634</v>
      </c>
      <c r="F27" s="277">
        <f t="shared" si="0"/>
        <v>0</v>
      </c>
      <c r="G27" s="557">
        <v>0</v>
      </c>
      <c r="I27" s="399"/>
      <c r="J27" s="481">
        <f t="shared" si="1"/>
        <v>0.70616795540370436</v>
      </c>
    </row>
    <row r="28" spans="1:10" ht="14">
      <c r="A28" s="126">
        <v>20</v>
      </c>
      <c r="B28" s="277" t="s">
        <v>691</v>
      </c>
      <c r="C28" s="277">
        <f>'AT4_enrolment vs availed_PY'!G29+'AT4A_enrolment vs availed_UPY'!G30</f>
        <v>9886</v>
      </c>
      <c r="D28" s="277">
        <v>7196</v>
      </c>
      <c r="E28" s="277">
        <v>2690</v>
      </c>
      <c r="F28" s="277">
        <f t="shared" si="0"/>
        <v>0</v>
      </c>
      <c r="G28" s="557">
        <v>0</v>
      </c>
      <c r="I28" s="399"/>
      <c r="J28" s="481">
        <f t="shared" si="1"/>
        <v>0.72789803762897021</v>
      </c>
    </row>
    <row r="29" spans="1:10" ht="14">
      <c r="A29" s="126">
        <v>21</v>
      </c>
      <c r="B29" s="277" t="s">
        <v>692</v>
      </c>
      <c r="C29" s="277">
        <f>'AT4_enrolment vs availed_PY'!G30+'AT4A_enrolment vs availed_UPY'!G31</f>
        <v>14923</v>
      </c>
      <c r="D29" s="277">
        <v>13025</v>
      </c>
      <c r="E29" s="277">
        <v>1898</v>
      </c>
      <c r="F29" s="277">
        <f t="shared" si="0"/>
        <v>0</v>
      </c>
      <c r="G29" s="557">
        <v>0</v>
      </c>
      <c r="I29" s="399"/>
      <c r="J29" s="481">
        <f t="shared" si="1"/>
        <v>0.87281377739060506</v>
      </c>
    </row>
    <row r="30" spans="1:10" ht="14">
      <c r="A30" s="126">
        <v>22</v>
      </c>
      <c r="B30" s="277" t="s">
        <v>693</v>
      </c>
      <c r="C30" s="277">
        <f>'AT4_enrolment vs availed_PY'!G31+'AT4A_enrolment vs availed_UPY'!G32</f>
        <v>2631</v>
      </c>
      <c r="D30" s="277">
        <v>1745</v>
      </c>
      <c r="E30" s="277">
        <v>886</v>
      </c>
      <c r="F30" s="277">
        <f>C30-(D30+E30)</f>
        <v>0</v>
      </c>
      <c r="G30" s="557">
        <v>0</v>
      </c>
      <c r="I30" s="399"/>
      <c r="J30" s="481">
        <f t="shared" si="1"/>
        <v>0.66324591410110223</v>
      </c>
    </row>
    <row r="31" spans="1:10" ht="15" customHeight="1">
      <c r="A31" s="126">
        <v>23</v>
      </c>
      <c r="B31" s="277" t="s">
        <v>694</v>
      </c>
      <c r="C31" s="277">
        <f>'AT4_enrolment vs availed_PY'!G32+'AT4A_enrolment vs availed_UPY'!G33</f>
        <v>3146</v>
      </c>
      <c r="D31" s="558">
        <v>2876</v>
      </c>
      <c r="E31" s="277">
        <v>270</v>
      </c>
      <c r="F31" s="277">
        <f t="shared" si="0"/>
        <v>0</v>
      </c>
      <c r="G31" s="557">
        <v>0</v>
      </c>
      <c r="I31" s="399"/>
      <c r="J31" s="481">
        <f t="shared" si="1"/>
        <v>0.91417673235855057</v>
      </c>
    </row>
    <row r="32" spans="1:10" ht="15" customHeight="1">
      <c r="A32" s="559">
        <v>24</v>
      </c>
      <c r="B32" s="277" t="s">
        <v>919</v>
      </c>
      <c r="C32" s="277">
        <f>'AT4_enrolment vs availed_PY'!G33+'AT4A_enrolment vs availed_UPY'!G34</f>
        <v>1918</v>
      </c>
      <c r="D32" s="558">
        <v>1643</v>
      </c>
      <c r="E32" s="277">
        <v>187</v>
      </c>
      <c r="F32" s="277">
        <f t="shared" si="0"/>
        <v>88</v>
      </c>
      <c r="G32" s="557">
        <v>0</v>
      </c>
      <c r="I32" s="399"/>
      <c r="J32" s="481">
        <f t="shared" si="1"/>
        <v>0.85662148070907196</v>
      </c>
    </row>
    <row r="33" spans="1:13" ht="15" customHeight="1">
      <c r="A33" s="559">
        <v>25</v>
      </c>
      <c r="B33" s="277" t="s">
        <v>920</v>
      </c>
      <c r="C33" s="277">
        <f>'AT4_enrolment vs availed_PY'!G34+'AT4A_enrolment vs availed_UPY'!G35</f>
        <v>1455</v>
      </c>
      <c r="D33" s="558">
        <v>1025</v>
      </c>
      <c r="E33" s="277">
        <v>400</v>
      </c>
      <c r="F33" s="277">
        <f t="shared" si="0"/>
        <v>30</v>
      </c>
      <c r="G33" s="557">
        <v>0</v>
      </c>
      <c r="I33" s="399"/>
      <c r="J33" s="481">
        <f t="shared" si="1"/>
        <v>0.70446735395189009</v>
      </c>
    </row>
    <row r="34" spans="1:13" ht="15" customHeight="1">
      <c r="A34" s="559">
        <v>26</v>
      </c>
      <c r="B34" s="277" t="s">
        <v>921</v>
      </c>
      <c r="C34" s="277">
        <f>'AT4_enrolment vs availed_PY'!G35+'AT4A_enrolment vs availed_UPY'!G36</f>
        <v>1703</v>
      </c>
      <c r="D34" s="558">
        <v>1540</v>
      </c>
      <c r="E34" s="277">
        <v>101</v>
      </c>
      <c r="F34" s="277">
        <f t="shared" si="0"/>
        <v>62</v>
      </c>
      <c r="G34" s="557">
        <v>0</v>
      </c>
      <c r="I34" s="399"/>
      <c r="J34" s="481">
        <f t="shared" si="1"/>
        <v>0.90428655314151496</v>
      </c>
    </row>
    <row r="35" spans="1:13" ht="15" customHeight="1">
      <c r="A35" s="716" t="s">
        <v>14</v>
      </c>
      <c r="B35" s="717"/>
      <c r="C35" s="560">
        <f>SUM(C9:C34)</f>
        <v>160977</v>
      </c>
      <c r="D35" s="560">
        <f>SUM(D9:D34)</f>
        <v>127653</v>
      </c>
      <c r="E35" s="560">
        <f>SUM(E9:E34)</f>
        <v>27880</v>
      </c>
      <c r="F35" s="560">
        <f>SUM(F9:F34)</f>
        <v>5444</v>
      </c>
      <c r="G35" s="560">
        <f>SUM(G9:G34)</f>
        <v>0</v>
      </c>
      <c r="H35" s="194"/>
      <c r="I35" s="399"/>
    </row>
    <row r="36" spans="1:13" ht="15" customHeight="1">
      <c r="A36" s="193"/>
      <c r="B36" s="193"/>
      <c r="C36" s="193"/>
      <c r="D36" s="193"/>
      <c r="G36" s="194"/>
      <c r="H36" s="194"/>
      <c r="I36" s="194"/>
    </row>
    <row r="37" spans="1:13" ht="15" customHeight="1">
      <c r="A37" s="193"/>
      <c r="B37" s="193"/>
      <c r="C37" s="193"/>
      <c r="D37" s="193"/>
      <c r="E37" s="194"/>
      <c r="F37" s="194"/>
      <c r="G37" s="194"/>
      <c r="H37" s="194"/>
      <c r="I37" s="194"/>
    </row>
    <row r="38" spans="1:13" ht="15" customHeight="1">
      <c r="A38" s="13" t="s">
        <v>750</v>
      </c>
      <c r="B38" s="193"/>
      <c r="C38" s="193"/>
      <c r="D38" s="193"/>
      <c r="E38" s="194"/>
      <c r="F38" s="194"/>
      <c r="G38" s="194"/>
      <c r="H38" s="194"/>
      <c r="I38" s="194"/>
      <c r="J38" s="481">
        <f>D35/C35</f>
        <v>0.79298906054902252</v>
      </c>
    </row>
    <row r="39" spans="1:13" ht="13">
      <c r="A39" s="13" t="str">
        <f>'AT4A_enrolment vs availed_UPY'!A45</f>
        <v xml:space="preserve">Date : 28.04.2020 </v>
      </c>
      <c r="C39" s="193"/>
      <c r="D39" s="468"/>
      <c r="E39" s="193"/>
      <c r="G39" s="195"/>
      <c r="H39" s="193"/>
      <c r="I39" s="193"/>
    </row>
    <row r="40" spans="1:13" ht="13">
      <c r="A40" s="1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1:13" ht="13">
      <c r="F41" s="13" t="s">
        <v>706</v>
      </c>
    </row>
    <row r="42" spans="1:13">
      <c r="F42" s="221" t="s">
        <v>707</v>
      </c>
    </row>
    <row r="43" spans="1:13">
      <c r="F43" s="221" t="s">
        <v>708</v>
      </c>
    </row>
  </sheetData>
  <mergeCells count="4">
    <mergeCell ref="A1:E1"/>
    <mergeCell ref="A2:F2"/>
    <mergeCell ref="A4:F4"/>
    <mergeCell ref="A35:B35"/>
  </mergeCells>
  <printOptions horizontalCentered="1"/>
  <pageMargins left="0.70866141732283505" right="0.70866141732283505" top="1.2362204720000001" bottom="0.5" header="0.31496062992126" footer="0.31496062992126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6"/>
  <sheetViews>
    <sheetView view="pageBreakPreview" topLeftCell="A20" zoomScale="90" zoomScaleNormal="100" zoomScaleSheetLayoutView="90" workbookViewId="0">
      <selection activeCell="N42" sqref="N42"/>
    </sheetView>
  </sheetViews>
  <sheetFormatPr defaultColWidth="9.1796875" defaultRowHeight="12.5"/>
  <cols>
    <col min="1" max="1" width="7.453125" customWidth="1"/>
    <col min="2" max="2" width="19.81640625" customWidth="1"/>
    <col min="3" max="3" width="11.08984375" customWidth="1"/>
    <col min="4" max="4" width="10" customWidth="1"/>
    <col min="5" max="5" width="13.1796875" customWidth="1"/>
    <col min="6" max="6" width="15.26953125" customWidth="1"/>
    <col min="7" max="7" width="13.1796875" customWidth="1"/>
    <col min="8" max="8" width="14.7265625" customWidth="1"/>
    <col min="9" max="9" width="16.7265625" customWidth="1"/>
    <col min="10" max="10" width="19.26953125" customWidth="1"/>
  </cols>
  <sheetData>
    <row r="1" spans="1:12" ht="13">
      <c r="E1" s="587"/>
      <c r="F1" s="587"/>
      <c r="G1" s="587"/>
      <c r="H1" s="587"/>
      <c r="I1" s="587"/>
      <c r="J1" s="95" t="s">
        <v>56</v>
      </c>
    </row>
    <row r="2" spans="1:12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</row>
    <row r="3" spans="1:12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2" ht="14.25" customHeight="1"/>
    <row r="5" spans="1:12" ht="31.5" customHeight="1">
      <c r="A5" s="708" t="s">
        <v>883</v>
      </c>
      <c r="B5" s="708"/>
      <c r="C5" s="708"/>
      <c r="D5" s="708"/>
      <c r="E5" s="708"/>
      <c r="F5" s="708"/>
      <c r="G5" s="708"/>
      <c r="H5" s="708"/>
      <c r="I5" s="708"/>
      <c r="J5" s="708"/>
    </row>
    <row r="6" spans="1:12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0.75" customHeight="1"/>
    <row r="8" spans="1:12" ht="13">
      <c r="A8" s="397" t="s">
        <v>755</v>
      </c>
      <c r="B8" s="397"/>
      <c r="C8" s="21"/>
      <c r="H8" s="698" t="s">
        <v>916</v>
      </c>
      <c r="I8" s="698"/>
      <c r="J8" s="698"/>
      <c r="K8" s="48"/>
      <c r="L8" s="48"/>
    </row>
    <row r="9" spans="1:12" ht="13">
      <c r="A9" s="593" t="s">
        <v>2</v>
      </c>
      <c r="B9" s="593" t="s">
        <v>3</v>
      </c>
      <c r="C9" s="601" t="s">
        <v>934</v>
      </c>
      <c r="D9" s="641"/>
      <c r="E9" s="641"/>
      <c r="F9" s="602"/>
      <c r="G9" s="596" t="s">
        <v>96</v>
      </c>
      <c r="H9" s="596"/>
      <c r="I9" s="596"/>
      <c r="J9" s="596"/>
    </row>
    <row r="10" spans="1:12" ht="50.25" customHeight="1">
      <c r="A10" s="593"/>
      <c r="B10" s="593"/>
      <c r="C10" s="5" t="s">
        <v>174</v>
      </c>
      <c r="D10" s="5" t="s">
        <v>12</v>
      </c>
      <c r="E10" s="7" t="s">
        <v>960</v>
      </c>
      <c r="F10" s="7" t="s">
        <v>190</v>
      </c>
      <c r="G10" s="5" t="s">
        <v>174</v>
      </c>
      <c r="H10" s="5" t="s">
        <v>13</v>
      </c>
      <c r="I10" s="5" t="s">
        <v>104</v>
      </c>
      <c r="J10" s="5" t="s">
        <v>191</v>
      </c>
    </row>
    <row r="11" spans="1:12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5">
        <v>8</v>
      </c>
      <c r="I11" s="5">
        <v>9</v>
      </c>
      <c r="J11" s="5">
        <v>10</v>
      </c>
    </row>
    <row r="12" spans="1:12" ht="14">
      <c r="A12" s="8">
        <v>1</v>
      </c>
      <c r="B12" s="201" t="s">
        <v>672</v>
      </c>
      <c r="C12" s="33">
        <f>'AT-3'!C9</f>
        <v>70</v>
      </c>
      <c r="D12" s="210">
        <v>2587</v>
      </c>
      <c r="E12" s="274">
        <v>220</v>
      </c>
      <c r="F12" s="275">
        <f>D12*E12</f>
        <v>569140</v>
      </c>
      <c r="G12" s="33">
        <f>'AT3A_cvrg(Insti)_PY'!L12</f>
        <v>56</v>
      </c>
      <c r="H12" s="33">
        <f>'AT4_enrolment vs availed_PY'!Q10</f>
        <v>373332</v>
      </c>
      <c r="I12" s="277">
        <v>159</v>
      </c>
      <c r="J12" s="33">
        <f>ROUND(H12/I12,0)</f>
        <v>2348</v>
      </c>
      <c r="L12">
        <f>J12-'AT4_enrolment vs availed_PY'!L10</f>
        <v>0</v>
      </c>
    </row>
    <row r="13" spans="1:12" ht="14">
      <c r="A13" s="8">
        <v>2</v>
      </c>
      <c r="B13" s="33" t="s">
        <v>673</v>
      </c>
      <c r="C13" s="33">
        <f>'AT-3'!C10</f>
        <v>93</v>
      </c>
      <c r="D13" s="210">
        <v>4805</v>
      </c>
      <c r="E13" s="274">
        <v>220</v>
      </c>
      <c r="F13" s="275">
        <f t="shared" ref="F13:F37" si="0">D13*E13</f>
        <v>1057100</v>
      </c>
      <c r="G13" s="33">
        <f>'AT3A_cvrg(Insti)_PY'!L13</f>
        <v>89</v>
      </c>
      <c r="H13" s="33">
        <f>'AT4_enrolment vs availed_PY'!Q11</f>
        <v>725444</v>
      </c>
      <c r="I13" s="277">
        <v>159</v>
      </c>
      <c r="J13" s="33">
        <f t="shared" ref="J13:J37" si="1">ROUND(H13/I13,0)</f>
        <v>4563</v>
      </c>
      <c r="L13">
        <f>J13-'AT4_enrolment vs availed_PY'!L11</f>
        <v>1</v>
      </c>
    </row>
    <row r="14" spans="1:12" ht="14">
      <c r="A14" s="8">
        <v>3</v>
      </c>
      <c r="B14" s="201" t="s">
        <v>674</v>
      </c>
      <c r="C14" s="33">
        <f>'AT-3'!C11</f>
        <v>164</v>
      </c>
      <c r="D14" s="210">
        <v>6448</v>
      </c>
      <c r="E14" s="274">
        <v>220</v>
      </c>
      <c r="F14" s="275">
        <f t="shared" si="0"/>
        <v>1418560</v>
      </c>
      <c r="G14" s="33">
        <f>'AT3A_cvrg(Insti)_PY'!L14</f>
        <v>112</v>
      </c>
      <c r="H14" s="33">
        <f>'AT4_enrolment vs availed_PY'!Q12</f>
        <v>975787</v>
      </c>
      <c r="I14" s="277">
        <v>164</v>
      </c>
      <c r="J14" s="33">
        <f t="shared" si="1"/>
        <v>5950</v>
      </c>
      <c r="L14">
        <f>J14-'AT4_enrolment vs availed_PY'!L12</f>
        <v>0</v>
      </c>
    </row>
    <row r="15" spans="1:12" ht="14">
      <c r="A15" s="8">
        <v>4</v>
      </c>
      <c r="B15" s="33" t="s">
        <v>675</v>
      </c>
      <c r="C15" s="33">
        <f>'AT-3'!C12</f>
        <v>164</v>
      </c>
      <c r="D15" s="210">
        <v>5523</v>
      </c>
      <c r="E15" s="274">
        <v>220</v>
      </c>
      <c r="F15" s="275">
        <f t="shared" si="0"/>
        <v>1215060</v>
      </c>
      <c r="G15" s="33">
        <f>'AT3A_cvrg(Insti)_PY'!L15</f>
        <v>101</v>
      </c>
      <c r="H15" s="33">
        <f>'AT4_enrolment vs availed_PY'!Q13</f>
        <v>910752</v>
      </c>
      <c r="I15" s="277">
        <v>159</v>
      </c>
      <c r="J15" s="33">
        <f t="shared" si="1"/>
        <v>5728</v>
      </c>
      <c r="L15">
        <f>J15-'AT4_enrolment vs availed_PY'!L13</f>
        <v>0</v>
      </c>
    </row>
    <row r="16" spans="1:12" ht="14">
      <c r="A16" s="8">
        <v>5</v>
      </c>
      <c r="B16" s="33" t="s">
        <v>676</v>
      </c>
      <c r="C16" s="33">
        <f>'AT-3'!C13</f>
        <v>47</v>
      </c>
      <c r="D16" s="210">
        <v>2643</v>
      </c>
      <c r="E16" s="274">
        <v>220</v>
      </c>
      <c r="F16" s="275">
        <f t="shared" si="0"/>
        <v>581460</v>
      </c>
      <c r="G16" s="33">
        <f>'AT3A_cvrg(Insti)_PY'!L16</f>
        <v>32</v>
      </c>
      <c r="H16" s="33">
        <f>'AT4_enrolment vs availed_PY'!Q14</f>
        <v>308540</v>
      </c>
      <c r="I16" s="277">
        <v>158</v>
      </c>
      <c r="J16" s="33">
        <f t="shared" si="1"/>
        <v>1953</v>
      </c>
      <c r="L16">
        <f>J16-'AT4_enrolment vs availed_PY'!L14</f>
        <v>0</v>
      </c>
    </row>
    <row r="17" spans="1:14" ht="14">
      <c r="A17" s="8">
        <v>6</v>
      </c>
      <c r="B17" s="33" t="s">
        <v>677</v>
      </c>
      <c r="C17" s="33">
        <f>'AT-3'!C14</f>
        <v>92</v>
      </c>
      <c r="D17" s="210">
        <v>3926</v>
      </c>
      <c r="E17" s="274">
        <v>220</v>
      </c>
      <c r="F17" s="275">
        <f t="shared" si="0"/>
        <v>863720</v>
      </c>
      <c r="G17" s="33">
        <f>'AT3A_cvrg(Insti)_PY'!L17</f>
        <v>65</v>
      </c>
      <c r="H17" s="33">
        <f>'AT4_enrolment vs availed_PY'!Q15</f>
        <v>730494</v>
      </c>
      <c r="I17" s="277">
        <v>159</v>
      </c>
      <c r="J17" s="33">
        <f t="shared" si="1"/>
        <v>4594</v>
      </c>
      <c r="L17">
        <f>J17-'AT4_enrolment vs availed_PY'!L15</f>
        <v>-1</v>
      </c>
    </row>
    <row r="18" spans="1:14" ht="14">
      <c r="A18" s="8">
        <v>7</v>
      </c>
      <c r="B18" s="201" t="s">
        <v>678</v>
      </c>
      <c r="C18" s="33">
        <f>'AT-3'!C15</f>
        <v>100</v>
      </c>
      <c r="D18" s="210">
        <v>2058</v>
      </c>
      <c r="E18" s="274">
        <v>220</v>
      </c>
      <c r="F18" s="275">
        <f t="shared" si="0"/>
        <v>452760</v>
      </c>
      <c r="G18" s="33">
        <f>'AT3A_cvrg(Insti)_PY'!L18</f>
        <v>58</v>
      </c>
      <c r="H18" s="33">
        <f>'AT4_enrolment vs availed_PY'!Q16</f>
        <v>331197</v>
      </c>
      <c r="I18" s="277">
        <v>159</v>
      </c>
      <c r="J18" s="33">
        <f t="shared" si="1"/>
        <v>2083</v>
      </c>
      <c r="L18">
        <f>J18-'AT4_enrolment vs availed_PY'!L16</f>
        <v>0</v>
      </c>
    </row>
    <row r="19" spans="1:14" ht="14">
      <c r="A19" s="8">
        <v>8</v>
      </c>
      <c r="B19" s="33" t="s">
        <v>679</v>
      </c>
      <c r="C19" s="33">
        <f>'AT-3'!C16</f>
        <v>111</v>
      </c>
      <c r="D19" s="210">
        <v>7400</v>
      </c>
      <c r="E19" s="274">
        <v>220</v>
      </c>
      <c r="F19" s="275">
        <f t="shared" si="0"/>
        <v>1628000</v>
      </c>
      <c r="G19" s="33">
        <f>'AT3A_cvrg(Insti)_PY'!L19</f>
        <v>110</v>
      </c>
      <c r="H19" s="33">
        <f>'AT4_enrolment vs availed_PY'!Q17</f>
        <v>910820</v>
      </c>
      <c r="I19" s="277">
        <v>159</v>
      </c>
      <c r="J19" s="33">
        <f t="shared" si="1"/>
        <v>5728</v>
      </c>
      <c r="L19">
        <f>J19-'AT4_enrolment vs availed_PY'!L17</f>
        <v>-1</v>
      </c>
    </row>
    <row r="20" spans="1:14" ht="14">
      <c r="A20" s="8">
        <v>9</v>
      </c>
      <c r="B20" s="33" t="s">
        <v>680</v>
      </c>
      <c r="C20" s="33">
        <f>'AT-3'!C17</f>
        <v>102</v>
      </c>
      <c r="D20" s="210">
        <v>3192</v>
      </c>
      <c r="E20" s="274">
        <v>220</v>
      </c>
      <c r="F20" s="275">
        <f t="shared" si="0"/>
        <v>702240</v>
      </c>
      <c r="G20" s="33">
        <f>'AT3A_cvrg(Insti)_PY'!L20</f>
        <v>102</v>
      </c>
      <c r="H20" s="33">
        <f>'AT4_enrolment vs availed_PY'!Q18</f>
        <v>652218</v>
      </c>
      <c r="I20" s="394">
        <v>159</v>
      </c>
      <c r="J20" s="33">
        <f t="shared" si="1"/>
        <v>4102</v>
      </c>
      <c r="L20">
        <f>J20-'AT4_enrolment vs availed_PY'!L18</f>
        <v>0</v>
      </c>
      <c r="N20">
        <f>'AT4_enrolment vs availed_PY'!L36</f>
        <v>98021</v>
      </c>
    </row>
    <row r="21" spans="1:14" ht="14">
      <c r="A21" s="8">
        <v>10</v>
      </c>
      <c r="B21" s="33" t="s">
        <v>681</v>
      </c>
      <c r="C21" s="33">
        <f>'AT-3'!C18</f>
        <v>62</v>
      </c>
      <c r="D21" s="210">
        <v>5884</v>
      </c>
      <c r="E21" s="274">
        <v>220</v>
      </c>
      <c r="F21" s="275">
        <f t="shared" si="0"/>
        <v>1294480</v>
      </c>
      <c r="G21" s="33">
        <f>'AT3A_cvrg(Insti)_PY'!L21</f>
        <v>60</v>
      </c>
      <c r="H21" s="33">
        <f>'AT4_enrolment vs availed_PY'!Q19</f>
        <v>909708</v>
      </c>
      <c r="I21" s="394">
        <v>164</v>
      </c>
      <c r="J21" s="33">
        <f t="shared" si="1"/>
        <v>5547</v>
      </c>
      <c r="L21">
        <f>J21-'AT4_enrolment vs availed_PY'!L19</f>
        <v>0</v>
      </c>
      <c r="N21">
        <f>'AT4_enrolment vs availed_PY'!L39</f>
        <v>0</v>
      </c>
    </row>
    <row r="22" spans="1:14" ht="14">
      <c r="A22" s="8">
        <v>11</v>
      </c>
      <c r="B22" s="33" t="s">
        <v>682</v>
      </c>
      <c r="C22" s="33">
        <f>'AT-3'!C19</f>
        <v>71</v>
      </c>
      <c r="D22" s="210">
        <v>2218</v>
      </c>
      <c r="E22" s="274">
        <v>220</v>
      </c>
      <c r="F22" s="275">
        <f t="shared" si="0"/>
        <v>487960</v>
      </c>
      <c r="G22" s="33">
        <f>'AT3A_cvrg(Insti)_PY'!L22</f>
        <v>54</v>
      </c>
      <c r="H22" s="33">
        <f>'AT4_enrolment vs availed_PY'!Q20</f>
        <v>318350</v>
      </c>
      <c r="I22" s="394">
        <v>164</v>
      </c>
      <c r="J22" s="33">
        <f t="shared" si="1"/>
        <v>1941</v>
      </c>
      <c r="L22">
        <f>J22-'AT4_enrolment vs availed_PY'!L20</f>
        <v>0</v>
      </c>
    </row>
    <row r="23" spans="1:14" ht="14">
      <c r="A23" s="8">
        <v>12</v>
      </c>
      <c r="B23" s="33" t="s">
        <v>683</v>
      </c>
      <c r="C23" s="33">
        <f>'AT-3'!C20</f>
        <v>88</v>
      </c>
      <c r="D23" s="210">
        <v>1559</v>
      </c>
      <c r="E23" s="274">
        <v>220</v>
      </c>
      <c r="F23" s="275">
        <f t="shared" si="0"/>
        <v>342980</v>
      </c>
      <c r="G23" s="33">
        <f>'AT3A_cvrg(Insti)_PY'!L23</f>
        <v>47</v>
      </c>
      <c r="H23" s="33">
        <f>'AT4_enrolment vs availed_PY'!Q21</f>
        <v>229709</v>
      </c>
      <c r="I23" s="394">
        <v>159</v>
      </c>
      <c r="J23" s="33">
        <f t="shared" si="1"/>
        <v>1445</v>
      </c>
      <c r="L23">
        <f>J23-'AT4_enrolment vs availed_PY'!L21</f>
        <v>1</v>
      </c>
    </row>
    <row r="24" spans="1:14" ht="14">
      <c r="A24" s="8">
        <v>13</v>
      </c>
      <c r="B24" s="33" t="s">
        <v>684</v>
      </c>
      <c r="C24" s="33">
        <f>'AT-3'!C21</f>
        <v>38</v>
      </c>
      <c r="D24" s="210">
        <v>4242</v>
      </c>
      <c r="E24" s="274">
        <v>220</v>
      </c>
      <c r="F24" s="275">
        <f t="shared" si="0"/>
        <v>933240</v>
      </c>
      <c r="G24" s="33">
        <f>'AT3A_cvrg(Insti)_PY'!L24</f>
        <v>38</v>
      </c>
      <c r="H24" s="33">
        <f>'AT4_enrolment vs availed_PY'!Q22</f>
        <v>655669</v>
      </c>
      <c r="I24" s="394">
        <v>158</v>
      </c>
      <c r="J24" s="33">
        <f t="shared" si="1"/>
        <v>4150</v>
      </c>
      <c r="L24">
        <f>J24-'AT4_enrolment vs availed_PY'!L22</f>
        <v>0</v>
      </c>
    </row>
    <row r="25" spans="1:14" ht="14">
      <c r="A25" s="8">
        <v>14</v>
      </c>
      <c r="B25" s="33" t="s">
        <v>685</v>
      </c>
      <c r="C25" s="33">
        <f>'AT-3'!C22</f>
        <v>5</v>
      </c>
      <c r="D25" s="210">
        <v>536</v>
      </c>
      <c r="E25" s="274">
        <v>220</v>
      </c>
      <c r="F25" s="275">
        <f t="shared" si="0"/>
        <v>117920</v>
      </c>
      <c r="G25" s="33">
        <f>'AT3A_cvrg(Insti)_PY'!L25</f>
        <v>5</v>
      </c>
      <c r="H25" s="33">
        <f>'AT4_enrolment vs availed_PY'!Q23</f>
        <v>92061</v>
      </c>
      <c r="I25" s="394">
        <v>159</v>
      </c>
      <c r="J25" s="33">
        <f t="shared" si="1"/>
        <v>579</v>
      </c>
      <c r="L25">
        <f>J25-'AT4_enrolment vs availed_PY'!L23</f>
        <v>0</v>
      </c>
    </row>
    <row r="26" spans="1:14" ht="14">
      <c r="A26" s="8">
        <v>15</v>
      </c>
      <c r="B26" s="201" t="s">
        <v>686</v>
      </c>
      <c r="C26" s="33">
        <f>'AT-3'!C23</f>
        <v>48</v>
      </c>
      <c r="D26" s="210">
        <v>3461</v>
      </c>
      <c r="E26" s="274">
        <v>220</v>
      </c>
      <c r="F26" s="275">
        <f t="shared" si="0"/>
        <v>761420</v>
      </c>
      <c r="G26" s="33">
        <f>'AT3A_cvrg(Insti)_PY'!L26</f>
        <v>47</v>
      </c>
      <c r="H26" s="33">
        <f>'AT4_enrolment vs availed_PY'!Q24</f>
        <v>521590</v>
      </c>
      <c r="I26" s="394">
        <v>159</v>
      </c>
      <c r="J26" s="33">
        <f t="shared" si="1"/>
        <v>3280</v>
      </c>
      <c r="L26">
        <f>J26-'AT4_enrolment vs availed_PY'!L24</f>
        <v>0</v>
      </c>
    </row>
    <row r="27" spans="1:14" ht="14">
      <c r="A27" s="8">
        <v>16</v>
      </c>
      <c r="B27" s="201" t="s">
        <v>687</v>
      </c>
      <c r="C27" s="33">
        <f>'AT-3'!C24</f>
        <v>117</v>
      </c>
      <c r="D27" s="210">
        <v>5819</v>
      </c>
      <c r="E27" s="274">
        <v>220</v>
      </c>
      <c r="F27" s="275">
        <f t="shared" si="0"/>
        <v>1280180</v>
      </c>
      <c r="G27" s="33">
        <f>'AT3A_cvrg(Insti)_PY'!L27</f>
        <v>112</v>
      </c>
      <c r="H27" s="33">
        <f>'AT4_enrolment vs availed_PY'!Q25</f>
        <v>1013732</v>
      </c>
      <c r="I27" s="394">
        <v>159</v>
      </c>
      <c r="J27" s="33">
        <f t="shared" si="1"/>
        <v>6376</v>
      </c>
      <c r="L27">
        <f>J27-'AT4_enrolment vs availed_PY'!L25</f>
        <v>0</v>
      </c>
    </row>
    <row r="28" spans="1:14" ht="14">
      <c r="A28" s="8">
        <v>17</v>
      </c>
      <c r="B28" s="33" t="s">
        <v>688</v>
      </c>
      <c r="C28" s="33">
        <f>'AT-3'!C25</f>
        <v>48</v>
      </c>
      <c r="D28" s="210">
        <v>1454</v>
      </c>
      <c r="E28" s="274">
        <v>220</v>
      </c>
      <c r="F28" s="275">
        <f t="shared" si="0"/>
        <v>319880</v>
      </c>
      <c r="G28" s="33">
        <f>'AT3A_cvrg(Insti)_PY'!L28</f>
        <v>41</v>
      </c>
      <c r="H28" s="33">
        <f>'AT4_enrolment vs availed_PY'!Q26</f>
        <v>224767</v>
      </c>
      <c r="I28" s="394">
        <v>159</v>
      </c>
      <c r="J28" s="33">
        <f t="shared" si="1"/>
        <v>1414</v>
      </c>
      <c r="L28">
        <f>J28-'AT4_enrolment vs availed_PY'!L26</f>
        <v>0</v>
      </c>
    </row>
    <row r="29" spans="1:14" ht="14">
      <c r="A29" s="8">
        <v>18</v>
      </c>
      <c r="B29" s="201" t="s">
        <v>689</v>
      </c>
      <c r="C29" s="33">
        <f>'AT-3'!C26</f>
        <v>195</v>
      </c>
      <c r="D29" s="210">
        <v>11716</v>
      </c>
      <c r="E29" s="274">
        <v>220</v>
      </c>
      <c r="F29" s="275">
        <f t="shared" si="0"/>
        <v>2577520</v>
      </c>
      <c r="G29" s="33">
        <f>'AT3A_cvrg(Insti)_PY'!L29</f>
        <v>182</v>
      </c>
      <c r="H29" s="33">
        <f>'AT4_enrolment vs availed_PY'!Q27</f>
        <v>1797000</v>
      </c>
      <c r="I29" s="394">
        <v>159</v>
      </c>
      <c r="J29" s="33">
        <f t="shared" si="1"/>
        <v>11302</v>
      </c>
      <c r="L29">
        <f>J29-'AT4_enrolment vs availed_PY'!L27</f>
        <v>0</v>
      </c>
    </row>
    <row r="30" spans="1:14" ht="14">
      <c r="A30" s="8">
        <v>19</v>
      </c>
      <c r="B30" s="33" t="s">
        <v>690</v>
      </c>
      <c r="C30" s="33">
        <f>'AT-3'!C27</f>
        <v>78</v>
      </c>
      <c r="D30" s="210">
        <v>3410</v>
      </c>
      <c r="E30" s="274">
        <v>220</v>
      </c>
      <c r="F30" s="275">
        <f t="shared" si="0"/>
        <v>750200</v>
      </c>
      <c r="G30" s="33">
        <f>'AT3A_cvrg(Insti)_PY'!L30</f>
        <v>78</v>
      </c>
      <c r="H30" s="33">
        <f>'AT4_enrolment vs availed_PY'!Q28</f>
        <v>513910</v>
      </c>
      <c r="I30" s="394">
        <v>159</v>
      </c>
      <c r="J30" s="33">
        <f t="shared" si="1"/>
        <v>3232</v>
      </c>
      <c r="L30">
        <f>J30-'AT4_enrolment vs availed_PY'!L28</f>
        <v>0</v>
      </c>
    </row>
    <row r="31" spans="1:14" ht="14">
      <c r="A31" s="8">
        <v>20</v>
      </c>
      <c r="B31" s="33" t="s">
        <v>691</v>
      </c>
      <c r="C31" s="33">
        <f>'AT-3'!C28</f>
        <v>62</v>
      </c>
      <c r="D31" s="210">
        <v>4156</v>
      </c>
      <c r="E31" s="274">
        <v>220</v>
      </c>
      <c r="F31" s="275">
        <f t="shared" si="0"/>
        <v>914320</v>
      </c>
      <c r="G31" s="33">
        <f>'AT3A_cvrg(Insti)_PY'!L31</f>
        <v>62</v>
      </c>
      <c r="H31" s="33">
        <f>'AT4_enrolment vs availed_PY'!Q29</f>
        <v>977300</v>
      </c>
      <c r="I31" s="394">
        <v>159</v>
      </c>
      <c r="J31" s="33">
        <f t="shared" si="1"/>
        <v>6147</v>
      </c>
      <c r="L31">
        <f>J31-'AT4_enrolment vs availed_PY'!L29</f>
        <v>0</v>
      </c>
    </row>
    <row r="32" spans="1:14" ht="14">
      <c r="A32" s="8">
        <v>21</v>
      </c>
      <c r="B32" s="33" t="s">
        <v>692</v>
      </c>
      <c r="C32" s="33">
        <f>'AT-3'!C29</f>
        <v>38</v>
      </c>
      <c r="D32" s="210">
        <v>8626</v>
      </c>
      <c r="E32" s="274">
        <v>220</v>
      </c>
      <c r="F32" s="275">
        <f t="shared" si="0"/>
        <v>1897720</v>
      </c>
      <c r="G32" s="33">
        <f>'AT3A_cvrg(Insti)_PY'!L32</f>
        <v>38</v>
      </c>
      <c r="H32" s="33">
        <f>'AT4_enrolment vs availed_PY'!Q30</f>
        <v>1388388</v>
      </c>
      <c r="I32" s="394">
        <v>159</v>
      </c>
      <c r="J32" s="33">
        <f t="shared" si="1"/>
        <v>8732</v>
      </c>
      <c r="L32">
        <f>J32-'AT4_enrolment vs availed_PY'!L30</f>
        <v>0</v>
      </c>
    </row>
    <row r="33" spans="1:14" ht="14">
      <c r="A33" s="8">
        <v>22</v>
      </c>
      <c r="B33" s="33" t="s">
        <v>693</v>
      </c>
      <c r="C33" s="33">
        <f>'AT-3'!C30</f>
        <v>28</v>
      </c>
      <c r="D33" s="210">
        <v>3608</v>
      </c>
      <c r="E33" s="274">
        <v>220</v>
      </c>
      <c r="F33" s="275">
        <f t="shared" si="0"/>
        <v>793760</v>
      </c>
      <c r="G33" s="33">
        <f>'AT3A_cvrg(Insti)_PY'!L33</f>
        <v>28</v>
      </c>
      <c r="H33" s="33">
        <f>'AT4_enrolment vs availed_PY'!Q31</f>
        <v>308959</v>
      </c>
      <c r="I33" s="394">
        <v>164</v>
      </c>
      <c r="J33" s="33">
        <f t="shared" si="1"/>
        <v>1884</v>
      </c>
      <c r="L33">
        <f>J33-'AT4_enrolment vs availed_PY'!L31</f>
        <v>0</v>
      </c>
    </row>
    <row r="34" spans="1:14" ht="14">
      <c r="A34" s="8">
        <v>23</v>
      </c>
      <c r="B34" s="33" t="s">
        <v>694</v>
      </c>
      <c r="C34" s="33">
        <f>'AT-3'!C31</f>
        <v>42</v>
      </c>
      <c r="D34" s="210">
        <v>1994</v>
      </c>
      <c r="E34" s="274">
        <v>220</v>
      </c>
      <c r="F34" s="275">
        <f t="shared" si="0"/>
        <v>438680</v>
      </c>
      <c r="G34" s="33">
        <f>'AT3A_cvrg(Insti)_PY'!L34</f>
        <v>42</v>
      </c>
      <c r="H34" s="33">
        <f>'AT4_enrolment vs availed_PY'!Q32</f>
        <v>277614</v>
      </c>
      <c r="I34" s="394">
        <v>159</v>
      </c>
      <c r="J34" s="33">
        <f t="shared" si="1"/>
        <v>1746</v>
      </c>
      <c r="L34">
        <f>J34-'AT4_enrolment vs availed_PY'!L32</f>
        <v>0</v>
      </c>
    </row>
    <row r="35" spans="1:14" ht="14">
      <c r="A35" s="8">
        <v>24</v>
      </c>
      <c r="B35" s="33" t="s">
        <v>919</v>
      </c>
      <c r="C35" s="33">
        <f>'AT-3'!C32</f>
        <v>35</v>
      </c>
      <c r="D35" s="210">
        <v>1264</v>
      </c>
      <c r="E35" s="274">
        <v>220</v>
      </c>
      <c r="F35" s="275">
        <f t="shared" si="0"/>
        <v>278080</v>
      </c>
      <c r="G35" s="33">
        <f>'AT3A_cvrg(Insti)_PY'!L35</f>
        <v>32</v>
      </c>
      <c r="H35" s="33">
        <f>'AT4_enrolment vs availed_PY'!Q33</f>
        <v>221866</v>
      </c>
      <c r="I35" s="394">
        <v>164</v>
      </c>
      <c r="J35" s="33">
        <f t="shared" si="1"/>
        <v>1353</v>
      </c>
      <c r="L35">
        <f>J35-'AT4_enrolment vs availed_PY'!L33</f>
        <v>0</v>
      </c>
    </row>
    <row r="36" spans="1:14" ht="14">
      <c r="A36" s="8">
        <v>25</v>
      </c>
      <c r="B36" s="33" t="s">
        <v>920</v>
      </c>
      <c r="C36" s="33">
        <f>'AT-3'!C33</f>
        <v>29</v>
      </c>
      <c r="D36" s="210">
        <v>864</v>
      </c>
      <c r="E36" s="274">
        <v>220</v>
      </c>
      <c r="F36" s="275">
        <f t="shared" si="0"/>
        <v>190080</v>
      </c>
      <c r="G36" s="33">
        <f>'AT3A_cvrg(Insti)_PY'!L36</f>
        <v>25</v>
      </c>
      <c r="H36" s="33">
        <f>'AT4_enrolment vs availed_PY'!Q34</f>
        <v>149778</v>
      </c>
      <c r="I36" s="394">
        <v>159</v>
      </c>
      <c r="J36" s="33">
        <f t="shared" si="1"/>
        <v>942</v>
      </c>
      <c r="L36">
        <f>J36-'AT4_enrolment vs availed_PY'!L34</f>
        <v>0</v>
      </c>
    </row>
    <row r="37" spans="1:14" ht="14">
      <c r="A37" s="8">
        <v>26</v>
      </c>
      <c r="B37" s="33" t="s">
        <v>921</v>
      </c>
      <c r="C37" s="33">
        <f>'AT-3'!C34</f>
        <v>24</v>
      </c>
      <c r="D37" s="210">
        <v>739</v>
      </c>
      <c r="E37" s="274">
        <v>220</v>
      </c>
      <c r="F37" s="275">
        <f t="shared" si="0"/>
        <v>162580</v>
      </c>
      <c r="G37" s="33">
        <f>'AT3A_cvrg(Insti)_PY'!L37</f>
        <v>24</v>
      </c>
      <c r="H37" s="33">
        <f>'AT4_enrolment vs availed_PY'!Q35</f>
        <v>143418</v>
      </c>
      <c r="I37" s="394">
        <v>159</v>
      </c>
      <c r="J37" s="33">
        <f t="shared" si="1"/>
        <v>902</v>
      </c>
      <c r="L37">
        <f>J37-'AT4_enrolment vs availed_PY'!L35</f>
        <v>0</v>
      </c>
    </row>
    <row r="38" spans="1:14" ht="14">
      <c r="A38" s="3" t="s">
        <v>14</v>
      </c>
      <c r="B38" s="20"/>
      <c r="C38" s="276">
        <f>SUM(C12:C37)</f>
        <v>1951</v>
      </c>
      <c r="D38" s="276">
        <f>SUM(D12:D37)</f>
        <v>100132</v>
      </c>
      <c r="E38" s="276">
        <v>220</v>
      </c>
      <c r="F38" s="276">
        <f t="shared" ref="F38:J38" si="2">SUM(F12:F37)</f>
        <v>22029040</v>
      </c>
      <c r="G38" s="276">
        <f t="shared" si="2"/>
        <v>1640</v>
      </c>
      <c r="H38" s="276">
        <f>SUM(H12:H37)</f>
        <v>15662403</v>
      </c>
      <c r="I38" s="578">
        <f>AVERAGE(I12:I37)</f>
        <v>159.88461538461539</v>
      </c>
      <c r="J38" s="276">
        <f t="shared" si="2"/>
        <v>98021</v>
      </c>
    </row>
    <row r="39" spans="1:14" ht="13">
      <c r="A39" s="1"/>
      <c r="B39" s="13"/>
      <c r="C39" s="13">
        <v>1192</v>
      </c>
      <c r="D39">
        <v>53830</v>
      </c>
      <c r="F39">
        <v>11842600</v>
      </c>
      <c r="G39">
        <v>1140</v>
      </c>
      <c r="H39">
        <v>8805297</v>
      </c>
      <c r="J39">
        <v>55141</v>
      </c>
    </row>
    <row r="40" spans="1:14" ht="13">
      <c r="A40" s="1"/>
      <c r="B40" s="13"/>
      <c r="C40" s="13">
        <f>SUM(C38:C39)</f>
        <v>3143</v>
      </c>
      <c r="D40" s="13">
        <f t="shared" ref="D40:J40" si="3">SUM(D38:D39)</f>
        <v>153962</v>
      </c>
      <c r="E40" s="13">
        <f t="shared" si="3"/>
        <v>220</v>
      </c>
      <c r="F40" s="13">
        <f t="shared" si="3"/>
        <v>33871640</v>
      </c>
      <c r="G40" s="13">
        <f t="shared" si="3"/>
        <v>2780</v>
      </c>
      <c r="H40" s="13">
        <f t="shared" si="3"/>
        <v>24467700</v>
      </c>
      <c r="I40" s="579">
        <f t="shared" si="3"/>
        <v>159.88461538461539</v>
      </c>
      <c r="J40" s="13">
        <f t="shared" si="3"/>
        <v>153162</v>
      </c>
      <c r="N40">
        <v>164</v>
      </c>
    </row>
    <row r="41" spans="1:14" ht="13">
      <c r="A41" s="13" t="s">
        <v>750</v>
      </c>
      <c r="J41" s="580">
        <f>J40/D40</f>
        <v>0.99480391265377166</v>
      </c>
      <c r="N41">
        <v>160</v>
      </c>
    </row>
    <row r="42" spans="1:14" ht="13">
      <c r="A42" s="13" t="str">
        <f>'AT-4B'!A39</f>
        <v xml:space="preserve">Date : 28.04.2020 </v>
      </c>
      <c r="N42">
        <f>N41/N40</f>
        <v>0.97560975609756095</v>
      </c>
    </row>
    <row r="44" spans="1:14" ht="13">
      <c r="I44" s="13" t="s">
        <v>706</v>
      </c>
    </row>
    <row r="45" spans="1:14">
      <c r="I45" s="221" t="s">
        <v>707</v>
      </c>
    </row>
    <row r="46" spans="1:14">
      <c r="I46" s="221" t="s">
        <v>708</v>
      </c>
    </row>
  </sheetData>
  <mergeCells count="9">
    <mergeCell ref="E1:I1"/>
    <mergeCell ref="A2:J2"/>
    <mergeCell ref="A3:J3"/>
    <mergeCell ref="G9:J9"/>
    <mergeCell ref="C9:F9"/>
    <mergeCell ref="H8:J8"/>
    <mergeCell ref="A5:J5"/>
    <mergeCell ref="A9:A10"/>
    <mergeCell ref="B9:B10"/>
  </mergeCells>
  <printOptions horizontalCentered="1"/>
  <pageMargins left="0.70866141732283505" right="0.70866141732283505" top="1.2362204720000001" bottom="0.5" header="0.31496062992126" footer="0.31496062992126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46"/>
  <sheetViews>
    <sheetView view="pageBreakPreview" topLeftCell="A16" zoomScale="90" zoomScaleSheetLayoutView="90" workbookViewId="0">
      <selection activeCell="I12" sqref="I12:I37"/>
    </sheetView>
  </sheetViews>
  <sheetFormatPr defaultColWidth="9.1796875" defaultRowHeight="12.5"/>
  <cols>
    <col min="1" max="1" width="7.453125" customWidth="1"/>
    <col min="2" max="2" width="20.1796875" customWidth="1"/>
    <col min="3" max="3" width="11.08984375" customWidth="1"/>
    <col min="4" max="4" width="10" customWidth="1"/>
    <col min="5" max="5" width="14.1796875" customWidth="1"/>
    <col min="6" max="6" width="14.26953125" customWidth="1"/>
    <col min="7" max="7" width="13.1796875" customWidth="1"/>
    <col min="8" max="8" width="14.7265625" customWidth="1"/>
    <col min="9" max="9" width="16.7265625" customWidth="1"/>
    <col min="10" max="10" width="19.26953125" customWidth="1"/>
  </cols>
  <sheetData>
    <row r="1" spans="1:14" ht="13">
      <c r="E1" s="587"/>
      <c r="F1" s="587"/>
      <c r="G1" s="587"/>
      <c r="H1" s="587"/>
      <c r="I1" s="587"/>
      <c r="J1" s="95" t="s">
        <v>346</v>
      </c>
    </row>
    <row r="2" spans="1:14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</row>
    <row r="3" spans="1:14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4" ht="14.25" customHeight="1"/>
    <row r="5" spans="1:14" ht="15.5">
      <c r="A5" s="708" t="s">
        <v>884</v>
      </c>
      <c r="B5" s="708"/>
      <c r="C5" s="708"/>
      <c r="D5" s="708"/>
      <c r="E5" s="708"/>
      <c r="F5" s="708"/>
      <c r="G5" s="708"/>
      <c r="H5" s="708"/>
      <c r="I5" s="708"/>
      <c r="J5" s="708"/>
    </row>
    <row r="6" spans="1:14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0.75" customHeight="1"/>
    <row r="8" spans="1:14" ht="13">
      <c r="A8" s="397" t="s">
        <v>755</v>
      </c>
      <c r="B8" s="397"/>
      <c r="C8" s="21"/>
      <c r="H8" s="698" t="s">
        <v>916</v>
      </c>
      <c r="I8" s="698"/>
      <c r="J8" s="698"/>
    </row>
    <row r="9" spans="1:14" ht="13">
      <c r="A9" s="593" t="s">
        <v>2</v>
      </c>
      <c r="B9" s="593" t="s">
        <v>3</v>
      </c>
      <c r="C9" s="601" t="s">
        <v>934</v>
      </c>
      <c r="D9" s="641"/>
      <c r="E9" s="641"/>
      <c r="F9" s="602"/>
      <c r="G9" s="601" t="s">
        <v>96</v>
      </c>
      <c r="H9" s="641"/>
      <c r="I9" s="641"/>
      <c r="J9" s="602"/>
    </row>
    <row r="10" spans="1:14" ht="47">
      <c r="A10" s="593"/>
      <c r="B10" s="593"/>
      <c r="C10" s="5" t="s">
        <v>174</v>
      </c>
      <c r="D10" s="5" t="s">
        <v>12</v>
      </c>
      <c r="E10" s="161" t="s">
        <v>667</v>
      </c>
      <c r="F10" s="7" t="s">
        <v>190</v>
      </c>
      <c r="G10" s="5" t="s">
        <v>174</v>
      </c>
      <c r="H10" s="17" t="s">
        <v>13</v>
      </c>
      <c r="I10" s="75" t="s">
        <v>104</v>
      </c>
      <c r="J10" s="5" t="s">
        <v>191</v>
      </c>
    </row>
    <row r="11" spans="1:14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7">
        <v>8</v>
      </c>
      <c r="I11" s="5">
        <v>9</v>
      </c>
      <c r="J11" s="5">
        <v>10</v>
      </c>
    </row>
    <row r="12" spans="1:14" ht="14">
      <c r="A12" s="8">
        <v>1</v>
      </c>
      <c r="B12" s="201" t="s">
        <v>672</v>
      </c>
      <c r="C12" s="33">
        <f>'AT-3'!D9+'AT-3'!E9</f>
        <v>52</v>
      </c>
      <c r="D12" s="33">
        <v>1026</v>
      </c>
      <c r="E12" s="274">
        <v>220</v>
      </c>
      <c r="F12" s="275">
        <f>D12*E12</f>
        <v>225720</v>
      </c>
      <c r="G12" s="33">
        <f>'AT3B_cvrg(Insti)_UPY '!L11+'AT3C_cvrg(Insti)_UPY '!L11</f>
        <v>48</v>
      </c>
      <c r="H12" s="274">
        <f>'AT4A_enrolment vs availed_UPY'!Q11</f>
        <v>142464</v>
      </c>
      <c r="I12" s="274">
        <v>159</v>
      </c>
      <c r="J12" s="274">
        <f>ROUND(H12/I12,0)</f>
        <v>896</v>
      </c>
      <c r="L12">
        <f>J12-'AT4A_enrolment vs availed_UPY'!L11</f>
        <v>0</v>
      </c>
      <c r="N12">
        <f>'AT4A_enrolment vs availed_UPY'!G11-'T5A_PLAN_vs_PRFM '!D12</f>
        <v>332</v>
      </c>
    </row>
    <row r="13" spans="1:14" ht="14">
      <c r="A13" s="8">
        <v>2</v>
      </c>
      <c r="B13" s="33" t="s">
        <v>673</v>
      </c>
      <c r="C13" s="33">
        <f>'AT-3'!D10+'AT-3'!E10</f>
        <v>83</v>
      </c>
      <c r="D13" s="33">
        <v>2747</v>
      </c>
      <c r="E13" s="274">
        <v>220</v>
      </c>
      <c r="F13" s="275">
        <f t="shared" ref="F13:F37" si="0">D13*E13</f>
        <v>604340</v>
      </c>
      <c r="G13" s="33">
        <f>'AT3B_cvrg(Insti)_UPY '!L12+'AT3C_cvrg(Insti)_UPY '!L12</f>
        <v>82</v>
      </c>
      <c r="H13" s="274">
        <f>'AT4A_enrolment vs availed_UPY'!Q12</f>
        <v>417111</v>
      </c>
      <c r="I13" s="274">
        <v>159</v>
      </c>
      <c r="J13" s="274">
        <f t="shared" ref="J13:J34" si="1">ROUND(H13/I13,0)</f>
        <v>2623</v>
      </c>
      <c r="L13">
        <f>J13-'AT4A_enrolment vs availed_UPY'!L12</f>
        <v>0</v>
      </c>
      <c r="N13">
        <f>'AT4A_enrolment vs availed_UPY'!G12-'T5A_PLAN_vs_PRFM '!D13</f>
        <v>-26</v>
      </c>
    </row>
    <row r="14" spans="1:14" ht="14">
      <c r="A14" s="8">
        <v>3</v>
      </c>
      <c r="B14" s="201" t="s">
        <v>674</v>
      </c>
      <c r="C14" s="33">
        <f>'AT-3'!D11+'AT-3'!E11</f>
        <v>63</v>
      </c>
      <c r="D14" s="33">
        <v>2238</v>
      </c>
      <c r="E14" s="274">
        <v>220</v>
      </c>
      <c r="F14" s="275">
        <f t="shared" si="0"/>
        <v>492360</v>
      </c>
      <c r="G14" s="33">
        <f>'AT3B_cvrg(Insti)_UPY '!L13+'AT3C_cvrg(Insti)_UPY '!L13</f>
        <v>58</v>
      </c>
      <c r="H14" s="274">
        <f>'AT4A_enrolment vs availed_UPY'!Q13</f>
        <v>334786</v>
      </c>
      <c r="I14" s="274">
        <v>164</v>
      </c>
      <c r="J14" s="274">
        <f>ROUNDUP(H14/I14,0)</f>
        <v>2042</v>
      </c>
      <c r="L14">
        <f>J14-'AT4A_enrolment vs availed_UPY'!L13</f>
        <v>0</v>
      </c>
      <c r="N14">
        <f>'AT4A_enrolment vs availed_UPY'!G13-'T5A_PLAN_vs_PRFM '!D14</f>
        <v>-150</v>
      </c>
    </row>
    <row r="15" spans="1:14" ht="14">
      <c r="A15" s="8">
        <v>4</v>
      </c>
      <c r="B15" s="33" t="s">
        <v>675</v>
      </c>
      <c r="C15" s="33">
        <f>'AT-3'!D12+'AT-3'!E12</f>
        <v>83</v>
      </c>
      <c r="D15" s="33">
        <v>3060</v>
      </c>
      <c r="E15" s="274">
        <v>220</v>
      </c>
      <c r="F15" s="275">
        <f t="shared" si="0"/>
        <v>673200</v>
      </c>
      <c r="G15" s="33">
        <f>'AT3B_cvrg(Insti)_UPY '!L14+'AT3C_cvrg(Insti)_UPY '!L14</f>
        <v>80</v>
      </c>
      <c r="H15" s="274">
        <f>'AT4A_enrolment vs availed_UPY'!Q14</f>
        <v>519771</v>
      </c>
      <c r="I15" s="274">
        <v>159</v>
      </c>
      <c r="J15" s="274">
        <f t="shared" si="1"/>
        <v>3269</v>
      </c>
      <c r="L15">
        <f>J15-'AT4A_enrolment vs availed_UPY'!L14</f>
        <v>0</v>
      </c>
      <c r="N15">
        <f>'AT4A_enrolment vs availed_UPY'!G14-'T5A_PLAN_vs_PRFM '!D15</f>
        <v>258</v>
      </c>
    </row>
    <row r="16" spans="1:14" ht="14">
      <c r="A16" s="8">
        <v>5</v>
      </c>
      <c r="B16" s="33" t="s">
        <v>676</v>
      </c>
      <c r="C16" s="33">
        <f>'AT-3'!D13+'AT-3'!E13</f>
        <v>46</v>
      </c>
      <c r="D16" s="33">
        <v>887</v>
      </c>
      <c r="E16" s="274">
        <v>220</v>
      </c>
      <c r="F16" s="275">
        <f t="shared" si="0"/>
        <v>195140</v>
      </c>
      <c r="G16" s="33">
        <f>'AT3B_cvrg(Insti)_UPY '!L15+'AT3C_cvrg(Insti)_UPY '!L15</f>
        <v>41</v>
      </c>
      <c r="H16" s="274">
        <f>'AT4A_enrolment vs availed_UPY'!Q15</f>
        <v>112560</v>
      </c>
      <c r="I16" s="274">
        <v>158</v>
      </c>
      <c r="J16" s="274">
        <f t="shared" si="1"/>
        <v>712</v>
      </c>
      <c r="L16">
        <f>J16-'AT4A_enrolment vs availed_UPY'!L15</f>
        <v>0</v>
      </c>
      <c r="N16">
        <f>'AT4A_enrolment vs availed_UPY'!G15-'T5A_PLAN_vs_PRFM '!D16</f>
        <v>-38</v>
      </c>
    </row>
    <row r="17" spans="1:14" ht="14">
      <c r="A17" s="8">
        <v>6</v>
      </c>
      <c r="B17" s="33" t="s">
        <v>677</v>
      </c>
      <c r="C17" s="33">
        <f>'AT-3'!D14+'AT-3'!E14</f>
        <v>54</v>
      </c>
      <c r="D17" s="33">
        <v>1873</v>
      </c>
      <c r="E17" s="274">
        <v>220</v>
      </c>
      <c r="F17" s="275">
        <f t="shared" si="0"/>
        <v>412060</v>
      </c>
      <c r="G17" s="33">
        <f>'AT3B_cvrg(Insti)_UPY '!L16+'AT3C_cvrg(Insti)_UPY '!L16</f>
        <v>52</v>
      </c>
      <c r="H17" s="274">
        <f>'AT4A_enrolment vs availed_UPY'!Q16</f>
        <v>301777</v>
      </c>
      <c r="I17" s="274">
        <v>159</v>
      </c>
      <c r="J17" s="274">
        <f t="shared" si="1"/>
        <v>1898</v>
      </c>
      <c r="L17">
        <f>J17-'AT4A_enrolment vs availed_UPY'!L16</f>
        <v>0</v>
      </c>
      <c r="N17">
        <f>'AT4A_enrolment vs availed_UPY'!G16-'T5A_PLAN_vs_PRFM '!D17</f>
        <v>240</v>
      </c>
    </row>
    <row r="18" spans="1:14" ht="14">
      <c r="A18" s="8">
        <v>7</v>
      </c>
      <c r="B18" s="201" t="s">
        <v>678</v>
      </c>
      <c r="C18" s="33">
        <f>'AT-3'!D15+'AT-3'!E15</f>
        <v>68</v>
      </c>
      <c r="D18" s="33">
        <v>1472</v>
      </c>
      <c r="E18" s="274">
        <v>220</v>
      </c>
      <c r="F18" s="275">
        <f t="shared" si="0"/>
        <v>323840</v>
      </c>
      <c r="G18" s="33">
        <f>'AT3B_cvrg(Insti)_UPY '!L17+'AT3C_cvrg(Insti)_UPY '!L17</f>
        <v>49</v>
      </c>
      <c r="H18" s="274">
        <f>'AT4A_enrolment vs availed_UPY'!Q17</f>
        <v>192390</v>
      </c>
      <c r="I18" s="274">
        <v>159</v>
      </c>
      <c r="J18" s="274">
        <f t="shared" si="1"/>
        <v>1210</v>
      </c>
      <c r="L18">
        <f>J18-'AT4A_enrolment vs availed_UPY'!L17</f>
        <v>0</v>
      </c>
      <c r="N18">
        <f>'AT4A_enrolment vs availed_UPY'!G17-'T5A_PLAN_vs_PRFM '!D18</f>
        <v>-219</v>
      </c>
    </row>
    <row r="19" spans="1:14" ht="14">
      <c r="A19" s="8">
        <v>8</v>
      </c>
      <c r="B19" s="33" t="s">
        <v>679</v>
      </c>
      <c r="C19" s="33">
        <f>'AT-3'!D16+'AT-3'!E16</f>
        <v>86</v>
      </c>
      <c r="D19" s="33">
        <v>4100</v>
      </c>
      <c r="E19" s="274">
        <v>220</v>
      </c>
      <c r="F19" s="275">
        <f t="shared" si="0"/>
        <v>902000</v>
      </c>
      <c r="G19" s="33">
        <f>'AT3B_cvrg(Insti)_UPY '!L18+'AT3C_cvrg(Insti)_UPY '!L18</f>
        <v>86</v>
      </c>
      <c r="H19" s="274">
        <f>'AT4A_enrolment vs availed_UPY'!Q18</f>
        <v>511980</v>
      </c>
      <c r="I19" s="274">
        <v>159</v>
      </c>
      <c r="J19" s="274">
        <f>ROUND(H19/I19,0)</f>
        <v>3220</v>
      </c>
      <c r="L19">
        <f>J19-'AT4A_enrolment vs availed_UPY'!L18</f>
        <v>0</v>
      </c>
      <c r="N19">
        <f>'AT4A_enrolment vs availed_UPY'!G18-'T5A_PLAN_vs_PRFM '!D19</f>
        <v>-860</v>
      </c>
    </row>
    <row r="20" spans="1:14" ht="14">
      <c r="A20" s="8">
        <v>9</v>
      </c>
      <c r="B20" s="33" t="s">
        <v>680</v>
      </c>
      <c r="C20" s="33">
        <f>'AT-3'!D17+'AT-3'!E17</f>
        <v>39</v>
      </c>
      <c r="D20" s="33">
        <v>1275</v>
      </c>
      <c r="E20" s="274">
        <v>220</v>
      </c>
      <c r="F20" s="275">
        <f t="shared" si="0"/>
        <v>280500</v>
      </c>
      <c r="G20" s="33">
        <f>'AT3B_cvrg(Insti)_UPY '!L19+'AT3C_cvrg(Insti)_UPY '!L19</f>
        <v>39</v>
      </c>
      <c r="H20" s="274">
        <f>'AT4A_enrolment vs availed_UPY'!Q19</f>
        <v>528993</v>
      </c>
      <c r="I20" s="274">
        <v>159</v>
      </c>
      <c r="J20" s="274">
        <f t="shared" si="1"/>
        <v>3327</v>
      </c>
      <c r="L20">
        <f>J20-'AT4A_enrolment vs availed_UPY'!L19</f>
        <v>0</v>
      </c>
      <c r="N20">
        <f>'AT4A_enrolment vs availed_UPY'!G19-'T5A_PLAN_vs_PRFM '!D20</f>
        <v>2067</v>
      </c>
    </row>
    <row r="21" spans="1:14" ht="14">
      <c r="A21" s="8">
        <v>10</v>
      </c>
      <c r="B21" s="33" t="s">
        <v>681</v>
      </c>
      <c r="C21" s="33">
        <f>'AT-3'!D18+'AT-3'!E18</f>
        <v>54</v>
      </c>
      <c r="D21" s="33">
        <v>3471</v>
      </c>
      <c r="E21" s="274">
        <v>220</v>
      </c>
      <c r="F21" s="275">
        <f t="shared" si="0"/>
        <v>763620</v>
      </c>
      <c r="G21" s="33">
        <f>'AT3B_cvrg(Insti)_UPY '!L20+'AT3C_cvrg(Insti)_UPY '!L20</f>
        <v>54</v>
      </c>
      <c r="H21" s="274">
        <f>'AT4A_enrolment vs availed_UPY'!Q20</f>
        <v>597452</v>
      </c>
      <c r="I21" s="274">
        <v>164</v>
      </c>
      <c r="J21" s="274">
        <f t="shared" si="1"/>
        <v>3643</v>
      </c>
      <c r="L21">
        <f>J21-'AT4A_enrolment vs availed_UPY'!L20</f>
        <v>0</v>
      </c>
      <c r="N21">
        <f>'AT4A_enrolment vs availed_UPY'!G20-'T5A_PLAN_vs_PRFM '!D21</f>
        <v>209</v>
      </c>
    </row>
    <row r="22" spans="1:14" ht="14">
      <c r="A22" s="8">
        <v>11</v>
      </c>
      <c r="B22" s="33" t="s">
        <v>682</v>
      </c>
      <c r="C22" s="33">
        <f>'AT-3'!D19+'AT-3'!E19</f>
        <v>35</v>
      </c>
      <c r="D22" s="33">
        <v>1581</v>
      </c>
      <c r="E22" s="274">
        <v>220</v>
      </c>
      <c r="F22" s="275">
        <f t="shared" si="0"/>
        <v>347820</v>
      </c>
      <c r="G22" s="33">
        <f>'AT3B_cvrg(Insti)_UPY '!L21+'AT3C_cvrg(Insti)_UPY '!L21</f>
        <v>30</v>
      </c>
      <c r="H22" s="274">
        <f>'AT4A_enrolment vs availed_UPY'!Q21</f>
        <v>214731</v>
      </c>
      <c r="I22" s="274">
        <v>164</v>
      </c>
      <c r="J22" s="274">
        <f t="shared" si="1"/>
        <v>1309</v>
      </c>
      <c r="L22">
        <f>J22-'AT4A_enrolment vs availed_UPY'!L21</f>
        <v>0</v>
      </c>
      <c r="N22">
        <f>'AT4A_enrolment vs availed_UPY'!G21-'T5A_PLAN_vs_PRFM '!D22</f>
        <v>-267</v>
      </c>
    </row>
    <row r="23" spans="1:14" ht="14">
      <c r="A23" s="8">
        <v>12</v>
      </c>
      <c r="B23" s="33" t="s">
        <v>683</v>
      </c>
      <c r="C23" s="33">
        <f>'AT-3'!D20+'AT-3'!E20</f>
        <v>28</v>
      </c>
      <c r="D23" s="33">
        <v>945</v>
      </c>
      <c r="E23" s="274">
        <v>220</v>
      </c>
      <c r="F23" s="275">
        <f t="shared" si="0"/>
        <v>207900</v>
      </c>
      <c r="G23" s="33">
        <f>'AT3B_cvrg(Insti)_UPY '!L22+'AT3C_cvrg(Insti)_UPY '!L22</f>
        <v>27</v>
      </c>
      <c r="H23" s="274">
        <f>'AT4A_enrolment vs availed_UPY'!Q22</f>
        <v>150195</v>
      </c>
      <c r="I23" s="274">
        <v>159</v>
      </c>
      <c r="J23" s="274">
        <f>ROUNDDOWN(H23/I23,0)</f>
        <v>944</v>
      </c>
      <c r="L23">
        <f>J23-'AT4A_enrolment vs availed_UPY'!L22</f>
        <v>0</v>
      </c>
      <c r="N23">
        <f>'AT4A_enrolment vs availed_UPY'!G22-'T5A_PLAN_vs_PRFM '!D23</f>
        <v>205</v>
      </c>
    </row>
    <row r="24" spans="1:14" ht="14">
      <c r="A24" s="8">
        <v>13</v>
      </c>
      <c r="B24" s="33" t="s">
        <v>684</v>
      </c>
      <c r="C24" s="33">
        <f>'AT-3'!D21+'AT-3'!E21</f>
        <v>34</v>
      </c>
      <c r="D24" s="33">
        <v>2279</v>
      </c>
      <c r="E24" s="274">
        <v>220</v>
      </c>
      <c r="F24" s="275">
        <f t="shared" si="0"/>
        <v>501380</v>
      </c>
      <c r="G24" s="33">
        <f>'AT3B_cvrg(Insti)_UPY '!L23+'AT3C_cvrg(Insti)_UPY '!L23</f>
        <v>34</v>
      </c>
      <c r="H24" s="274">
        <f>'AT4A_enrolment vs availed_UPY'!Q23</f>
        <v>353794</v>
      </c>
      <c r="I24" s="274">
        <v>158</v>
      </c>
      <c r="J24" s="274">
        <f>ROUNDUP(H24/I24,0)</f>
        <v>2240</v>
      </c>
      <c r="L24">
        <f>J24-'AT4A_enrolment vs availed_UPY'!L23</f>
        <v>0</v>
      </c>
      <c r="N24">
        <f>'AT4A_enrolment vs availed_UPY'!G23-'T5A_PLAN_vs_PRFM '!D24</f>
        <v>136</v>
      </c>
    </row>
    <row r="25" spans="1:14" ht="14">
      <c r="A25" s="8">
        <v>14</v>
      </c>
      <c r="B25" s="33" t="s">
        <v>685</v>
      </c>
      <c r="C25" s="33">
        <f>'AT-3'!D22+'AT-3'!E22</f>
        <v>18</v>
      </c>
      <c r="D25" s="33">
        <v>208</v>
      </c>
      <c r="E25" s="274">
        <v>220</v>
      </c>
      <c r="F25" s="275">
        <f t="shared" si="0"/>
        <v>45760</v>
      </c>
      <c r="G25" s="33">
        <f>'AT3B_cvrg(Insti)_UPY '!L24+'AT3C_cvrg(Insti)_UPY '!L24</f>
        <v>18</v>
      </c>
      <c r="H25" s="274">
        <f>'AT4A_enrolment vs availed_UPY'!Q24</f>
        <v>33072</v>
      </c>
      <c r="I25" s="274">
        <v>159</v>
      </c>
      <c r="J25" s="274">
        <f t="shared" si="1"/>
        <v>208</v>
      </c>
      <c r="L25">
        <f>J25-'AT4A_enrolment vs availed_UPY'!L24</f>
        <v>0</v>
      </c>
      <c r="N25">
        <f>'AT4A_enrolment vs availed_UPY'!G24-'T5A_PLAN_vs_PRFM '!D25</f>
        <v>6</v>
      </c>
    </row>
    <row r="26" spans="1:14" ht="14">
      <c r="A26" s="8">
        <v>15</v>
      </c>
      <c r="B26" s="201" t="s">
        <v>686</v>
      </c>
      <c r="C26" s="33">
        <f>'AT-3'!D23+'AT-3'!E23</f>
        <v>35</v>
      </c>
      <c r="D26" s="33">
        <v>2158</v>
      </c>
      <c r="E26" s="274">
        <v>220</v>
      </c>
      <c r="F26" s="275">
        <f t="shared" si="0"/>
        <v>474760</v>
      </c>
      <c r="G26" s="33">
        <f>'AT3B_cvrg(Insti)_UPY '!L25+'AT3C_cvrg(Insti)_UPY '!L25</f>
        <v>35</v>
      </c>
      <c r="H26" s="274">
        <f>'AT4A_enrolment vs availed_UPY'!Q25</f>
        <v>328727</v>
      </c>
      <c r="I26" s="274">
        <v>159</v>
      </c>
      <c r="J26" s="274">
        <f>ROUNDUP(H26/I26,0)</f>
        <v>2068</v>
      </c>
      <c r="L26">
        <f>J26-'AT4A_enrolment vs availed_UPY'!L25</f>
        <v>0</v>
      </c>
      <c r="N26">
        <f>'AT4A_enrolment vs availed_UPY'!G25-'T5A_PLAN_vs_PRFM '!D26</f>
        <v>195</v>
      </c>
    </row>
    <row r="27" spans="1:14" ht="14">
      <c r="A27" s="8">
        <v>16</v>
      </c>
      <c r="B27" s="201" t="s">
        <v>687</v>
      </c>
      <c r="C27" s="33">
        <f>'AT-3'!D24+'AT-3'!E24</f>
        <v>72</v>
      </c>
      <c r="D27" s="33">
        <v>3432</v>
      </c>
      <c r="E27" s="274">
        <v>220</v>
      </c>
      <c r="F27" s="275">
        <f t="shared" si="0"/>
        <v>755040</v>
      </c>
      <c r="G27" s="33">
        <f>'AT3B_cvrg(Insti)_UPY '!L26+'AT3C_cvrg(Insti)_UPY '!L26</f>
        <v>72</v>
      </c>
      <c r="H27" s="274">
        <f>'AT4A_enrolment vs availed_UPY'!Q26</f>
        <v>561963</v>
      </c>
      <c r="I27" s="274">
        <v>159</v>
      </c>
      <c r="J27" s="274">
        <f>ROUNDUP(H27/I27,0)</f>
        <v>3535</v>
      </c>
      <c r="L27">
        <f>J27-'AT4A_enrolment vs availed_UPY'!L26</f>
        <v>0</v>
      </c>
      <c r="N27">
        <f>'AT4A_enrolment vs availed_UPY'!G26-'T5A_PLAN_vs_PRFM '!D27</f>
        <v>771</v>
      </c>
    </row>
    <row r="28" spans="1:14" ht="14">
      <c r="A28" s="8">
        <v>17</v>
      </c>
      <c r="B28" s="33" t="s">
        <v>688</v>
      </c>
      <c r="C28" s="33">
        <f>'AT-3'!D25+'AT-3'!E25</f>
        <v>28</v>
      </c>
      <c r="D28" s="33">
        <v>775</v>
      </c>
      <c r="E28" s="274">
        <v>220</v>
      </c>
      <c r="F28" s="275">
        <f t="shared" si="0"/>
        <v>170500</v>
      </c>
      <c r="G28" s="33">
        <f>'AT3B_cvrg(Insti)_UPY '!L27+'AT3C_cvrg(Insti)_UPY '!L27</f>
        <v>28</v>
      </c>
      <c r="H28" s="274">
        <f>'AT4A_enrolment vs availed_UPY'!Q27</f>
        <v>109205</v>
      </c>
      <c r="I28" s="274">
        <v>159</v>
      </c>
      <c r="J28" s="274">
        <f t="shared" si="1"/>
        <v>687</v>
      </c>
      <c r="L28">
        <f>J28-'AT4A_enrolment vs availed_UPY'!L27</f>
        <v>0</v>
      </c>
      <c r="N28">
        <f>'AT4A_enrolment vs availed_UPY'!G27-'T5A_PLAN_vs_PRFM '!D28</f>
        <v>-23</v>
      </c>
    </row>
    <row r="29" spans="1:14" ht="14">
      <c r="A29" s="8">
        <v>18</v>
      </c>
      <c r="B29" s="201" t="s">
        <v>689</v>
      </c>
      <c r="C29" s="33">
        <f>'AT-3'!D26+'AT-3'!E26</f>
        <v>96</v>
      </c>
      <c r="D29" s="33">
        <v>6832</v>
      </c>
      <c r="E29" s="274">
        <v>220</v>
      </c>
      <c r="F29" s="275">
        <f t="shared" si="0"/>
        <v>1503040</v>
      </c>
      <c r="G29" s="33">
        <f>'AT3B_cvrg(Insti)_UPY '!L28+'AT3C_cvrg(Insti)_UPY '!L28</f>
        <v>92</v>
      </c>
      <c r="H29" s="274">
        <f>'AT4A_enrolment vs availed_UPY'!Q28</f>
        <v>1072370</v>
      </c>
      <c r="I29" s="274">
        <v>159</v>
      </c>
      <c r="J29" s="274">
        <f>ROUNDUP(H29/I29,0)</f>
        <v>6745</v>
      </c>
      <c r="L29">
        <f>J29-'AT4A_enrolment vs availed_UPY'!L28</f>
        <v>0</v>
      </c>
      <c r="N29">
        <f>'AT4A_enrolment vs availed_UPY'!G28-'T5A_PLAN_vs_PRFM '!D29</f>
        <v>95</v>
      </c>
    </row>
    <row r="30" spans="1:14" ht="14">
      <c r="A30" s="8">
        <v>19</v>
      </c>
      <c r="B30" s="33" t="s">
        <v>690</v>
      </c>
      <c r="C30" s="33">
        <f>'AT-3'!D27+'AT-3'!E27</f>
        <v>45</v>
      </c>
      <c r="D30" s="33">
        <v>2099</v>
      </c>
      <c r="E30" s="274">
        <v>220</v>
      </c>
      <c r="F30" s="275">
        <f t="shared" si="0"/>
        <v>461780</v>
      </c>
      <c r="G30" s="33">
        <f>'AT3B_cvrg(Insti)_UPY '!L29+'AT3C_cvrg(Insti)_UPY '!L29</f>
        <v>45</v>
      </c>
      <c r="H30" s="274">
        <f>'AT4A_enrolment vs availed_UPY'!Q29</f>
        <v>338829</v>
      </c>
      <c r="I30" s="274">
        <v>159</v>
      </c>
      <c r="J30" s="274">
        <f t="shared" si="1"/>
        <v>2131</v>
      </c>
      <c r="L30">
        <f>J30-'AT4A_enrolment vs availed_UPY'!L29</f>
        <v>0</v>
      </c>
      <c r="N30">
        <f>'AT4A_enrolment vs availed_UPY'!G29-'T5A_PLAN_vs_PRFM '!D30</f>
        <v>49</v>
      </c>
    </row>
    <row r="31" spans="1:14" ht="14">
      <c r="A31" s="8">
        <v>20</v>
      </c>
      <c r="B31" s="33" t="s">
        <v>691</v>
      </c>
      <c r="C31" s="33">
        <f>'AT-3'!D28+'AT-3'!E28</f>
        <v>22</v>
      </c>
      <c r="D31" s="33">
        <v>2376</v>
      </c>
      <c r="E31" s="274">
        <v>220</v>
      </c>
      <c r="F31" s="275">
        <f t="shared" si="0"/>
        <v>522720</v>
      </c>
      <c r="G31" s="33">
        <f>'AT3B_cvrg(Insti)_UPY '!L30+'AT3C_cvrg(Insti)_UPY '!L30</f>
        <v>22</v>
      </c>
      <c r="H31" s="274">
        <f>'AT4A_enrolment vs availed_UPY'!Q30</f>
        <v>490650</v>
      </c>
      <c r="I31" s="274">
        <v>159</v>
      </c>
      <c r="J31" s="274">
        <f t="shared" si="1"/>
        <v>3086</v>
      </c>
      <c r="L31">
        <f>J31-'AT4A_enrolment vs availed_UPY'!L30</f>
        <v>0</v>
      </c>
      <c r="N31">
        <f>'AT4A_enrolment vs availed_UPY'!G30-'T5A_PLAN_vs_PRFM '!D31</f>
        <v>876</v>
      </c>
    </row>
    <row r="32" spans="1:14" ht="14">
      <c r="A32" s="8">
        <v>21</v>
      </c>
      <c r="B32" s="33" t="s">
        <v>692</v>
      </c>
      <c r="C32" s="33">
        <f>'AT-3'!D29+'AT-3'!E29</f>
        <v>39</v>
      </c>
      <c r="D32" s="33">
        <v>5601</v>
      </c>
      <c r="E32" s="274">
        <v>220</v>
      </c>
      <c r="F32" s="275">
        <f t="shared" si="0"/>
        <v>1232220</v>
      </c>
      <c r="G32" s="33">
        <f>'AT3B_cvrg(Insti)_UPY '!L31+'AT3C_cvrg(Insti)_UPY '!L31</f>
        <v>39</v>
      </c>
      <c r="H32" s="274">
        <f>'AT4A_enrolment vs availed_UPY'!Q31</f>
        <v>889446</v>
      </c>
      <c r="I32" s="274">
        <v>159</v>
      </c>
      <c r="J32" s="274">
        <f t="shared" si="1"/>
        <v>5594</v>
      </c>
      <c r="L32">
        <f>J32-'AT4A_enrolment vs availed_UPY'!L31</f>
        <v>0</v>
      </c>
      <c r="N32">
        <f>'AT4A_enrolment vs availed_UPY'!G31-'T5A_PLAN_vs_PRFM '!D32</f>
        <v>226</v>
      </c>
    </row>
    <row r="33" spans="1:14" ht="14">
      <c r="A33" s="8">
        <v>22</v>
      </c>
      <c r="B33" s="33" t="s">
        <v>693</v>
      </c>
      <c r="C33" s="33">
        <f>'AT-3'!D30+'AT-3'!E30</f>
        <v>49</v>
      </c>
      <c r="D33" s="33">
        <v>647</v>
      </c>
      <c r="E33" s="274">
        <v>220</v>
      </c>
      <c r="F33" s="275">
        <f t="shared" si="0"/>
        <v>142340</v>
      </c>
      <c r="G33" s="33">
        <f>'AT3B_cvrg(Insti)_UPY '!L32+'AT3C_cvrg(Insti)_UPY '!L32</f>
        <v>49</v>
      </c>
      <c r="H33" s="274">
        <f>'AT4A_enrolment vs availed_UPY'!Q32</f>
        <v>122104</v>
      </c>
      <c r="I33" s="274">
        <v>164</v>
      </c>
      <c r="J33" s="274">
        <f t="shared" si="1"/>
        <v>745</v>
      </c>
      <c r="L33">
        <f>J33-'AT4A_enrolment vs availed_UPY'!L32</f>
        <v>0</v>
      </c>
      <c r="N33">
        <f>'AT4A_enrolment vs availed_UPY'!G32-'T5A_PLAN_vs_PRFM '!D33</f>
        <v>99</v>
      </c>
    </row>
    <row r="34" spans="1:14" ht="14">
      <c r="A34" s="8">
        <v>23</v>
      </c>
      <c r="B34" s="33" t="s">
        <v>694</v>
      </c>
      <c r="C34" s="33">
        <f>'AT-3'!D31+'AT-3'!E31</f>
        <v>19</v>
      </c>
      <c r="D34" s="33">
        <v>1305</v>
      </c>
      <c r="E34" s="274">
        <v>220</v>
      </c>
      <c r="F34" s="275">
        <f t="shared" si="0"/>
        <v>287100</v>
      </c>
      <c r="G34" s="33">
        <f>'AT3B_cvrg(Insti)_UPY '!L33+'AT3C_cvrg(Insti)_UPY '!L33</f>
        <v>19</v>
      </c>
      <c r="H34" s="274">
        <f>'AT4A_enrolment vs availed_UPY'!Q33</f>
        <v>197478</v>
      </c>
      <c r="I34" s="274">
        <v>159</v>
      </c>
      <c r="J34" s="274">
        <f t="shared" si="1"/>
        <v>1242</v>
      </c>
      <c r="L34">
        <f>J34-'AT4A_enrolment vs availed_UPY'!L33</f>
        <v>0</v>
      </c>
      <c r="N34">
        <f>'AT4A_enrolment vs availed_UPY'!G33-'T5A_PLAN_vs_PRFM '!D34</f>
        <v>2</v>
      </c>
    </row>
    <row r="35" spans="1:14" ht="14">
      <c r="A35" s="8">
        <v>24</v>
      </c>
      <c r="B35" s="33" t="s">
        <v>919</v>
      </c>
      <c r="C35" s="33">
        <f>'AT-3'!D32+'AT-3'!E32</f>
        <v>15</v>
      </c>
      <c r="D35" s="33">
        <v>577</v>
      </c>
      <c r="E35" s="274">
        <v>220</v>
      </c>
      <c r="F35" s="275">
        <f t="shared" si="0"/>
        <v>126940</v>
      </c>
      <c r="G35" s="33">
        <f>'AT3B_cvrg(Insti)_UPY '!L34+'AT3C_cvrg(Insti)_UPY '!L34</f>
        <v>15</v>
      </c>
      <c r="H35" s="274">
        <f>'AT4A_enrolment vs availed_UPY'!Q34</f>
        <v>85653</v>
      </c>
      <c r="I35" s="274">
        <v>164</v>
      </c>
      <c r="J35" s="274">
        <f>ROUNDUP(H35/I35,0)</f>
        <v>523</v>
      </c>
      <c r="L35">
        <f>J35-'AT4A_enrolment vs availed_UPY'!L34</f>
        <v>0</v>
      </c>
      <c r="N35">
        <f>'AT4A_enrolment vs availed_UPY'!G34-'T5A_PLAN_vs_PRFM '!D35</f>
        <v>-37</v>
      </c>
    </row>
    <row r="36" spans="1:14" ht="14">
      <c r="A36" s="8">
        <v>25</v>
      </c>
      <c r="B36" s="33" t="s">
        <v>920</v>
      </c>
      <c r="C36" s="33">
        <f>'AT-3'!D33+'AT-3'!E33</f>
        <v>10</v>
      </c>
      <c r="D36" s="33">
        <v>250</v>
      </c>
      <c r="E36" s="274">
        <v>220</v>
      </c>
      <c r="F36" s="275">
        <f t="shared" si="0"/>
        <v>55000</v>
      </c>
      <c r="G36" s="33">
        <f>'AT3B_cvrg(Insti)_UPY '!L35+'AT3C_cvrg(Insti)_UPY '!L35</f>
        <v>8</v>
      </c>
      <c r="H36" s="274">
        <f>'AT4A_enrolment vs availed_UPY'!Q35</f>
        <v>81090</v>
      </c>
      <c r="I36" s="274">
        <v>159</v>
      </c>
      <c r="J36" s="274">
        <f>ROUND(H36/I36,0)</f>
        <v>510</v>
      </c>
      <c r="L36">
        <f>J36-'AT4A_enrolment vs availed_UPY'!L35</f>
        <v>0</v>
      </c>
      <c r="N36">
        <f>'AT4A_enrolment vs availed_UPY'!G35-'T5A_PLAN_vs_PRFM '!D36</f>
        <v>262</v>
      </c>
    </row>
    <row r="37" spans="1:14" ht="14">
      <c r="A37" s="8">
        <v>26</v>
      </c>
      <c r="B37" s="33" t="s">
        <v>921</v>
      </c>
      <c r="C37" s="33">
        <f>'AT-3'!D34+'AT-3'!E34</f>
        <v>19</v>
      </c>
      <c r="D37" s="33">
        <v>616</v>
      </c>
      <c r="E37" s="274">
        <v>220</v>
      </c>
      <c r="F37" s="275">
        <f t="shared" si="0"/>
        <v>135520</v>
      </c>
      <c r="G37" s="33">
        <f>'AT3B_cvrg(Insti)_UPY '!L36+'AT3C_cvrg(Insti)_UPY '!L36</f>
        <v>18</v>
      </c>
      <c r="H37" s="274">
        <f>'AT4A_enrolment vs availed_UPY'!Q36</f>
        <v>116706</v>
      </c>
      <c r="I37" s="274">
        <v>159</v>
      </c>
      <c r="J37" s="274">
        <f>ROUND(H37/I37,0)</f>
        <v>734</v>
      </c>
      <c r="L37">
        <f>J37-'AT4A_enrolment vs availed_UPY'!L36</f>
        <v>0</v>
      </c>
      <c r="N37">
        <f>'AT4A_enrolment vs availed_UPY'!G36-'T5A_PLAN_vs_PRFM '!D37</f>
        <v>156</v>
      </c>
    </row>
    <row r="38" spans="1:14" ht="14">
      <c r="A38" s="3" t="s">
        <v>14</v>
      </c>
      <c r="B38" s="20"/>
      <c r="C38" s="276">
        <f t="shared" ref="C38:H38" si="2">SUM(C12:C37)</f>
        <v>1192</v>
      </c>
      <c r="D38" s="276">
        <f t="shared" si="2"/>
        <v>53830</v>
      </c>
      <c r="E38" s="276">
        <f t="shared" si="2"/>
        <v>5720</v>
      </c>
      <c r="F38" s="276">
        <f t="shared" si="2"/>
        <v>11842600</v>
      </c>
      <c r="G38" s="276">
        <f t="shared" si="2"/>
        <v>1140</v>
      </c>
      <c r="H38" s="276">
        <f t="shared" si="2"/>
        <v>8805297</v>
      </c>
      <c r="I38" s="276"/>
      <c r="J38" s="276">
        <f>SUM(J12:J37)</f>
        <v>55141</v>
      </c>
    </row>
    <row r="39" spans="1:14" ht="13">
      <c r="A39" s="1"/>
      <c r="B39" s="13"/>
      <c r="C39" s="13"/>
    </row>
    <row r="40" spans="1:14" ht="13">
      <c r="A40" s="1"/>
      <c r="B40" s="13"/>
      <c r="C40" s="13"/>
    </row>
    <row r="41" spans="1:14" ht="13">
      <c r="A41" s="13" t="s">
        <v>750</v>
      </c>
      <c r="B41" s="13"/>
      <c r="C41" s="13"/>
    </row>
    <row r="42" spans="1:14" ht="13">
      <c r="A42" s="13" t="str">
        <f>T5_PLAN_vs_PRFM!A42</f>
        <v xml:space="preserve">Date : 28.04.2020 </v>
      </c>
    </row>
    <row r="44" spans="1:14" ht="13">
      <c r="I44" s="13" t="s">
        <v>706</v>
      </c>
    </row>
    <row r="45" spans="1:14">
      <c r="I45" s="221" t="s">
        <v>707</v>
      </c>
    </row>
    <row r="46" spans="1:14">
      <c r="I46" s="221" t="s">
        <v>708</v>
      </c>
    </row>
  </sheetData>
  <mergeCells count="9">
    <mergeCell ref="A9:A10"/>
    <mergeCell ref="B9:B10"/>
    <mergeCell ref="C9:F9"/>
    <mergeCell ref="G9:J9"/>
    <mergeCell ref="E1:I1"/>
    <mergeCell ref="A2:J2"/>
    <mergeCell ref="A3:J3"/>
    <mergeCell ref="A5:J5"/>
    <mergeCell ref="H8:J8"/>
  </mergeCells>
  <printOptions horizontalCentered="1"/>
  <pageMargins left="0.70866141732283505" right="0.70866141732283505" top="1.2362204720000001" bottom="0.5" header="0.31496062992126" footer="0.31496062992126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46"/>
  <sheetViews>
    <sheetView view="pageBreakPreview" topLeftCell="A31" zoomScale="90" zoomScaleNormal="85" zoomScaleSheetLayoutView="90" workbookViewId="0">
      <selection activeCell="B6" sqref="B6"/>
    </sheetView>
  </sheetViews>
  <sheetFormatPr defaultColWidth="9.1796875" defaultRowHeight="12.5"/>
  <cols>
    <col min="1" max="1" width="7.453125" customWidth="1"/>
    <col min="2" max="2" width="20.453125" customWidth="1"/>
    <col min="3" max="3" width="11.08984375" customWidth="1"/>
    <col min="4" max="4" width="10" customWidth="1"/>
    <col min="5" max="5" width="13.1796875" customWidth="1"/>
    <col min="6" max="6" width="14.26953125" customWidth="1"/>
    <col min="7" max="7" width="13.1796875" customWidth="1"/>
    <col min="8" max="8" width="14.7265625" customWidth="1"/>
    <col min="9" max="9" width="16.7265625" customWidth="1"/>
    <col min="10" max="10" width="19.26953125" customWidth="1"/>
  </cols>
  <sheetData>
    <row r="1" spans="1:10" ht="13">
      <c r="E1" s="587"/>
      <c r="F1" s="587"/>
      <c r="G1" s="587"/>
      <c r="H1" s="587"/>
      <c r="I1" s="587"/>
      <c r="J1" s="95" t="s">
        <v>348</v>
      </c>
    </row>
    <row r="2" spans="1:10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</row>
    <row r="3" spans="1:10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0" ht="14.25" customHeight="1"/>
    <row r="5" spans="1:10" ht="19.5" customHeight="1">
      <c r="A5" s="708" t="s">
        <v>885</v>
      </c>
      <c r="B5" s="708"/>
      <c r="C5" s="708"/>
      <c r="D5" s="708"/>
      <c r="E5" s="708"/>
      <c r="F5" s="708"/>
      <c r="G5" s="708"/>
      <c r="H5" s="708"/>
      <c r="I5" s="708"/>
      <c r="J5" s="708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 ht="13">
      <c r="A8" s="397" t="s">
        <v>755</v>
      </c>
      <c r="B8" s="397"/>
      <c r="C8" s="21"/>
      <c r="H8" s="698" t="s">
        <v>916</v>
      </c>
      <c r="I8" s="698"/>
      <c r="J8" s="698"/>
    </row>
    <row r="9" spans="1:10" ht="13">
      <c r="A9" s="593" t="s">
        <v>2</v>
      </c>
      <c r="B9" s="593" t="s">
        <v>3</v>
      </c>
      <c r="C9" s="601" t="s">
        <v>760</v>
      </c>
      <c r="D9" s="641"/>
      <c r="E9" s="641"/>
      <c r="F9" s="602"/>
      <c r="G9" s="601" t="s">
        <v>96</v>
      </c>
      <c r="H9" s="641"/>
      <c r="I9" s="641"/>
      <c r="J9" s="602"/>
    </row>
    <row r="10" spans="1:10" ht="77.5" customHeight="1">
      <c r="A10" s="593"/>
      <c r="B10" s="593"/>
      <c r="C10" s="5" t="s">
        <v>174</v>
      </c>
      <c r="D10" s="5" t="s">
        <v>12</v>
      </c>
      <c r="E10" s="161" t="s">
        <v>668</v>
      </c>
      <c r="F10" s="7" t="s">
        <v>190</v>
      </c>
      <c r="G10" s="5" t="s">
        <v>174</v>
      </c>
      <c r="H10" s="17" t="s">
        <v>13</v>
      </c>
      <c r="I10" s="75" t="s">
        <v>104</v>
      </c>
      <c r="J10" s="5" t="s">
        <v>191</v>
      </c>
    </row>
    <row r="11" spans="1:10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7">
        <v>8</v>
      </c>
      <c r="I11" s="5">
        <v>9</v>
      </c>
      <c r="J11" s="5">
        <v>10</v>
      </c>
    </row>
    <row r="12" spans="1:10" ht="14" customHeight="1">
      <c r="A12" s="8">
        <v>1</v>
      </c>
      <c r="B12" s="201" t="s">
        <v>672</v>
      </c>
      <c r="C12" s="718" t="s">
        <v>716</v>
      </c>
      <c r="D12" s="719"/>
      <c r="E12" s="719"/>
      <c r="F12" s="719"/>
      <c r="G12" s="719"/>
      <c r="H12" s="719"/>
      <c r="I12" s="719"/>
      <c r="J12" s="720"/>
    </row>
    <row r="13" spans="1:10" ht="14">
      <c r="A13" s="8">
        <v>2</v>
      </c>
      <c r="B13" s="33" t="s">
        <v>673</v>
      </c>
      <c r="C13" s="721"/>
      <c r="D13" s="722"/>
      <c r="E13" s="722"/>
      <c r="F13" s="722"/>
      <c r="G13" s="722"/>
      <c r="H13" s="722"/>
      <c r="I13" s="722"/>
      <c r="J13" s="723"/>
    </row>
    <row r="14" spans="1:10" ht="14">
      <c r="A14" s="8">
        <v>3</v>
      </c>
      <c r="B14" s="201" t="s">
        <v>674</v>
      </c>
      <c r="C14" s="721"/>
      <c r="D14" s="722"/>
      <c r="E14" s="722"/>
      <c r="F14" s="722"/>
      <c r="G14" s="722"/>
      <c r="H14" s="722"/>
      <c r="I14" s="722"/>
      <c r="J14" s="723"/>
    </row>
    <row r="15" spans="1:10" ht="14">
      <c r="A15" s="8">
        <v>4</v>
      </c>
      <c r="B15" s="33" t="s">
        <v>675</v>
      </c>
      <c r="C15" s="721"/>
      <c r="D15" s="722"/>
      <c r="E15" s="722"/>
      <c r="F15" s="722"/>
      <c r="G15" s="722"/>
      <c r="H15" s="722"/>
      <c r="I15" s="722"/>
      <c r="J15" s="723"/>
    </row>
    <row r="16" spans="1:10" ht="14">
      <c r="A16" s="8">
        <v>5</v>
      </c>
      <c r="B16" s="33" t="s">
        <v>676</v>
      </c>
      <c r="C16" s="721"/>
      <c r="D16" s="722"/>
      <c r="E16" s="722"/>
      <c r="F16" s="722"/>
      <c r="G16" s="722"/>
      <c r="H16" s="722"/>
      <c r="I16" s="722"/>
      <c r="J16" s="723"/>
    </row>
    <row r="17" spans="1:10" ht="14">
      <c r="A17" s="8">
        <v>6</v>
      </c>
      <c r="B17" s="33" t="s">
        <v>677</v>
      </c>
      <c r="C17" s="721"/>
      <c r="D17" s="722"/>
      <c r="E17" s="722"/>
      <c r="F17" s="722"/>
      <c r="G17" s="722"/>
      <c r="H17" s="722"/>
      <c r="I17" s="722"/>
      <c r="J17" s="723"/>
    </row>
    <row r="18" spans="1:10" ht="14">
      <c r="A18" s="8">
        <v>7</v>
      </c>
      <c r="B18" s="201" t="s">
        <v>678</v>
      </c>
      <c r="C18" s="721"/>
      <c r="D18" s="722"/>
      <c r="E18" s="722"/>
      <c r="F18" s="722"/>
      <c r="G18" s="722"/>
      <c r="H18" s="722"/>
      <c r="I18" s="722"/>
      <c r="J18" s="723"/>
    </row>
    <row r="19" spans="1:10" ht="14">
      <c r="A19" s="8">
        <v>8</v>
      </c>
      <c r="B19" s="33" t="s">
        <v>679</v>
      </c>
      <c r="C19" s="721"/>
      <c r="D19" s="722"/>
      <c r="E19" s="722"/>
      <c r="F19" s="722"/>
      <c r="G19" s="722"/>
      <c r="H19" s="722"/>
      <c r="I19" s="722"/>
      <c r="J19" s="723"/>
    </row>
    <row r="20" spans="1:10" ht="14">
      <c r="A20" s="8">
        <v>9</v>
      </c>
      <c r="B20" s="33" t="s">
        <v>680</v>
      </c>
      <c r="C20" s="721"/>
      <c r="D20" s="722"/>
      <c r="E20" s="722"/>
      <c r="F20" s="722"/>
      <c r="G20" s="722"/>
      <c r="H20" s="722"/>
      <c r="I20" s="722"/>
      <c r="J20" s="723"/>
    </row>
    <row r="21" spans="1:10" ht="14">
      <c r="A21" s="8">
        <v>10</v>
      </c>
      <c r="B21" s="33" t="s">
        <v>681</v>
      </c>
      <c r="C21" s="721"/>
      <c r="D21" s="722"/>
      <c r="E21" s="722"/>
      <c r="F21" s="722"/>
      <c r="G21" s="722"/>
      <c r="H21" s="722"/>
      <c r="I21" s="722"/>
      <c r="J21" s="723"/>
    </row>
    <row r="22" spans="1:10" ht="14">
      <c r="A22" s="8">
        <v>11</v>
      </c>
      <c r="B22" s="33" t="s">
        <v>682</v>
      </c>
      <c r="C22" s="721"/>
      <c r="D22" s="722"/>
      <c r="E22" s="722"/>
      <c r="F22" s="722"/>
      <c r="G22" s="722"/>
      <c r="H22" s="722"/>
      <c r="I22" s="722"/>
      <c r="J22" s="723"/>
    </row>
    <row r="23" spans="1:10" ht="14">
      <c r="A23" s="8">
        <v>12</v>
      </c>
      <c r="B23" s="33" t="s">
        <v>683</v>
      </c>
      <c r="C23" s="721"/>
      <c r="D23" s="722"/>
      <c r="E23" s="722"/>
      <c r="F23" s="722"/>
      <c r="G23" s="722"/>
      <c r="H23" s="722"/>
      <c r="I23" s="722"/>
      <c r="J23" s="723"/>
    </row>
    <row r="24" spans="1:10" ht="14">
      <c r="A24" s="8">
        <v>13</v>
      </c>
      <c r="B24" s="33" t="s">
        <v>684</v>
      </c>
      <c r="C24" s="721"/>
      <c r="D24" s="722"/>
      <c r="E24" s="722"/>
      <c r="F24" s="722"/>
      <c r="G24" s="722"/>
      <c r="H24" s="722"/>
      <c r="I24" s="722"/>
      <c r="J24" s="723"/>
    </row>
    <row r="25" spans="1:10" ht="14">
      <c r="A25" s="8">
        <v>14</v>
      </c>
      <c r="B25" s="33" t="s">
        <v>685</v>
      </c>
      <c r="C25" s="721"/>
      <c r="D25" s="722"/>
      <c r="E25" s="722"/>
      <c r="F25" s="722"/>
      <c r="G25" s="722"/>
      <c r="H25" s="722"/>
      <c r="I25" s="722"/>
      <c r="J25" s="723"/>
    </row>
    <row r="26" spans="1:10" ht="14">
      <c r="A26" s="8">
        <v>15</v>
      </c>
      <c r="B26" s="201" t="s">
        <v>686</v>
      </c>
      <c r="C26" s="721"/>
      <c r="D26" s="722"/>
      <c r="E26" s="722"/>
      <c r="F26" s="722"/>
      <c r="G26" s="722"/>
      <c r="H26" s="722"/>
      <c r="I26" s="722"/>
      <c r="J26" s="723"/>
    </row>
    <row r="27" spans="1:10" ht="14">
      <c r="A27" s="8">
        <v>16</v>
      </c>
      <c r="B27" s="201" t="s">
        <v>687</v>
      </c>
      <c r="C27" s="721"/>
      <c r="D27" s="722"/>
      <c r="E27" s="722"/>
      <c r="F27" s="722"/>
      <c r="G27" s="722"/>
      <c r="H27" s="722"/>
      <c r="I27" s="722"/>
      <c r="J27" s="723"/>
    </row>
    <row r="28" spans="1:10" ht="14">
      <c r="A28" s="8">
        <v>17</v>
      </c>
      <c r="B28" s="33" t="s">
        <v>688</v>
      </c>
      <c r="C28" s="721"/>
      <c r="D28" s="722"/>
      <c r="E28" s="722"/>
      <c r="F28" s="722"/>
      <c r="G28" s="722"/>
      <c r="H28" s="722"/>
      <c r="I28" s="722"/>
      <c r="J28" s="723"/>
    </row>
    <row r="29" spans="1:10" ht="14">
      <c r="A29" s="8">
        <v>18</v>
      </c>
      <c r="B29" s="201" t="s">
        <v>689</v>
      </c>
      <c r="C29" s="721"/>
      <c r="D29" s="722"/>
      <c r="E29" s="722"/>
      <c r="F29" s="722"/>
      <c r="G29" s="722"/>
      <c r="H29" s="722"/>
      <c r="I29" s="722"/>
      <c r="J29" s="723"/>
    </row>
    <row r="30" spans="1:10" ht="14">
      <c r="A30" s="8">
        <v>19</v>
      </c>
      <c r="B30" s="33" t="s">
        <v>690</v>
      </c>
      <c r="C30" s="721"/>
      <c r="D30" s="722"/>
      <c r="E30" s="722"/>
      <c r="F30" s="722"/>
      <c r="G30" s="722"/>
      <c r="H30" s="722"/>
      <c r="I30" s="722"/>
      <c r="J30" s="723"/>
    </row>
    <row r="31" spans="1:10" ht="14">
      <c r="A31" s="8">
        <v>20</v>
      </c>
      <c r="B31" s="33" t="s">
        <v>691</v>
      </c>
      <c r="C31" s="721"/>
      <c r="D31" s="722"/>
      <c r="E31" s="722"/>
      <c r="F31" s="722"/>
      <c r="G31" s="722"/>
      <c r="H31" s="722"/>
      <c r="I31" s="722"/>
      <c r="J31" s="723"/>
    </row>
    <row r="32" spans="1:10" ht="14">
      <c r="A32" s="8">
        <v>21</v>
      </c>
      <c r="B32" s="33" t="s">
        <v>692</v>
      </c>
      <c r="C32" s="721"/>
      <c r="D32" s="722"/>
      <c r="E32" s="722"/>
      <c r="F32" s="722"/>
      <c r="G32" s="722"/>
      <c r="H32" s="722"/>
      <c r="I32" s="722"/>
      <c r="J32" s="723"/>
    </row>
    <row r="33" spans="1:10" ht="14">
      <c r="A33" s="8">
        <v>22</v>
      </c>
      <c r="B33" s="33" t="s">
        <v>693</v>
      </c>
      <c r="C33" s="721"/>
      <c r="D33" s="722"/>
      <c r="E33" s="722"/>
      <c r="F33" s="722"/>
      <c r="G33" s="722"/>
      <c r="H33" s="722"/>
      <c r="I33" s="722"/>
      <c r="J33" s="723"/>
    </row>
    <row r="34" spans="1:10" ht="14">
      <c r="A34" s="8">
        <v>23</v>
      </c>
      <c r="B34" s="33" t="s">
        <v>694</v>
      </c>
      <c r="C34" s="721"/>
      <c r="D34" s="722"/>
      <c r="E34" s="722"/>
      <c r="F34" s="722"/>
      <c r="G34" s="722"/>
      <c r="H34" s="722"/>
      <c r="I34" s="722"/>
      <c r="J34" s="723"/>
    </row>
    <row r="35" spans="1:10" ht="14">
      <c r="A35" s="8">
        <v>24</v>
      </c>
      <c r="B35" s="33" t="s">
        <v>919</v>
      </c>
      <c r="C35" s="721"/>
      <c r="D35" s="722"/>
      <c r="E35" s="722"/>
      <c r="F35" s="722"/>
      <c r="G35" s="722"/>
      <c r="H35" s="722"/>
      <c r="I35" s="722"/>
      <c r="J35" s="723"/>
    </row>
    <row r="36" spans="1:10" ht="14">
      <c r="A36" s="8">
        <v>25</v>
      </c>
      <c r="B36" s="33" t="s">
        <v>920</v>
      </c>
      <c r="C36" s="721"/>
      <c r="D36" s="722"/>
      <c r="E36" s="722"/>
      <c r="F36" s="722"/>
      <c r="G36" s="722"/>
      <c r="H36" s="722"/>
      <c r="I36" s="722"/>
      <c r="J36" s="723"/>
    </row>
    <row r="37" spans="1:10" ht="14">
      <c r="A37" s="8">
        <v>26</v>
      </c>
      <c r="B37" s="33" t="s">
        <v>921</v>
      </c>
      <c r="C37" s="724"/>
      <c r="D37" s="725"/>
      <c r="E37" s="725"/>
      <c r="F37" s="725"/>
      <c r="G37" s="725"/>
      <c r="H37" s="725"/>
      <c r="I37" s="725"/>
      <c r="J37" s="726"/>
    </row>
    <row r="38" spans="1:10" ht="13">
      <c r="A38" s="3" t="s">
        <v>14</v>
      </c>
      <c r="B38" s="20"/>
      <c r="C38" s="20"/>
      <c r="D38" s="9"/>
      <c r="E38" s="9"/>
      <c r="F38" s="18"/>
      <c r="G38" s="9"/>
      <c r="H38" s="19"/>
      <c r="I38" s="19"/>
      <c r="J38" s="19"/>
    </row>
    <row r="39" spans="1:10" ht="13">
      <c r="A39" s="1"/>
      <c r="B39" s="13"/>
      <c r="C39" s="13"/>
    </row>
    <row r="40" spans="1:10" ht="13">
      <c r="A40" s="1"/>
      <c r="B40" s="13"/>
      <c r="C40" s="13"/>
    </row>
    <row r="41" spans="1:10" ht="13">
      <c r="A41" s="13" t="s">
        <v>750</v>
      </c>
      <c r="B41" s="13"/>
      <c r="C41" s="13"/>
    </row>
    <row r="42" spans="1:10" ht="13">
      <c r="A42" s="13" t="str">
        <f>'T5A_PLAN_vs_PRFM '!A42</f>
        <v xml:space="preserve">Date : 28.04.2020 </v>
      </c>
    </row>
    <row r="44" spans="1:10" ht="13">
      <c r="I44" s="13" t="s">
        <v>706</v>
      </c>
    </row>
    <row r="45" spans="1:10">
      <c r="I45" s="221" t="s">
        <v>707</v>
      </c>
    </row>
    <row r="46" spans="1:10">
      <c r="I46" s="221" t="s">
        <v>708</v>
      </c>
    </row>
  </sheetData>
  <mergeCells count="10">
    <mergeCell ref="A9:A10"/>
    <mergeCell ref="B9:B10"/>
    <mergeCell ref="C9:F9"/>
    <mergeCell ref="G9:J9"/>
    <mergeCell ref="C12:J37"/>
    <mergeCell ref="E1:I1"/>
    <mergeCell ref="A2:J2"/>
    <mergeCell ref="A3:J3"/>
    <mergeCell ref="A5:J5"/>
    <mergeCell ref="H8:J8"/>
  </mergeCells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45"/>
  <sheetViews>
    <sheetView view="pageBreakPreview" topLeftCell="A25" zoomScale="90" zoomScaleSheetLayoutView="90" workbookViewId="0">
      <selection activeCell="C12" sqref="C12:J37"/>
    </sheetView>
  </sheetViews>
  <sheetFormatPr defaultColWidth="9.1796875" defaultRowHeight="12.5"/>
  <cols>
    <col min="1" max="1" width="7.453125" customWidth="1"/>
    <col min="2" max="2" width="22.08984375" customWidth="1"/>
    <col min="3" max="3" width="11.08984375" customWidth="1"/>
    <col min="4" max="4" width="10" customWidth="1"/>
    <col min="5" max="5" width="13.1796875" customWidth="1"/>
    <col min="6" max="6" width="14.26953125" customWidth="1"/>
    <col min="7" max="7" width="13.1796875" customWidth="1"/>
    <col min="8" max="8" width="14.7265625" customWidth="1"/>
    <col min="9" max="9" width="16.7265625" customWidth="1"/>
    <col min="10" max="10" width="19.26953125" customWidth="1"/>
  </cols>
  <sheetData>
    <row r="1" spans="1:10" ht="13">
      <c r="E1" s="587"/>
      <c r="F1" s="587"/>
      <c r="G1" s="587"/>
      <c r="H1" s="587"/>
      <c r="I1" s="587"/>
      <c r="J1" s="95" t="s">
        <v>347</v>
      </c>
    </row>
    <row r="2" spans="1:10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</row>
    <row r="3" spans="1:10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0" ht="14.25" customHeight="1"/>
    <row r="5" spans="1:10" ht="21" customHeight="1">
      <c r="A5" s="708" t="s">
        <v>886</v>
      </c>
      <c r="B5" s="708"/>
      <c r="C5" s="708"/>
      <c r="D5" s="708"/>
      <c r="E5" s="708"/>
      <c r="F5" s="708"/>
      <c r="G5" s="708"/>
      <c r="H5" s="708"/>
      <c r="I5" s="708"/>
      <c r="J5" s="708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 ht="13">
      <c r="A8" s="397" t="s">
        <v>755</v>
      </c>
      <c r="B8" s="397"/>
      <c r="C8" s="21"/>
      <c r="H8" s="698" t="s">
        <v>916</v>
      </c>
      <c r="I8" s="698"/>
      <c r="J8" s="698"/>
    </row>
    <row r="9" spans="1:10" ht="13">
      <c r="A9" s="593" t="s">
        <v>2</v>
      </c>
      <c r="B9" s="593" t="s">
        <v>3</v>
      </c>
      <c r="C9" s="601" t="s">
        <v>759</v>
      </c>
      <c r="D9" s="641"/>
      <c r="E9" s="641"/>
      <c r="F9" s="602"/>
      <c r="G9" s="601" t="s">
        <v>96</v>
      </c>
      <c r="H9" s="641"/>
      <c r="I9" s="641"/>
      <c r="J9" s="602"/>
    </row>
    <row r="10" spans="1:10" ht="53.25" customHeight="1">
      <c r="A10" s="593"/>
      <c r="B10" s="593"/>
      <c r="C10" s="5" t="s">
        <v>174</v>
      </c>
      <c r="D10" s="5" t="s">
        <v>12</v>
      </c>
      <c r="E10" s="161" t="s">
        <v>349</v>
      </c>
      <c r="F10" s="7" t="s">
        <v>190</v>
      </c>
      <c r="G10" s="5" t="s">
        <v>174</v>
      </c>
      <c r="H10" s="17" t="s">
        <v>13</v>
      </c>
      <c r="I10" s="75" t="s">
        <v>104</v>
      </c>
      <c r="J10" s="5" t="s">
        <v>191</v>
      </c>
    </row>
    <row r="11" spans="1:10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7">
        <v>8</v>
      </c>
      <c r="I11" s="5">
        <v>9</v>
      </c>
      <c r="J11" s="5">
        <v>10</v>
      </c>
    </row>
    <row r="12" spans="1:10" ht="14" customHeight="1">
      <c r="A12" s="202">
        <v>1</v>
      </c>
      <c r="B12" s="201" t="s">
        <v>672</v>
      </c>
      <c r="C12" s="718" t="s">
        <v>716</v>
      </c>
      <c r="D12" s="719"/>
      <c r="E12" s="719"/>
      <c r="F12" s="719"/>
      <c r="G12" s="719"/>
      <c r="H12" s="719"/>
      <c r="I12" s="719"/>
      <c r="J12" s="720"/>
    </row>
    <row r="13" spans="1:10" ht="14">
      <c r="A13" s="34">
        <v>2</v>
      </c>
      <c r="B13" s="33" t="s">
        <v>673</v>
      </c>
      <c r="C13" s="721"/>
      <c r="D13" s="722"/>
      <c r="E13" s="722"/>
      <c r="F13" s="722"/>
      <c r="G13" s="722"/>
      <c r="H13" s="722"/>
      <c r="I13" s="722"/>
      <c r="J13" s="723"/>
    </row>
    <row r="14" spans="1:10" ht="14">
      <c r="A14" s="202">
        <v>3</v>
      </c>
      <c r="B14" s="201" t="s">
        <v>674</v>
      </c>
      <c r="C14" s="721"/>
      <c r="D14" s="722"/>
      <c r="E14" s="722"/>
      <c r="F14" s="722"/>
      <c r="G14" s="722"/>
      <c r="H14" s="722"/>
      <c r="I14" s="722"/>
      <c r="J14" s="723"/>
    </row>
    <row r="15" spans="1:10" ht="14">
      <c r="A15" s="34">
        <v>4</v>
      </c>
      <c r="B15" s="33" t="s">
        <v>675</v>
      </c>
      <c r="C15" s="721"/>
      <c r="D15" s="722"/>
      <c r="E15" s="722"/>
      <c r="F15" s="722"/>
      <c r="G15" s="722"/>
      <c r="H15" s="722"/>
      <c r="I15" s="722"/>
      <c r="J15" s="723"/>
    </row>
    <row r="16" spans="1:10" ht="14">
      <c r="A16" s="34">
        <v>5</v>
      </c>
      <c r="B16" s="33" t="s">
        <v>676</v>
      </c>
      <c r="C16" s="721"/>
      <c r="D16" s="722"/>
      <c r="E16" s="722"/>
      <c r="F16" s="722"/>
      <c r="G16" s="722"/>
      <c r="H16" s="722"/>
      <c r="I16" s="722"/>
      <c r="J16" s="723"/>
    </row>
    <row r="17" spans="1:10" ht="14">
      <c r="A17" s="34">
        <v>6</v>
      </c>
      <c r="B17" s="33" t="s">
        <v>677</v>
      </c>
      <c r="C17" s="721"/>
      <c r="D17" s="722"/>
      <c r="E17" s="722"/>
      <c r="F17" s="722"/>
      <c r="G17" s="722"/>
      <c r="H17" s="722"/>
      <c r="I17" s="722"/>
      <c r="J17" s="723"/>
    </row>
    <row r="18" spans="1:10" ht="14">
      <c r="A18" s="202">
        <v>7</v>
      </c>
      <c r="B18" s="201" t="s">
        <v>678</v>
      </c>
      <c r="C18" s="721"/>
      <c r="D18" s="722"/>
      <c r="E18" s="722"/>
      <c r="F18" s="722"/>
      <c r="G18" s="722"/>
      <c r="H18" s="722"/>
      <c r="I18" s="722"/>
      <c r="J18" s="723"/>
    </row>
    <row r="19" spans="1:10" ht="14">
      <c r="A19" s="34">
        <v>8</v>
      </c>
      <c r="B19" s="33" t="s">
        <v>679</v>
      </c>
      <c r="C19" s="721"/>
      <c r="D19" s="722"/>
      <c r="E19" s="722"/>
      <c r="F19" s="722"/>
      <c r="G19" s="722"/>
      <c r="H19" s="722"/>
      <c r="I19" s="722"/>
      <c r="J19" s="723"/>
    </row>
    <row r="20" spans="1:10" ht="14">
      <c r="A20" s="34">
        <v>9</v>
      </c>
      <c r="B20" s="33" t="s">
        <v>680</v>
      </c>
      <c r="C20" s="721"/>
      <c r="D20" s="722"/>
      <c r="E20" s="722"/>
      <c r="F20" s="722"/>
      <c r="G20" s="722"/>
      <c r="H20" s="722"/>
      <c r="I20" s="722"/>
      <c r="J20" s="723"/>
    </row>
    <row r="21" spans="1:10" ht="14">
      <c r="A21" s="34">
        <v>10</v>
      </c>
      <c r="B21" s="33" t="s">
        <v>681</v>
      </c>
      <c r="C21" s="721"/>
      <c r="D21" s="722"/>
      <c r="E21" s="722"/>
      <c r="F21" s="722"/>
      <c r="G21" s="722"/>
      <c r="H21" s="722"/>
      <c r="I21" s="722"/>
      <c r="J21" s="723"/>
    </row>
    <row r="22" spans="1:10" ht="14">
      <c r="A22" s="34">
        <v>11</v>
      </c>
      <c r="B22" s="33" t="s">
        <v>682</v>
      </c>
      <c r="C22" s="721"/>
      <c r="D22" s="722"/>
      <c r="E22" s="722"/>
      <c r="F22" s="722"/>
      <c r="G22" s="722"/>
      <c r="H22" s="722"/>
      <c r="I22" s="722"/>
      <c r="J22" s="723"/>
    </row>
    <row r="23" spans="1:10" ht="14">
      <c r="A23" s="34">
        <v>12</v>
      </c>
      <c r="B23" s="33" t="s">
        <v>683</v>
      </c>
      <c r="C23" s="721"/>
      <c r="D23" s="722"/>
      <c r="E23" s="722"/>
      <c r="F23" s="722"/>
      <c r="G23" s="722"/>
      <c r="H23" s="722"/>
      <c r="I23" s="722"/>
      <c r="J23" s="723"/>
    </row>
    <row r="24" spans="1:10" ht="14">
      <c r="A24" s="34">
        <v>13</v>
      </c>
      <c r="B24" s="33" t="s">
        <v>684</v>
      </c>
      <c r="C24" s="721"/>
      <c r="D24" s="722"/>
      <c r="E24" s="722"/>
      <c r="F24" s="722"/>
      <c r="G24" s="722"/>
      <c r="H24" s="722"/>
      <c r="I24" s="722"/>
      <c r="J24" s="723"/>
    </row>
    <row r="25" spans="1:10" ht="14">
      <c r="A25" s="34">
        <v>14</v>
      </c>
      <c r="B25" s="33" t="s">
        <v>685</v>
      </c>
      <c r="C25" s="721"/>
      <c r="D25" s="722"/>
      <c r="E25" s="722"/>
      <c r="F25" s="722"/>
      <c r="G25" s="722"/>
      <c r="H25" s="722"/>
      <c r="I25" s="722"/>
      <c r="J25" s="723"/>
    </row>
    <row r="26" spans="1:10" ht="14">
      <c r="A26" s="202">
        <v>15</v>
      </c>
      <c r="B26" s="201" t="s">
        <v>686</v>
      </c>
      <c r="C26" s="721"/>
      <c r="D26" s="722"/>
      <c r="E26" s="722"/>
      <c r="F26" s="722"/>
      <c r="G26" s="722"/>
      <c r="H26" s="722"/>
      <c r="I26" s="722"/>
      <c r="J26" s="723"/>
    </row>
    <row r="27" spans="1:10" ht="14">
      <c r="A27" s="202">
        <v>16</v>
      </c>
      <c r="B27" s="201" t="s">
        <v>687</v>
      </c>
      <c r="C27" s="721"/>
      <c r="D27" s="722"/>
      <c r="E27" s="722"/>
      <c r="F27" s="722"/>
      <c r="G27" s="722"/>
      <c r="H27" s="722"/>
      <c r="I27" s="722"/>
      <c r="J27" s="723"/>
    </row>
    <row r="28" spans="1:10" ht="14">
      <c r="A28" s="34">
        <v>17</v>
      </c>
      <c r="B28" s="33" t="s">
        <v>688</v>
      </c>
      <c r="C28" s="721"/>
      <c r="D28" s="722"/>
      <c r="E28" s="722"/>
      <c r="F28" s="722"/>
      <c r="G28" s="722"/>
      <c r="H28" s="722"/>
      <c r="I28" s="722"/>
      <c r="J28" s="723"/>
    </row>
    <row r="29" spans="1:10" ht="14">
      <c r="A29" s="203">
        <v>18</v>
      </c>
      <c r="B29" s="201" t="s">
        <v>689</v>
      </c>
      <c r="C29" s="721"/>
      <c r="D29" s="722"/>
      <c r="E29" s="722"/>
      <c r="F29" s="722"/>
      <c r="G29" s="722"/>
      <c r="H29" s="722"/>
      <c r="I29" s="722"/>
      <c r="J29" s="723"/>
    </row>
    <row r="30" spans="1:10" ht="14">
      <c r="A30" s="204">
        <v>19</v>
      </c>
      <c r="B30" s="33" t="s">
        <v>690</v>
      </c>
      <c r="C30" s="721"/>
      <c r="D30" s="722"/>
      <c r="E30" s="722"/>
      <c r="F30" s="722"/>
      <c r="G30" s="722"/>
      <c r="H30" s="722"/>
      <c r="I30" s="722"/>
      <c r="J30" s="723"/>
    </row>
    <row r="31" spans="1:10" ht="14">
      <c r="A31" s="204">
        <v>20</v>
      </c>
      <c r="B31" s="33" t="s">
        <v>691</v>
      </c>
      <c r="C31" s="721"/>
      <c r="D31" s="722"/>
      <c r="E31" s="722"/>
      <c r="F31" s="722"/>
      <c r="G31" s="722"/>
      <c r="H31" s="722"/>
      <c r="I31" s="722"/>
      <c r="J31" s="723"/>
    </row>
    <row r="32" spans="1:10" ht="14">
      <c r="A32" s="34">
        <v>21</v>
      </c>
      <c r="B32" s="33" t="s">
        <v>692</v>
      </c>
      <c r="C32" s="721"/>
      <c r="D32" s="722"/>
      <c r="E32" s="722"/>
      <c r="F32" s="722"/>
      <c r="G32" s="722"/>
      <c r="H32" s="722"/>
      <c r="I32" s="722"/>
      <c r="J32" s="723"/>
    </row>
    <row r="33" spans="1:10" ht="14">
      <c r="A33" s="34">
        <v>22</v>
      </c>
      <c r="B33" s="33" t="s">
        <v>693</v>
      </c>
      <c r="C33" s="721"/>
      <c r="D33" s="722"/>
      <c r="E33" s="722"/>
      <c r="F33" s="722"/>
      <c r="G33" s="722"/>
      <c r="H33" s="722"/>
      <c r="I33" s="722"/>
      <c r="J33" s="723"/>
    </row>
    <row r="34" spans="1:10" ht="14">
      <c r="A34" s="34">
        <v>23</v>
      </c>
      <c r="B34" s="33" t="s">
        <v>694</v>
      </c>
      <c r="C34" s="721"/>
      <c r="D34" s="722"/>
      <c r="E34" s="722"/>
      <c r="F34" s="722"/>
      <c r="G34" s="722"/>
      <c r="H34" s="722"/>
      <c r="I34" s="722"/>
      <c r="J34" s="723"/>
    </row>
    <row r="35" spans="1:10" ht="14">
      <c r="A35" s="484">
        <v>24</v>
      </c>
      <c r="B35" s="33" t="s">
        <v>919</v>
      </c>
      <c r="C35" s="721"/>
      <c r="D35" s="722"/>
      <c r="E35" s="722"/>
      <c r="F35" s="722"/>
      <c r="G35" s="722"/>
      <c r="H35" s="722"/>
      <c r="I35" s="722"/>
      <c r="J35" s="723"/>
    </row>
    <row r="36" spans="1:10" ht="14">
      <c r="A36" s="484">
        <v>25</v>
      </c>
      <c r="B36" s="33" t="s">
        <v>920</v>
      </c>
      <c r="C36" s="721"/>
      <c r="D36" s="722"/>
      <c r="E36" s="722"/>
      <c r="F36" s="722"/>
      <c r="G36" s="722"/>
      <c r="H36" s="722"/>
      <c r="I36" s="722"/>
      <c r="J36" s="723"/>
    </row>
    <row r="37" spans="1:10" ht="14">
      <c r="A37" s="484">
        <v>26</v>
      </c>
      <c r="B37" s="33" t="s">
        <v>921</v>
      </c>
      <c r="C37" s="724"/>
      <c r="D37" s="725"/>
      <c r="E37" s="725"/>
      <c r="F37" s="725"/>
      <c r="G37" s="725"/>
      <c r="H37" s="725"/>
      <c r="I37" s="725"/>
      <c r="J37" s="726"/>
    </row>
    <row r="38" spans="1:10" ht="13">
      <c r="A38" s="3" t="s">
        <v>14</v>
      </c>
      <c r="B38" s="20"/>
      <c r="C38" s="20"/>
      <c r="D38" s="9"/>
      <c r="E38" s="9"/>
      <c r="F38" s="18"/>
      <c r="G38" s="9"/>
      <c r="H38" s="19"/>
      <c r="I38" s="19"/>
      <c r="J38" s="19"/>
    </row>
    <row r="39" spans="1:10" ht="13">
      <c r="A39" s="1"/>
      <c r="B39" s="13"/>
      <c r="C39" s="13"/>
    </row>
    <row r="40" spans="1:10" ht="13">
      <c r="A40" s="1"/>
      <c r="B40" s="13"/>
      <c r="C40" s="13"/>
    </row>
    <row r="41" spans="1:10" ht="13">
      <c r="A41" s="13" t="s">
        <v>750</v>
      </c>
      <c r="B41" s="13"/>
      <c r="C41" s="13"/>
    </row>
    <row r="42" spans="1:10" ht="13">
      <c r="A42" s="13" t="str">
        <f>'T5B_PLAN_vs_PRFM  (2)'!A42</f>
        <v xml:space="preserve">Date : 28.04.2020 </v>
      </c>
    </row>
    <row r="43" spans="1:10" ht="13">
      <c r="I43" s="13" t="s">
        <v>706</v>
      </c>
    </row>
    <row r="44" spans="1:10">
      <c r="I44" s="221" t="s">
        <v>707</v>
      </c>
    </row>
    <row r="45" spans="1:10">
      <c r="I45" s="221" t="s">
        <v>708</v>
      </c>
    </row>
  </sheetData>
  <mergeCells count="10">
    <mergeCell ref="E1:I1"/>
    <mergeCell ref="A2:J2"/>
    <mergeCell ref="A3:J3"/>
    <mergeCell ref="A5:J5"/>
    <mergeCell ref="H8:J8"/>
    <mergeCell ref="A9:A10"/>
    <mergeCell ref="B9:B10"/>
    <mergeCell ref="C9:F9"/>
    <mergeCell ref="G9:J9"/>
    <mergeCell ref="C12:J37"/>
  </mergeCells>
  <printOptions horizontalCentered="1"/>
  <pageMargins left="0.70866141732283505" right="0.70866141732283505" top="1.2362204720000001" bottom="0.5" header="0.31496062992126" footer="0.31496062992126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45"/>
  <sheetViews>
    <sheetView view="pageBreakPreview" topLeftCell="A19" zoomScale="78" zoomScaleSheetLayoutView="78" workbookViewId="0">
      <selection activeCell="B43" sqref="B43"/>
    </sheetView>
  </sheetViews>
  <sheetFormatPr defaultColWidth="9.1796875" defaultRowHeight="12.5"/>
  <cols>
    <col min="1" max="1" width="7.453125" customWidth="1"/>
    <col min="2" max="2" width="21" customWidth="1"/>
    <col min="3" max="3" width="11.08984375" customWidth="1"/>
    <col min="4" max="4" width="10" customWidth="1"/>
    <col min="5" max="5" width="13.1796875" customWidth="1"/>
    <col min="6" max="6" width="14.26953125" customWidth="1"/>
    <col min="7" max="7" width="13.1796875" customWidth="1"/>
    <col min="8" max="8" width="14.7265625" customWidth="1"/>
    <col min="9" max="9" width="16.7265625" customWidth="1"/>
    <col min="10" max="10" width="19.26953125" customWidth="1"/>
  </cols>
  <sheetData>
    <row r="1" spans="1:15" ht="13">
      <c r="E1" s="587"/>
      <c r="F1" s="587"/>
      <c r="G1" s="587"/>
      <c r="H1" s="587"/>
      <c r="I1" s="587"/>
      <c r="J1" s="95" t="s">
        <v>419</v>
      </c>
    </row>
    <row r="2" spans="1:15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</row>
    <row r="3" spans="1:15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5" ht="14.25" customHeight="1"/>
    <row r="5" spans="1:15" ht="31.5" customHeight="1">
      <c r="A5" s="708" t="s">
        <v>887</v>
      </c>
      <c r="B5" s="708"/>
      <c r="C5" s="708"/>
      <c r="D5" s="708"/>
      <c r="E5" s="708"/>
      <c r="F5" s="708"/>
      <c r="G5" s="708"/>
      <c r="H5" s="708"/>
      <c r="I5" s="708"/>
      <c r="J5" s="708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ht="0.75" customHeight="1"/>
    <row r="8" spans="1:15" ht="13">
      <c r="A8" s="397" t="s">
        <v>755</v>
      </c>
      <c r="B8" s="397"/>
      <c r="C8" s="21"/>
      <c r="H8" s="698" t="s">
        <v>916</v>
      </c>
      <c r="I8" s="698"/>
      <c r="J8" s="698"/>
    </row>
    <row r="9" spans="1:15" ht="13">
      <c r="A9" s="593" t="s">
        <v>2</v>
      </c>
      <c r="B9" s="593" t="s">
        <v>3</v>
      </c>
      <c r="C9" s="601" t="s">
        <v>759</v>
      </c>
      <c r="D9" s="641"/>
      <c r="E9" s="641"/>
      <c r="F9" s="602"/>
      <c r="G9" s="601" t="s">
        <v>96</v>
      </c>
      <c r="H9" s="641"/>
      <c r="I9" s="641"/>
      <c r="J9" s="602"/>
      <c r="O9" s="9"/>
    </row>
    <row r="10" spans="1:15" ht="53.25" customHeight="1">
      <c r="A10" s="593"/>
      <c r="B10" s="593"/>
      <c r="C10" s="5" t="s">
        <v>174</v>
      </c>
      <c r="D10" s="5" t="s">
        <v>12</v>
      </c>
      <c r="E10" s="161" t="s">
        <v>350</v>
      </c>
      <c r="F10" s="7" t="s">
        <v>190</v>
      </c>
      <c r="G10" s="5" t="s">
        <v>174</v>
      </c>
      <c r="H10" s="17" t="s">
        <v>13</v>
      </c>
      <c r="I10" s="75" t="s">
        <v>104</v>
      </c>
      <c r="J10" s="5" t="s">
        <v>191</v>
      </c>
    </row>
    <row r="11" spans="1:15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7">
        <v>8</v>
      </c>
      <c r="I11" s="5">
        <v>9</v>
      </c>
      <c r="J11" s="5">
        <v>10</v>
      </c>
    </row>
    <row r="12" spans="1:15" ht="14" customHeight="1">
      <c r="A12" s="202">
        <v>1</v>
      </c>
      <c r="B12" s="201" t="s">
        <v>672</v>
      </c>
      <c r="C12" s="718" t="s">
        <v>716</v>
      </c>
      <c r="D12" s="719"/>
      <c r="E12" s="719"/>
      <c r="F12" s="719"/>
      <c r="G12" s="719"/>
      <c r="H12" s="719"/>
      <c r="I12" s="719"/>
      <c r="J12" s="720"/>
    </row>
    <row r="13" spans="1:15" ht="14">
      <c r="A13" s="34">
        <v>2</v>
      </c>
      <c r="B13" s="33" t="s">
        <v>673</v>
      </c>
      <c r="C13" s="721"/>
      <c r="D13" s="722"/>
      <c r="E13" s="722"/>
      <c r="F13" s="722"/>
      <c r="G13" s="722"/>
      <c r="H13" s="722"/>
      <c r="I13" s="722"/>
      <c r="J13" s="723"/>
    </row>
    <row r="14" spans="1:15" ht="14">
      <c r="A14" s="202">
        <v>3</v>
      </c>
      <c r="B14" s="201" t="s">
        <v>674</v>
      </c>
      <c r="C14" s="721"/>
      <c r="D14" s="722"/>
      <c r="E14" s="722"/>
      <c r="F14" s="722"/>
      <c r="G14" s="722"/>
      <c r="H14" s="722"/>
      <c r="I14" s="722"/>
      <c r="J14" s="723"/>
    </row>
    <row r="15" spans="1:15" ht="14">
      <c r="A15" s="34">
        <v>4</v>
      </c>
      <c r="B15" s="33" t="s">
        <v>675</v>
      </c>
      <c r="C15" s="721"/>
      <c r="D15" s="722"/>
      <c r="E15" s="722"/>
      <c r="F15" s="722"/>
      <c r="G15" s="722"/>
      <c r="H15" s="722"/>
      <c r="I15" s="722"/>
      <c r="J15" s="723"/>
    </row>
    <row r="16" spans="1:15" ht="14">
      <c r="A16" s="34">
        <v>5</v>
      </c>
      <c r="B16" s="33" t="s">
        <v>676</v>
      </c>
      <c r="C16" s="721"/>
      <c r="D16" s="722"/>
      <c r="E16" s="722"/>
      <c r="F16" s="722"/>
      <c r="G16" s="722"/>
      <c r="H16" s="722"/>
      <c r="I16" s="722"/>
      <c r="J16" s="723"/>
    </row>
    <row r="17" spans="1:10" ht="14">
      <c r="A17" s="34">
        <v>6</v>
      </c>
      <c r="B17" s="33" t="s">
        <v>677</v>
      </c>
      <c r="C17" s="721"/>
      <c r="D17" s="722"/>
      <c r="E17" s="722"/>
      <c r="F17" s="722"/>
      <c r="G17" s="722"/>
      <c r="H17" s="722"/>
      <c r="I17" s="722"/>
      <c r="J17" s="723"/>
    </row>
    <row r="18" spans="1:10" ht="14">
      <c r="A18" s="202">
        <v>7</v>
      </c>
      <c r="B18" s="201" t="s">
        <v>678</v>
      </c>
      <c r="C18" s="721"/>
      <c r="D18" s="722"/>
      <c r="E18" s="722"/>
      <c r="F18" s="722"/>
      <c r="G18" s="722"/>
      <c r="H18" s="722"/>
      <c r="I18" s="722"/>
      <c r="J18" s="723"/>
    </row>
    <row r="19" spans="1:10" ht="14">
      <c r="A19" s="34">
        <v>8</v>
      </c>
      <c r="B19" s="33" t="s">
        <v>679</v>
      </c>
      <c r="C19" s="721"/>
      <c r="D19" s="722"/>
      <c r="E19" s="722"/>
      <c r="F19" s="722"/>
      <c r="G19" s="722"/>
      <c r="H19" s="722"/>
      <c r="I19" s="722"/>
      <c r="J19" s="723"/>
    </row>
    <row r="20" spans="1:10" ht="14">
      <c r="A20" s="34">
        <v>9</v>
      </c>
      <c r="B20" s="33" t="s">
        <v>680</v>
      </c>
      <c r="C20" s="721"/>
      <c r="D20" s="722"/>
      <c r="E20" s="722"/>
      <c r="F20" s="722"/>
      <c r="G20" s="722"/>
      <c r="H20" s="722"/>
      <c r="I20" s="722"/>
      <c r="J20" s="723"/>
    </row>
    <row r="21" spans="1:10" ht="14">
      <c r="A21" s="34">
        <v>10</v>
      </c>
      <c r="B21" s="33" t="s">
        <v>681</v>
      </c>
      <c r="C21" s="721"/>
      <c r="D21" s="722"/>
      <c r="E21" s="722"/>
      <c r="F21" s="722"/>
      <c r="G21" s="722"/>
      <c r="H21" s="722"/>
      <c r="I21" s="722"/>
      <c r="J21" s="723"/>
    </row>
    <row r="22" spans="1:10" ht="14">
      <c r="A22" s="34">
        <v>11</v>
      </c>
      <c r="B22" s="33" t="s">
        <v>682</v>
      </c>
      <c r="C22" s="721"/>
      <c r="D22" s="722"/>
      <c r="E22" s="722"/>
      <c r="F22" s="722"/>
      <c r="G22" s="722"/>
      <c r="H22" s="722"/>
      <c r="I22" s="722"/>
      <c r="J22" s="723"/>
    </row>
    <row r="23" spans="1:10" ht="14">
      <c r="A23" s="34">
        <v>12</v>
      </c>
      <c r="B23" s="33" t="s">
        <v>683</v>
      </c>
      <c r="C23" s="721"/>
      <c r="D23" s="722"/>
      <c r="E23" s="722"/>
      <c r="F23" s="722"/>
      <c r="G23" s="722"/>
      <c r="H23" s="722"/>
      <c r="I23" s="722"/>
      <c r="J23" s="723"/>
    </row>
    <row r="24" spans="1:10" ht="14">
      <c r="A24" s="34">
        <v>13</v>
      </c>
      <c r="B24" s="33" t="s">
        <v>684</v>
      </c>
      <c r="C24" s="721"/>
      <c r="D24" s="722"/>
      <c r="E24" s="722"/>
      <c r="F24" s="722"/>
      <c r="G24" s="722"/>
      <c r="H24" s="722"/>
      <c r="I24" s="722"/>
      <c r="J24" s="723"/>
    </row>
    <row r="25" spans="1:10" ht="14">
      <c r="A25" s="34">
        <v>14</v>
      </c>
      <c r="B25" s="33" t="s">
        <v>685</v>
      </c>
      <c r="C25" s="721"/>
      <c r="D25" s="722"/>
      <c r="E25" s="722"/>
      <c r="F25" s="722"/>
      <c r="G25" s="722"/>
      <c r="H25" s="722"/>
      <c r="I25" s="722"/>
      <c r="J25" s="723"/>
    </row>
    <row r="26" spans="1:10" ht="14">
      <c r="A26" s="202">
        <v>15</v>
      </c>
      <c r="B26" s="201" t="s">
        <v>686</v>
      </c>
      <c r="C26" s="721"/>
      <c r="D26" s="722"/>
      <c r="E26" s="722"/>
      <c r="F26" s="722"/>
      <c r="G26" s="722"/>
      <c r="H26" s="722"/>
      <c r="I26" s="722"/>
      <c r="J26" s="723"/>
    </row>
    <row r="27" spans="1:10" ht="14">
      <c r="A27" s="202">
        <v>16</v>
      </c>
      <c r="B27" s="201" t="s">
        <v>687</v>
      </c>
      <c r="C27" s="721"/>
      <c r="D27" s="722"/>
      <c r="E27" s="722"/>
      <c r="F27" s="722"/>
      <c r="G27" s="722"/>
      <c r="H27" s="722"/>
      <c r="I27" s="722"/>
      <c r="J27" s="723"/>
    </row>
    <row r="28" spans="1:10" ht="14">
      <c r="A28" s="34">
        <v>17</v>
      </c>
      <c r="B28" s="33" t="s">
        <v>688</v>
      </c>
      <c r="C28" s="721"/>
      <c r="D28" s="722"/>
      <c r="E28" s="722"/>
      <c r="F28" s="722"/>
      <c r="G28" s="722"/>
      <c r="H28" s="722"/>
      <c r="I28" s="722"/>
      <c r="J28" s="723"/>
    </row>
    <row r="29" spans="1:10" ht="14">
      <c r="A29" s="203">
        <v>18</v>
      </c>
      <c r="B29" s="201" t="s">
        <v>689</v>
      </c>
      <c r="C29" s="721"/>
      <c r="D29" s="722"/>
      <c r="E29" s="722"/>
      <c r="F29" s="722"/>
      <c r="G29" s="722"/>
      <c r="H29" s="722"/>
      <c r="I29" s="722"/>
      <c r="J29" s="723"/>
    </row>
    <row r="30" spans="1:10" ht="14">
      <c r="A30" s="204">
        <v>19</v>
      </c>
      <c r="B30" s="33" t="s">
        <v>690</v>
      </c>
      <c r="C30" s="721"/>
      <c r="D30" s="722"/>
      <c r="E30" s="722"/>
      <c r="F30" s="722"/>
      <c r="G30" s="722"/>
      <c r="H30" s="722"/>
      <c r="I30" s="722"/>
      <c r="J30" s="723"/>
    </row>
    <row r="31" spans="1:10" ht="14">
      <c r="A31" s="204">
        <v>20</v>
      </c>
      <c r="B31" s="33" t="s">
        <v>691</v>
      </c>
      <c r="C31" s="721"/>
      <c r="D31" s="722"/>
      <c r="E31" s="722"/>
      <c r="F31" s="722"/>
      <c r="G31" s="722"/>
      <c r="H31" s="722"/>
      <c r="I31" s="722"/>
      <c r="J31" s="723"/>
    </row>
    <row r="32" spans="1:10" ht="14">
      <c r="A32" s="34">
        <v>21</v>
      </c>
      <c r="B32" s="33" t="s">
        <v>692</v>
      </c>
      <c r="C32" s="721"/>
      <c r="D32" s="722"/>
      <c r="E32" s="722"/>
      <c r="F32" s="722"/>
      <c r="G32" s="722"/>
      <c r="H32" s="722"/>
      <c r="I32" s="722"/>
      <c r="J32" s="723"/>
    </row>
    <row r="33" spans="1:10" ht="14">
      <c r="A33" s="34">
        <v>22</v>
      </c>
      <c r="B33" s="33" t="s">
        <v>693</v>
      </c>
      <c r="C33" s="721"/>
      <c r="D33" s="722"/>
      <c r="E33" s="722"/>
      <c r="F33" s="722"/>
      <c r="G33" s="722"/>
      <c r="H33" s="722"/>
      <c r="I33" s="722"/>
      <c r="J33" s="723"/>
    </row>
    <row r="34" spans="1:10" ht="14">
      <c r="A34" s="34">
        <v>23</v>
      </c>
      <c r="B34" s="33" t="s">
        <v>694</v>
      </c>
      <c r="C34" s="721"/>
      <c r="D34" s="722"/>
      <c r="E34" s="722"/>
      <c r="F34" s="722"/>
      <c r="G34" s="722"/>
      <c r="H34" s="722"/>
      <c r="I34" s="722"/>
      <c r="J34" s="723"/>
    </row>
    <row r="35" spans="1:10" ht="14">
      <c r="A35" s="8">
        <v>24</v>
      </c>
      <c r="B35" s="33" t="s">
        <v>919</v>
      </c>
      <c r="C35" s="721"/>
      <c r="D35" s="722"/>
      <c r="E35" s="722"/>
      <c r="F35" s="722"/>
      <c r="G35" s="722"/>
      <c r="H35" s="722"/>
      <c r="I35" s="722"/>
      <c r="J35" s="723"/>
    </row>
    <row r="36" spans="1:10" ht="14">
      <c r="A36" s="8">
        <v>25</v>
      </c>
      <c r="B36" s="33" t="s">
        <v>920</v>
      </c>
      <c r="C36" s="721"/>
      <c r="D36" s="722"/>
      <c r="E36" s="722"/>
      <c r="F36" s="722"/>
      <c r="G36" s="722"/>
      <c r="H36" s="722"/>
      <c r="I36" s="722"/>
      <c r="J36" s="723"/>
    </row>
    <row r="37" spans="1:10" ht="14">
      <c r="A37" s="8">
        <v>26</v>
      </c>
      <c r="B37" s="33" t="s">
        <v>921</v>
      </c>
      <c r="C37" s="724"/>
      <c r="D37" s="725"/>
      <c r="E37" s="725"/>
      <c r="F37" s="725"/>
      <c r="G37" s="725"/>
      <c r="H37" s="725"/>
      <c r="I37" s="725"/>
      <c r="J37" s="726"/>
    </row>
    <row r="38" spans="1:10" ht="13">
      <c r="A38" s="3" t="s">
        <v>14</v>
      </c>
      <c r="B38" s="20"/>
      <c r="C38" s="20"/>
      <c r="D38" s="9"/>
      <c r="E38" s="9"/>
      <c r="F38" s="18"/>
      <c r="G38" s="9"/>
      <c r="H38" s="19"/>
      <c r="I38" s="19"/>
      <c r="J38" s="19"/>
    </row>
    <row r="39" spans="1:10" ht="13">
      <c r="A39" s="1"/>
      <c r="B39" s="13"/>
      <c r="C39" s="13"/>
    </row>
    <row r="40" spans="1:10" ht="13">
      <c r="A40" s="1"/>
      <c r="B40" s="13"/>
      <c r="C40" s="13"/>
    </row>
    <row r="41" spans="1:10" ht="13">
      <c r="B41" s="13" t="s">
        <v>750</v>
      </c>
    </row>
    <row r="42" spans="1:10" ht="13">
      <c r="B42" s="13" t="str">
        <f>'T5C_Drought_PLAN_vs_PRFM '!A42</f>
        <v xml:space="preserve">Date : 28.04.2020 </v>
      </c>
    </row>
    <row r="43" spans="1:10" ht="13">
      <c r="I43" s="13" t="s">
        <v>706</v>
      </c>
    </row>
    <row r="44" spans="1:10">
      <c r="I44" s="221" t="s">
        <v>707</v>
      </c>
    </row>
    <row r="45" spans="1:10">
      <c r="I45" s="221" t="s">
        <v>708</v>
      </c>
    </row>
  </sheetData>
  <mergeCells count="10">
    <mergeCell ref="E1:I1"/>
    <mergeCell ref="A2:J2"/>
    <mergeCell ref="A3:J3"/>
    <mergeCell ref="A5:J5"/>
    <mergeCell ref="H8:J8"/>
    <mergeCell ref="A9:A10"/>
    <mergeCell ref="B9:B10"/>
    <mergeCell ref="C9:F9"/>
    <mergeCell ref="G9:J9"/>
    <mergeCell ref="C12:J37"/>
  </mergeCells>
  <printOptions horizontalCentered="1"/>
  <pageMargins left="0.70866141732283505" right="0.70866141732283505" top="1.2362204720000001" bottom="0.5" header="0.31496062992126" footer="0.31496062992126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46"/>
  <sheetViews>
    <sheetView view="pageBreakPreview" topLeftCell="A22" zoomScale="90" zoomScaleNormal="110" zoomScaleSheetLayoutView="90" workbookViewId="0">
      <selection activeCell="F43" sqref="F43"/>
    </sheetView>
  </sheetViews>
  <sheetFormatPr defaultColWidth="9.1796875" defaultRowHeight="12.5"/>
  <cols>
    <col min="1" max="1" width="6.7265625" customWidth="1"/>
    <col min="2" max="2" width="20.7265625" customWidth="1"/>
    <col min="3" max="3" width="12" customWidth="1"/>
    <col min="4" max="4" width="10.54296875" customWidth="1"/>
    <col min="5" max="5" width="10.08984375" customWidth="1"/>
    <col min="6" max="6" width="12.90625" customWidth="1"/>
    <col min="7" max="7" width="15.26953125" customWidth="1"/>
    <col min="8" max="8" width="12.36328125" customWidth="1"/>
    <col min="9" max="9" width="12.08984375" customWidth="1"/>
    <col min="10" max="10" width="11.7265625" customWidth="1"/>
    <col min="11" max="11" width="12" customWidth="1"/>
    <col min="12" max="12" width="14.1796875" customWidth="1"/>
  </cols>
  <sheetData>
    <row r="1" spans="1:17" ht="15.5">
      <c r="D1" s="13"/>
      <c r="E1" s="13"/>
      <c r="F1" s="13"/>
      <c r="G1" s="13"/>
      <c r="H1" s="13"/>
      <c r="I1" s="13"/>
      <c r="J1" s="13"/>
      <c r="K1" s="13"/>
      <c r="L1" s="728" t="s">
        <v>57</v>
      </c>
      <c r="M1" s="728"/>
      <c r="N1" s="27"/>
      <c r="O1" s="27"/>
    </row>
    <row r="2" spans="1:17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29"/>
      <c r="N2" s="29"/>
      <c r="O2" s="29"/>
    </row>
    <row r="3" spans="1:17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28"/>
      <c r="N3" s="28"/>
      <c r="O3" s="28"/>
    </row>
    <row r="4" spans="1:17" ht="10.5" customHeight="1"/>
    <row r="5" spans="1:17" ht="19.5" customHeight="1">
      <c r="A5" s="708" t="s">
        <v>888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</row>
    <row r="6" spans="1:1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7" ht="13">
      <c r="A7" s="397" t="s">
        <v>755</v>
      </c>
      <c r="B7" s="397"/>
      <c r="F7" s="729" t="s">
        <v>15</v>
      </c>
      <c r="G7" s="729"/>
      <c r="H7" s="729"/>
      <c r="I7" s="729"/>
      <c r="J7" s="729"/>
      <c r="K7" s="729"/>
      <c r="L7" s="729"/>
    </row>
    <row r="8" spans="1:17" ht="13">
      <c r="A8" s="13"/>
      <c r="F8" s="14"/>
      <c r="G8" s="73"/>
      <c r="H8" s="73"/>
      <c r="I8" s="727" t="s">
        <v>916</v>
      </c>
      <c r="J8" s="727"/>
      <c r="K8" s="727"/>
      <c r="L8" s="727"/>
    </row>
    <row r="9" spans="1:17" s="13" customFormat="1" ht="13">
      <c r="A9" s="593" t="s">
        <v>2</v>
      </c>
      <c r="B9" s="593" t="s">
        <v>3</v>
      </c>
      <c r="C9" s="605" t="s">
        <v>16</v>
      </c>
      <c r="D9" s="632"/>
      <c r="E9" s="632"/>
      <c r="F9" s="632"/>
      <c r="G9" s="632"/>
      <c r="H9" s="605" t="s">
        <v>36</v>
      </c>
      <c r="I9" s="632"/>
      <c r="J9" s="632"/>
      <c r="K9" s="632"/>
      <c r="L9" s="632"/>
      <c r="Q9" s="20"/>
    </row>
    <row r="10" spans="1:17" s="13" customFormat="1" ht="51.75" customHeight="1">
      <c r="A10" s="593"/>
      <c r="B10" s="593"/>
      <c r="C10" s="5" t="s">
        <v>935</v>
      </c>
      <c r="D10" s="5" t="s">
        <v>936</v>
      </c>
      <c r="E10" s="5" t="s">
        <v>64</v>
      </c>
      <c r="F10" s="5" t="s">
        <v>65</v>
      </c>
      <c r="G10" s="5" t="s">
        <v>635</v>
      </c>
      <c r="H10" s="5" t="s">
        <v>935</v>
      </c>
      <c r="I10" s="5" t="s">
        <v>936</v>
      </c>
      <c r="J10" s="5" t="s">
        <v>64</v>
      </c>
      <c r="K10" s="5" t="s">
        <v>65</v>
      </c>
      <c r="L10" s="5" t="s">
        <v>636</v>
      </c>
    </row>
    <row r="11" spans="1:17" s="13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7" ht="14">
      <c r="A12" s="202">
        <v>1</v>
      </c>
      <c r="B12" s="201" t="s">
        <v>672</v>
      </c>
      <c r="C12" s="9">
        <f>ROUND(T5_PLAN_vs_PRFM!D12*T5_PLAN_vs_PRFM!E12*0.0001, 2)</f>
        <v>56.91</v>
      </c>
      <c r="D12" s="126">
        <v>5.65</v>
      </c>
      <c r="E12" s="9">
        <v>38.980000000000004</v>
      </c>
      <c r="F12" s="217">
        <f>ROUND(T5_PLAN_vs_PRFM!H12*0.0001,2)</f>
        <v>37.33</v>
      </c>
      <c r="G12" s="217">
        <f>D12+E12-F12</f>
        <v>7.3000000000000043</v>
      </c>
      <c r="H12" s="18">
        <v>0</v>
      </c>
      <c r="I12" s="18">
        <v>0</v>
      </c>
      <c r="J12" s="18">
        <v>0</v>
      </c>
      <c r="K12" s="18">
        <v>0</v>
      </c>
      <c r="L12" s="9">
        <f>I12+J12-K12</f>
        <v>0</v>
      </c>
    </row>
    <row r="13" spans="1:17" ht="14">
      <c r="A13" s="34">
        <v>2</v>
      </c>
      <c r="B13" s="33" t="s">
        <v>673</v>
      </c>
      <c r="C13" s="9">
        <f>ROUND(T5_PLAN_vs_PRFM!D13*T5_PLAN_vs_PRFM!E13*0.0001, 2)</f>
        <v>105.71</v>
      </c>
      <c r="D13" s="126">
        <v>8.1999999999999993</v>
      </c>
      <c r="E13" s="9">
        <v>72.41</v>
      </c>
      <c r="F13" s="217">
        <f>ROUND(T5_PLAN_vs_PRFM!H13*0.0001,2)</f>
        <v>72.540000000000006</v>
      </c>
      <c r="G13" s="217">
        <f t="shared" ref="G13:G37" si="0">D13+E13-F13</f>
        <v>8.0699999999999932</v>
      </c>
      <c r="H13" s="18">
        <v>0</v>
      </c>
      <c r="I13" s="18">
        <v>0</v>
      </c>
      <c r="J13" s="18">
        <v>0</v>
      </c>
      <c r="K13" s="18">
        <v>0</v>
      </c>
      <c r="L13" s="9">
        <f t="shared" ref="L13:L33" si="1">I13+J13-K13</f>
        <v>0</v>
      </c>
    </row>
    <row r="14" spans="1:17" ht="14">
      <c r="A14" s="202">
        <v>3</v>
      </c>
      <c r="B14" s="201" t="s">
        <v>674</v>
      </c>
      <c r="C14" s="9">
        <f>ROUND(T5_PLAN_vs_PRFM!D14*T5_PLAN_vs_PRFM!E14*0.0001, 2)</f>
        <v>141.86000000000001</v>
      </c>
      <c r="D14" s="126">
        <v>9.35</v>
      </c>
      <c r="E14" s="9">
        <v>97.01</v>
      </c>
      <c r="F14" s="217">
        <f>ROUND(T5_PLAN_vs_PRFM!H14*0.0001,2)</f>
        <v>97.58</v>
      </c>
      <c r="G14" s="217">
        <f t="shared" si="0"/>
        <v>8.7800000000000011</v>
      </c>
      <c r="H14" s="18">
        <v>0</v>
      </c>
      <c r="I14" s="18">
        <v>0</v>
      </c>
      <c r="J14" s="18">
        <v>0</v>
      </c>
      <c r="K14" s="18">
        <v>0</v>
      </c>
      <c r="L14" s="9">
        <f t="shared" si="1"/>
        <v>0</v>
      </c>
    </row>
    <row r="15" spans="1:17" ht="14">
      <c r="A15" s="34">
        <v>4</v>
      </c>
      <c r="B15" s="33" t="s">
        <v>675</v>
      </c>
      <c r="C15" s="9">
        <f>ROUND(T5_PLAN_vs_PRFM!D15*T5_PLAN_vs_PRFM!E15*0.0001, 2)</f>
        <v>121.51</v>
      </c>
      <c r="D15" s="126">
        <v>20.12</v>
      </c>
      <c r="E15" s="9">
        <v>83.22</v>
      </c>
      <c r="F15" s="217">
        <f>ROUND(T5_PLAN_vs_PRFM!H15*0.0001,2)</f>
        <v>91.08</v>
      </c>
      <c r="G15" s="217">
        <f t="shared" si="0"/>
        <v>12.260000000000005</v>
      </c>
      <c r="H15" s="18">
        <v>0</v>
      </c>
      <c r="I15" s="18">
        <v>0</v>
      </c>
      <c r="J15" s="18">
        <v>0</v>
      </c>
      <c r="K15" s="18">
        <v>0</v>
      </c>
      <c r="L15" s="9">
        <f t="shared" si="1"/>
        <v>0</v>
      </c>
    </row>
    <row r="16" spans="1:17" ht="14">
      <c r="A16" s="34">
        <v>5</v>
      </c>
      <c r="B16" s="33" t="s">
        <v>676</v>
      </c>
      <c r="C16" s="9">
        <f>ROUND(T5_PLAN_vs_PRFM!D16*T5_PLAN_vs_PRFM!E16*0.0001, 2)</f>
        <v>58.15</v>
      </c>
      <c r="D16" s="126">
        <v>3.03</v>
      </c>
      <c r="E16" s="9">
        <v>39.83</v>
      </c>
      <c r="F16" s="217">
        <f>ROUND(T5_PLAN_vs_PRFM!H16*0.0001,2)</f>
        <v>30.85</v>
      </c>
      <c r="G16" s="217">
        <f t="shared" si="0"/>
        <v>12.009999999999998</v>
      </c>
      <c r="H16" s="18">
        <v>0</v>
      </c>
      <c r="I16" s="18">
        <v>0</v>
      </c>
      <c r="J16" s="18">
        <v>0</v>
      </c>
      <c r="K16" s="18">
        <v>0</v>
      </c>
      <c r="L16" s="9">
        <f t="shared" si="1"/>
        <v>0</v>
      </c>
    </row>
    <row r="17" spans="1:12" ht="14">
      <c r="A17" s="34">
        <v>6</v>
      </c>
      <c r="B17" s="33" t="s">
        <v>677</v>
      </c>
      <c r="C17" s="9">
        <f>ROUND(T5_PLAN_vs_PRFM!D17*T5_PLAN_vs_PRFM!E17*0.0001, 2)</f>
        <v>86.37</v>
      </c>
      <c r="D17" s="126">
        <v>19.23</v>
      </c>
      <c r="E17" s="9">
        <v>60.430000000000007</v>
      </c>
      <c r="F17" s="217">
        <f>ROUND(T5_PLAN_vs_PRFM!H17*0.0001,2)</f>
        <v>73.05</v>
      </c>
      <c r="G17" s="217">
        <f t="shared" si="0"/>
        <v>6.6100000000000136</v>
      </c>
      <c r="H17" s="18">
        <v>0</v>
      </c>
      <c r="I17" s="18">
        <v>0</v>
      </c>
      <c r="J17" s="18">
        <v>0</v>
      </c>
      <c r="K17" s="18">
        <v>0</v>
      </c>
      <c r="L17" s="9">
        <f t="shared" si="1"/>
        <v>0</v>
      </c>
    </row>
    <row r="18" spans="1:12" ht="14">
      <c r="A18" s="202">
        <v>7</v>
      </c>
      <c r="B18" s="201" t="s">
        <v>678</v>
      </c>
      <c r="C18" s="9">
        <f>ROUND(T5_PLAN_vs_PRFM!D18*T5_PLAN_vs_PRFM!E18*0.0001, 2)</f>
        <v>45.28</v>
      </c>
      <c r="D18" s="126">
        <v>10.67</v>
      </c>
      <c r="E18" s="9">
        <v>30.1</v>
      </c>
      <c r="F18" s="217">
        <f>ROUND(T5_PLAN_vs_PRFM!H18*0.0001,2)</f>
        <v>33.119999999999997</v>
      </c>
      <c r="G18" s="217">
        <f t="shared" si="0"/>
        <v>7.6500000000000057</v>
      </c>
      <c r="H18" s="18">
        <v>0</v>
      </c>
      <c r="I18" s="18">
        <v>0</v>
      </c>
      <c r="J18" s="18">
        <v>0</v>
      </c>
      <c r="K18" s="18">
        <v>0</v>
      </c>
      <c r="L18" s="9">
        <f t="shared" si="1"/>
        <v>0</v>
      </c>
    </row>
    <row r="19" spans="1:12" ht="14">
      <c r="A19" s="34">
        <v>8</v>
      </c>
      <c r="B19" s="33" t="s">
        <v>679</v>
      </c>
      <c r="C19" s="9">
        <f>ROUND(T5_PLAN_vs_PRFM!D19*T5_PLAN_vs_PRFM!E19*0.0001, 2)</f>
        <v>162.80000000000001</v>
      </c>
      <c r="D19" s="126">
        <v>1.54</v>
      </c>
      <c r="E19" s="9">
        <v>111.5</v>
      </c>
      <c r="F19" s="217">
        <f>ROUND(T5_PLAN_vs_PRFM!H19*0.0001,2)</f>
        <v>91.08</v>
      </c>
      <c r="G19" s="217">
        <f t="shared" si="0"/>
        <v>21.960000000000008</v>
      </c>
      <c r="H19" s="18">
        <v>0</v>
      </c>
      <c r="I19" s="18">
        <v>0</v>
      </c>
      <c r="J19" s="18">
        <v>0</v>
      </c>
      <c r="K19" s="18">
        <v>0</v>
      </c>
      <c r="L19" s="9">
        <f t="shared" si="1"/>
        <v>0</v>
      </c>
    </row>
    <row r="20" spans="1:12" ht="14">
      <c r="A20" s="34">
        <v>9</v>
      </c>
      <c r="B20" s="33" t="s">
        <v>680</v>
      </c>
      <c r="C20" s="9">
        <f>ROUND(T5_PLAN_vs_PRFM!D20*T5_PLAN_vs_PRFM!E20*0.0001, 2)</f>
        <v>70.22</v>
      </c>
      <c r="D20" s="126">
        <v>20.67</v>
      </c>
      <c r="E20" s="9">
        <v>54.2</v>
      </c>
      <c r="F20" s="217">
        <f>ROUND(T5_PLAN_vs_PRFM!H20*0.0001,2)</f>
        <v>65.22</v>
      </c>
      <c r="G20" s="217">
        <f t="shared" si="0"/>
        <v>9.6500000000000057</v>
      </c>
      <c r="H20" s="18">
        <v>0</v>
      </c>
      <c r="I20" s="18">
        <v>0</v>
      </c>
      <c r="J20" s="18">
        <v>0</v>
      </c>
      <c r="K20" s="18">
        <v>0</v>
      </c>
      <c r="L20" s="9">
        <f t="shared" si="1"/>
        <v>0</v>
      </c>
    </row>
    <row r="21" spans="1:12" ht="14">
      <c r="A21" s="34">
        <v>10</v>
      </c>
      <c r="B21" s="33" t="s">
        <v>681</v>
      </c>
      <c r="C21" s="9">
        <f>ROUND(T5_PLAN_vs_PRFM!D21*T5_PLAN_vs_PRFM!E21*0.0001, 2)</f>
        <v>129.44999999999999</v>
      </c>
      <c r="D21" s="126">
        <v>10.25</v>
      </c>
      <c r="E21" s="9">
        <v>88.66</v>
      </c>
      <c r="F21" s="217">
        <f>ROUND(T5_PLAN_vs_PRFM!H21*0.0001,2)</f>
        <v>90.97</v>
      </c>
      <c r="G21" s="217">
        <f t="shared" si="0"/>
        <v>7.9399999999999977</v>
      </c>
      <c r="H21" s="18">
        <v>0</v>
      </c>
      <c r="I21" s="18">
        <v>0</v>
      </c>
      <c r="J21" s="18">
        <v>0</v>
      </c>
      <c r="K21" s="18">
        <v>0</v>
      </c>
      <c r="L21" s="9">
        <f t="shared" si="1"/>
        <v>0</v>
      </c>
    </row>
    <row r="22" spans="1:12" ht="14">
      <c r="A22" s="34">
        <v>11</v>
      </c>
      <c r="B22" s="33" t="s">
        <v>682</v>
      </c>
      <c r="C22" s="9">
        <f>ROUND(T5_PLAN_vs_PRFM!D22*T5_PLAN_vs_PRFM!E22*0.0001, 2)</f>
        <v>48.8</v>
      </c>
      <c r="D22" s="126">
        <v>6.23</v>
      </c>
      <c r="E22" s="9">
        <v>33.43</v>
      </c>
      <c r="F22" s="217">
        <f>ROUND(T5_PLAN_vs_PRFM!H22*0.0001,2)</f>
        <v>31.84</v>
      </c>
      <c r="G22" s="217">
        <f t="shared" si="0"/>
        <v>7.8199999999999967</v>
      </c>
      <c r="H22" s="18">
        <v>0</v>
      </c>
      <c r="I22" s="18">
        <v>0</v>
      </c>
      <c r="J22" s="18">
        <v>0</v>
      </c>
      <c r="K22" s="18">
        <v>0</v>
      </c>
      <c r="L22" s="9">
        <f t="shared" si="1"/>
        <v>0</v>
      </c>
    </row>
    <row r="23" spans="1:12" ht="14">
      <c r="A23" s="34">
        <v>12</v>
      </c>
      <c r="B23" s="33" t="s">
        <v>683</v>
      </c>
      <c r="C23" s="9">
        <f>ROUND(T5_PLAN_vs_PRFM!D23*T5_PLAN_vs_PRFM!E23*0.0001, 2)</f>
        <v>34.299999999999997</v>
      </c>
      <c r="D23" s="126">
        <v>3.78</v>
      </c>
      <c r="E23" s="9">
        <v>23.5</v>
      </c>
      <c r="F23" s="217">
        <f>ROUND(T5_PLAN_vs_PRFM!H23*0.0001,2)</f>
        <v>22.97</v>
      </c>
      <c r="G23" s="217">
        <f t="shared" si="0"/>
        <v>4.3100000000000023</v>
      </c>
      <c r="H23" s="18">
        <v>0</v>
      </c>
      <c r="I23" s="18">
        <v>0</v>
      </c>
      <c r="J23" s="18">
        <v>0</v>
      </c>
      <c r="K23" s="18">
        <v>0</v>
      </c>
      <c r="L23" s="9">
        <f t="shared" si="1"/>
        <v>0</v>
      </c>
    </row>
    <row r="24" spans="1:12" ht="14">
      <c r="A24" s="34">
        <v>13</v>
      </c>
      <c r="B24" s="33" t="s">
        <v>684</v>
      </c>
      <c r="C24" s="9">
        <f>ROUND(T5_PLAN_vs_PRFM!D24*T5_PLAN_vs_PRFM!E24*0.0001, 2)</f>
        <v>93.32</v>
      </c>
      <c r="D24" s="126">
        <v>13.54</v>
      </c>
      <c r="E24" s="9">
        <v>64.94</v>
      </c>
      <c r="F24" s="217">
        <f>ROUND(T5_PLAN_vs_PRFM!H24*0.0001,2)</f>
        <v>65.569999999999993</v>
      </c>
      <c r="G24" s="217">
        <f t="shared" si="0"/>
        <v>12.909999999999997</v>
      </c>
      <c r="H24" s="18">
        <v>0</v>
      </c>
      <c r="I24" s="18">
        <v>0</v>
      </c>
      <c r="J24" s="18">
        <v>0</v>
      </c>
      <c r="K24" s="18">
        <v>0</v>
      </c>
      <c r="L24" s="9">
        <f t="shared" si="1"/>
        <v>0</v>
      </c>
    </row>
    <row r="25" spans="1:12" ht="14">
      <c r="A25" s="34">
        <v>14</v>
      </c>
      <c r="B25" s="33" t="s">
        <v>685</v>
      </c>
      <c r="C25" s="9">
        <f>ROUND(T5_PLAN_vs_PRFM!D25*T5_PLAN_vs_PRFM!E25*0.0001, 2)</f>
        <v>11.79</v>
      </c>
      <c r="D25" s="126">
        <v>2.4300000000000002</v>
      </c>
      <c r="E25" s="9">
        <v>8.08</v>
      </c>
      <c r="F25" s="217">
        <f>ROUND(T5_PLAN_vs_PRFM!H25*0.0001,2)</f>
        <v>9.2100000000000009</v>
      </c>
      <c r="G25" s="217">
        <f t="shared" si="0"/>
        <v>1.2999999999999989</v>
      </c>
      <c r="H25" s="18">
        <v>0</v>
      </c>
      <c r="I25" s="18">
        <v>0</v>
      </c>
      <c r="J25" s="18">
        <v>0</v>
      </c>
      <c r="K25" s="18">
        <v>0</v>
      </c>
      <c r="L25" s="9">
        <f t="shared" si="1"/>
        <v>0</v>
      </c>
    </row>
    <row r="26" spans="1:12" ht="14">
      <c r="A26" s="202">
        <v>15</v>
      </c>
      <c r="B26" s="201" t="s">
        <v>686</v>
      </c>
      <c r="C26" s="9">
        <f>ROUND(T5_PLAN_vs_PRFM!D26*T5_PLAN_vs_PRFM!E26*0.0001, 2)</f>
        <v>76.14</v>
      </c>
      <c r="D26" s="126">
        <v>10.86</v>
      </c>
      <c r="E26" s="9">
        <v>52.16</v>
      </c>
      <c r="F26" s="217">
        <f>ROUND(T5_PLAN_vs_PRFM!H26*0.0001,2)</f>
        <v>52.16</v>
      </c>
      <c r="G26" s="217">
        <f t="shared" si="0"/>
        <v>10.86</v>
      </c>
      <c r="H26" s="18">
        <v>0</v>
      </c>
      <c r="I26" s="18">
        <v>0</v>
      </c>
      <c r="J26" s="18">
        <v>0</v>
      </c>
      <c r="K26" s="18">
        <v>0</v>
      </c>
      <c r="L26" s="9">
        <f t="shared" si="1"/>
        <v>0</v>
      </c>
    </row>
    <row r="27" spans="1:12" ht="14">
      <c r="A27" s="202">
        <v>16</v>
      </c>
      <c r="B27" s="201" t="s">
        <v>687</v>
      </c>
      <c r="C27" s="9">
        <f>ROUND(T5_PLAN_vs_PRFM!D27*T5_PLAN_vs_PRFM!E27*0.0001, 2)</f>
        <v>128.02000000000001</v>
      </c>
      <c r="D27" s="126">
        <v>25.23</v>
      </c>
      <c r="E27" s="9">
        <v>87.68</v>
      </c>
      <c r="F27" s="217">
        <f>ROUND(T5_PLAN_vs_PRFM!H27*0.0001,2)</f>
        <v>101.37</v>
      </c>
      <c r="G27" s="217">
        <f t="shared" si="0"/>
        <v>11.540000000000006</v>
      </c>
      <c r="H27" s="18">
        <v>0</v>
      </c>
      <c r="I27" s="18">
        <v>0</v>
      </c>
      <c r="J27" s="18">
        <v>0</v>
      </c>
      <c r="K27" s="18">
        <v>0</v>
      </c>
      <c r="L27" s="9">
        <f t="shared" si="1"/>
        <v>0</v>
      </c>
    </row>
    <row r="28" spans="1:12" ht="14">
      <c r="A28" s="34">
        <v>17</v>
      </c>
      <c r="B28" s="33" t="s">
        <v>688</v>
      </c>
      <c r="C28" s="9">
        <f>ROUND(T5_PLAN_vs_PRFM!D28*T5_PLAN_vs_PRFM!E28*0.0001, 2)</f>
        <v>31.99</v>
      </c>
      <c r="D28" s="126">
        <v>2.98</v>
      </c>
      <c r="E28" s="9">
        <v>22.17</v>
      </c>
      <c r="F28" s="217">
        <f>ROUND(T5_PLAN_vs_PRFM!H28*0.0001,2)</f>
        <v>22.48</v>
      </c>
      <c r="G28" s="217">
        <f t="shared" si="0"/>
        <v>2.6700000000000017</v>
      </c>
      <c r="H28" s="18">
        <v>0</v>
      </c>
      <c r="I28" s="18">
        <v>0</v>
      </c>
      <c r="J28" s="18">
        <v>0</v>
      </c>
      <c r="K28" s="18">
        <v>0</v>
      </c>
      <c r="L28" s="9">
        <f t="shared" si="1"/>
        <v>0</v>
      </c>
    </row>
    <row r="29" spans="1:12" ht="14">
      <c r="A29" s="203">
        <v>18</v>
      </c>
      <c r="B29" s="201" t="s">
        <v>689</v>
      </c>
      <c r="C29" s="9">
        <f>ROUND(T5_PLAN_vs_PRFM!D29*T5_PLAN_vs_PRFM!E29*0.0001, 2)</f>
        <v>257.75</v>
      </c>
      <c r="D29" s="126">
        <v>15.43</v>
      </c>
      <c r="E29" s="9">
        <v>176.53</v>
      </c>
      <c r="F29" s="217">
        <f>ROUND(T5_PLAN_vs_PRFM!H29*0.0001,2)</f>
        <v>179.7</v>
      </c>
      <c r="G29" s="217">
        <f t="shared" si="0"/>
        <v>12.260000000000019</v>
      </c>
      <c r="H29" s="18">
        <v>0</v>
      </c>
      <c r="I29" s="18">
        <v>0</v>
      </c>
      <c r="J29" s="18">
        <v>0</v>
      </c>
      <c r="K29" s="18">
        <v>0</v>
      </c>
      <c r="L29" s="9">
        <f t="shared" si="1"/>
        <v>0</v>
      </c>
    </row>
    <row r="30" spans="1:12" ht="14">
      <c r="A30" s="204">
        <v>19</v>
      </c>
      <c r="B30" s="33" t="s">
        <v>690</v>
      </c>
      <c r="C30" s="9">
        <f>ROUND(T5_PLAN_vs_PRFM!D30*T5_PLAN_vs_PRFM!E30*0.0001, 2)</f>
        <v>75.02</v>
      </c>
      <c r="D30" s="126">
        <v>6.78</v>
      </c>
      <c r="E30" s="9">
        <v>51.39</v>
      </c>
      <c r="F30" s="217">
        <f>ROUND(T5_PLAN_vs_PRFM!H30*0.0001,2)</f>
        <v>51.39</v>
      </c>
      <c r="G30" s="217">
        <f t="shared" si="0"/>
        <v>6.7800000000000011</v>
      </c>
      <c r="H30" s="18">
        <v>0</v>
      </c>
      <c r="I30" s="18">
        <v>0</v>
      </c>
      <c r="J30" s="18">
        <v>0</v>
      </c>
      <c r="K30" s="18">
        <v>0</v>
      </c>
      <c r="L30" s="9">
        <f t="shared" si="1"/>
        <v>0</v>
      </c>
    </row>
    <row r="31" spans="1:12" ht="14">
      <c r="A31" s="204">
        <v>20</v>
      </c>
      <c r="B31" s="33" t="s">
        <v>691</v>
      </c>
      <c r="C31" s="9">
        <f>ROUND(T5_PLAN_vs_PRFM!D31*T5_PLAN_vs_PRFM!E31*0.0001, 2)</f>
        <v>91.43</v>
      </c>
      <c r="D31" s="126">
        <v>43.78</v>
      </c>
      <c r="E31" s="9">
        <v>62.730000000000004</v>
      </c>
      <c r="F31" s="217">
        <f>ROUND(T5_PLAN_vs_PRFM!H31*0.0001,2)</f>
        <v>97.73</v>
      </c>
      <c r="G31" s="217">
        <f t="shared" si="0"/>
        <v>8.7800000000000011</v>
      </c>
      <c r="H31" s="18">
        <v>0</v>
      </c>
      <c r="I31" s="18">
        <v>0</v>
      </c>
      <c r="J31" s="18">
        <v>0</v>
      </c>
      <c r="K31" s="18">
        <v>0</v>
      </c>
      <c r="L31" s="9">
        <f t="shared" si="1"/>
        <v>0</v>
      </c>
    </row>
    <row r="32" spans="1:12" ht="14">
      <c r="A32" s="34">
        <v>21</v>
      </c>
      <c r="B32" s="33" t="s">
        <v>692</v>
      </c>
      <c r="C32" s="9">
        <f>ROUND(T5_PLAN_vs_PRFM!D32*T5_PLAN_vs_PRFM!E32*0.0001, 2)</f>
        <v>189.77</v>
      </c>
      <c r="D32" s="126">
        <v>20.100000000000001</v>
      </c>
      <c r="E32" s="9">
        <v>129.97</v>
      </c>
      <c r="F32" s="217">
        <f>ROUND(T5_PLAN_vs_PRFM!H32*0.0001,2)</f>
        <v>138.84</v>
      </c>
      <c r="G32" s="217">
        <f t="shared" si="0"/>
        <v>11.22999999999999</v>
      </c>
      <c r="H32" s="18">
        <v>0</v>
      </c>
      <c r="I32" s="18">
        <v>0</v>
      </c>
      <c r="J32" s="18">
        <v>0</v>
      </c>
      <c r="K32" s="18">
        <v>0</v>
      </c>
      <c r="L32" s="9">
        <f t="shared" si="1"/>
        <v>0</v>
      </c>
    </row>
    <row r="33" spans="1:12" ht="14">
      <c r="A33" s="34">
        <v>22</v>
      </c>
      <c r="B33" s="33" t="s">
        <v>693</v>
      </c>
      <c r="C33" s="9">
        <f>ROUND(T5_PLAN_vs_PRFM!D33*T5_PLAN_vs_PRFM!E33*0.0001, 2)</f>
        <v>79.38</v>
      </c>
      <c r="D33" s="126">
        <v>1.04</v>
      </c>
      <c r="E33" s="9">
        <v>54.370000000000005</v>
      </c>
      <c r="F33" s="217">
        <f>ROUND(T5_PLAN_vs_PRFM!H33*0.0001,2)</f>
        <v>30.9</v>
      </c>
      <c r="G33" s="217">
        <f>D33+E33-F33</f>
        <v>24.510000000000005</v>
      </c>
      <c r="H33" s="18">
        <v>0</v>
      </c>
      <c r="I33" s="18">
        <v>0</v>
      </c>
      <c r="J33" s="18">
        <v>0</v>
      </c>
      <c r="K33" s="18">
        <v>0</v>
      </c>
      <c r="L33" s="9">
        <f t="shared" si="1"/>
        <v>0</v>
      </c>
    </row>
    <row r="34" spans="1:12" ht="14">
      <c r="A34" s="34">
        <v>23</v>
      </c>
      <c r="B34" s="33" t="s">
        <v>694</v>
      </c>
      <c r="C34" s="9">
        <f>ROUND(T5_PLAN_vs_PRFM!D34*T5_PLAN_vs_PRFM!E34*0.0001, 2)</f>
        <v>43.87</v>
      </c>
      <c r="D34" s="126">
        <v>12.34</v>
      </c>
      <c r="E34" s="9">
        <v>21.32</v>
      </c>
      <c r="F34" s="217">
        <f>ROUND(T5_PLAN_vs_PRFM!H34*0.0001,2)</f>
        <v>27.76</v>
      </c>
      <c r="G34" s="217">
        <f t="shared" si="0"/>
        <v>5.899999999999995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1:12" ht="14">
      <c r="A35" s="484">
        <v>24</v>
      </c>
      <c r="B35" s="33" t="s">
        <v>919</v>
      </c>
      <c r="C35" s="9">
        <f>ROUND(T5_PLAN_vs_PRFM!D35*T5_PLAN_vs_PRFM!E35*0.0001, 2)</f>
        <v>27.81</v>
      </c>
      <c r="D35" s="126">
        <v>0.73</v>
      </c>
      <c r="E35" s="9">
        <v>22.09</v>
      </c>
      <c r="F35" s="217">
        <f>ROUND(T5_PLAN_vs_PRFM!H35*0.0001,2)</f>
        <v>22.19</v>
      </c>
      <c r="G35" s="217">
        <f t="shared" si="0"/>
        <v>0.62999999999999901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</row>
    <row r="36" spans="1:12" ht="14">
      <c r="A36" s="484">
        <v>25</v>
      </c>
      <c r="B36" s="33" t="s">
        <v>920</v>
      </c>
      <c r="C36" s="9">
        <f>ROUND(T5_PLAN_vs_PRFM!D36*T5_PLAN_vs_PRFM!E36*0.0001, 2)</f>
        <v>19.010000000000002</v>
      </c>
      <c r="D36" s="126">
        <v>16.45</v>
      </c>
      <c r="E36" s="9">
        <v>3.42</v>
      </c>
      <c r="F36" s="217">
        <f>ROUND(T5_PLAN_vs_PRFM!H36*0.0001,2)</f>
        <v>14.98</v>
      </c>
      <c r="G36" s="217">
        <f t="shared" si="0"/>
        <v>4.889999999999997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1:12" ht="14">
      <c r="A37" s="484">
        <v>26</v>
      </c>
      <c r="B37" s="33" t="s">
        <v>921</v>
      </c>
      <c r="C37" s="9">
        <f>ROUND(T5_PLAN_vs_PRFM!D37*T5_PLAN_vs_PRFM!E37*0.0001, 2)</f>
        <v>16.260000000000002</v>
      </c>
      <c r="D37" s="126">
        <v>7.67</v>
      </c>
      <c r="E37" s="9">
        <v>10.55</v>
      </c>
      <c r="F37" s="217">
        <f>ROUND(T5_PLAN_vs_PRFM!H37*0.0001,2)</f>
        <v>14.34</v>
      </c>
      <c r="G37" s="217">
        <f t="shared" si="0"/>
        <v>3.879999999999999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</row>
    <row r="38" spans="1:12" ht="13">
      <c r="A38" s="3" t="s">
        <v>14</v>
      </c>
      <c r="B38" s="9"/>
      <c r="C38" s="9">
        <f>SUM(C12:C37)</f>
        <v>2202.92</v>
      </c>
      <c r="D38" s="9">
        <f>SUM(D12:D37)</f>
        <v>298.08000000000004</v>
      </c>
      <c r="E38" s="9">
        <f>SUM(E12:E37)</f>
        <v>1500.6700000000003</v>
      </c>
      <c r="F38" s="9">
        <f>SUM(F12:F37)</f>
        <v>1566.2500000000002</v>
      </c>
      <c r="G38" s="217">
        <f>SUM(G12:G37)</f>
        <v>232.50000000000003</v>
      </c>
      <c r="H38" s="9">
        <f>SUM(H12:H34)</f>
        <v>0</v>
      </c>
      <c r="I38" s="9">
        <f>SUM(I12:I34)</f>
        <v>0</v>
      </c>
      <c r="J38" s="9">
        <f>SUM(J12:J34)</f>
        <v>0</v>
      </c>
      <c r="K38" s="9">
        <f>SUM(K12:K34)</f>
        <v>0</v>
      </c>
      <c r="L38" s="9">
        <f>SUM(L12:L34)</f>
        <v>0</v>
      </c>
    </row>
    <row r="39" spans="1:12">
      <c r="A39" s="11" t="s">
        <v>637</v>
      </c>
    </row>
    <row r="40" spans="1:12" ht="15.75" customHeight="1">
      <c r="A40" s="13"/>
      <c r="B40" s="13"/>
      <c r="C40" s="13">
        <v>1776.4099999999999</v>
      </c>
      <c r="D40" s="13">
        <v>196.07</v>
      </c>
      <c r="E40" s="13">
        <v>1220.2299999999998</v>
      </c>
      <c r="F40" s="13">
        <v>1320.82</v>
      </c>
      <c r="G40" s="13">
        <v>95.480000000000018</v>
      </c>
      <c r="H40" s="13"/>
      <c r="I40" s="13"/>
      <c r="J40" s="13"/>
      <c r="K40" s="13"/>
      <c r="L40" s="13"/>
    </row>
    <row r="41" spans="1:12">
      <c r="C41">
        <f>C38+C40</f>
        <v>3979.33</v>
      </c>
      <c r="D41">
        <f t="shared" ref="D41:G41" si="2">D38+D40</f>
        <v>494.15000000000003</v>
      </c>
      <c r="E41">
        <f t="shared" si="2"/>
        <v>2720.9</v>
      </c>
      <c r="F41">
        <f t="shared" si="2"/>
        <v>2887.07</v>
      </c>
      <c r="G41">
        <f t="shared" si="2"/>
        <v>327.98</v>
      </c>
    </row>
    <row r="42" spans="1:12" ht="13">
      <c r="A42" s="13" t="s">
        <v>750</v>
      </c>
    </row>
    <row r="43" spans="1:12" ht="13">
      <c r="A43" s="13" t="str">
        <f>'T5D_Drought_PLAN_vs_PRFM  '!B42</f>
        <v xml:space="preserve">Date : 28.04.2020 </v>
      </c>
      <c r="F43" s="580">
        <f>F41/C41</f>
        <v>0.72551660706701893</v>
      </c>
    </row>
    <row r="44" spans="1:12" ht="13">
      <c r="J44" s="13" t="s">
        <v>706</v>
      </c>
    </row>
    <row r="45" spans="1:12">
      <c r="J45" s="221" t="s">
        <v>707</v>
      </c>
    </row>
    <row r="46" spans="1:12">
      <c r="E46" s="395"/>
      <c r="J46" s="221" t="s">
        <v>708</v>
      </c>
    </row>
  </sheetData>
  <mergeCells count="10">
    <mergeCell ref="L1:M1"/>
    <mergeCell ref="A3:L3"/>
    <mergeCell ref="A2:L2"/>
    <mergeCell ref="A5:L5"/>
    <mergeCell ref="F7:L7"/>
    <mergeCell ref="A9:A10"/>
    <mergeCell ref="B9:B10"/>
    <mergeCell ref="C9:G9"/>
    <mergeCell ref="H9:L9"/>
    <mergeCell ref="I8:L8"/>
  </mergeCells>
  <printOptions horizontalCentered="1"/>
  <pageMargins left="0.70866141732283505" right="0.70866141732283505" top="1.2362204720000001" bottom="0.5" header="0.31496062992126" footer="0.31496062992126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13"/>
  <sheetViews>
    <sheetView view="pageBreakPreview" zoomScale="90" zoomScaleSheetLayoutView="90" workbookViewId="0">
      <selection activeCell="L19" sqref="L19"/>
    </sheetView>
  </sheetViews>
  <sheetFormatPr defaultRowHeight="12.5"/>
  <sheetData>
    <row r="2" spans="2:8" ht="13">
      <c r="B2" s="13"/>
    </row>
    <row r="4" spans="2:8" ht="12.75" customHeight="1">
      <c r="B4" s="586"/>
      <c r="C4" s="586"/>
      <c r="D4" s="586"/>
      <c r="E4" s="586"/>
      <c r="F4" s="586"/>
      <c r="G4" s="586"/>
      <c r="H4" s="586"/>
    </row>
    <row r="5" spans="2:8" ht="12.75" customHeight="1">
      <c r="B5" s="586"/>
      <c r="C5" s="586"/>
      <c r="D5" s="586"/>
      <c r="E5" s="586"/>
      <c r="F5" s="586"/>
      <c r="G5" s="586"/>
      <c r="H5" s="586"/>
    </row>
    <row r="6" spans="2:8" ht="12.75" customHeight="1">
      <c r="B6" s="586"/>
      <c r="C6" s="586"/>
      <c r="D6" s="586"/>
      <c r="E6" s="586"/>
      <c r="F6" s="586"/>
      <c r="G6" s="586"/>
      <c r="H6" s="586"/>
    </row>
    <row r="7" spans="2:8" ht="12.75" customHeight="1">
      <c r="B7" s="586"/>
      <c r="C7" s="586"/>
      <c r="D7" s="586"/>
      <c r="E7" s="586"/>
      <c r="F7" s="586"/>
      <c r="G7" s="586"/>
      <c r="H7" s="586"/>
    </row>
    <row r="8" spans="2:8" ht="12.75" customHeight="1">
      <c r="B8" s="586"/>
      <c r="C8" s="586"/>
      <c r="D8" s="586"/>
      <c r="E8" s="586"/>
      <c r="F8" s="586"/>
      <c r="G8" s="586"/>
      <c r="H8" s="586"/>
    </row>
    <row r="9" spans="2:8" ht="12.75" customHeight="1">
      <c r="B9" s="586"/>
      <c r="C9" s="586"/>
      <c r="D9" s="586"/>
      <c r="E9" s="586"/>
      <c r="F9" s="586"/>
      <c r="G9" s="586"/>
      <c r="H9" s="586"/>
    </row>
    <row r="10" spans="2:8" ht="12.75" customHeight="1">
      <c r="B10" s="586"/>
      <c r="C10" s="586"/>
      <c r="D10" s="586"/>
      <c r="E10" s="586"/>
      <c r="F10" s="586"/>
      <c r="G10" s="586"/>
      <c r="H10" s="586"/>
    </row>
    <row r="11" spans="2:8" ht="12.75" customHeight="1">
      <c r="B11" s="586"/>
      <c r="C11" s="586"/>
      <c r="D11" s="586"/>
      <c r="E11" s="586"/>
      <c r="F11" s="586"/>
      <c r="G11" s="586"/>
      <c r="H11" s="586"/>
    </row>
    <row r="12" spans="2:8" ht="12.75" customHeight="1">
      <c r="B12" s="586"/>
      <c r="C12" s="586"/>
      <c r="D12" s="586"/>
      <c r="E12" s="586"/>
      <c r="F12" s="586"/>
      <c r="G12" s="586"/>
      <c r="H12" s="586"/>
    </row>
    <row r="13" spans="2:8" ht="12.75" customHeight="1">
      <c r="B13" s="586"/>
      <c r="C13" s="586"/>
      <c r="D13" s="586"/>
      <c r="E13" s="586"/>
      <c r="F13" s="586"/>
      <c r="G13" s="586"/>
      <c r="H13" s="586"/>
    </row>
  </sheetData>
  <mergeCells count="1">
    <mergeCell ref="B4:H13"/>
  </mergeCells>
  <printOptions horizontalCentered="1" verticalCentered="1"/>
  <pageMargins left="0.70866141732283505" right="0.70866141732283505" top="1.2362204720000001" bottom="0" header="0.31496062992126" footer="0.31496062992126"/>
  <pageSetup paperSize="9" orientation="landscape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46"/>
  <sheetViews>
    <sheetView view="pageBreakPreview" topLeftCell="A25" zoomScale="90" zoomScaleNormal="100" zoomScaleSheetLayoutView="90" workbookViewId="0">
      <selection activeCell="C38" sqref="C38:G38"/>
    </sheetView>
  </sheetViews>
  <sheetFormatPr defaultColWidth="9.1796875" defaultRowHeight="12.5"/>
  <cols>
    <col min="1" max="1" width="5.90625" customWidth="1"/>
    <col min="2" max="2" width="21.26953125" customWidth="1"/>
    <col min="3" max="3" width="10.54296875" customWidth="1"/>
    <col min="4" max="4" width="9.81640625" customWidth="1"/>
    <col min="5" max="5" width="8.7265625" customWidth="1"/>
    <col min="6" max="6" width="10.81640625" customWidth="1"/>
    <col min="7" max="7" width="15.81640625" customWidth="1"/>
    <col min="8" max="8" width="12.36328125" customWidth="1"/>
    <col min="9" max="9" width="12.08984375" customWidth="1"/>
    <col min="10" max="10" width="9" customWidth="1"/>
    <col min="11" max="11" width="12" customWidth="1"/>
    <col min="12" max="12" width="13.7265625" customWidth="1"/>
    <col min="13" max="13" width="9.1796875" hidden="1" customWidth="1"/>
  </cols>
  <sheetData>
    <row r="1" spans="1:18" ht="15.5">
      <c r="D1" s="13"/>
      <c r="E1" s="13"/>
      <c r="F1" s="13"/>
      <c r="G1" s="13"/>
      <c r="H1" s="13"/>
      <c r="I1" s="13"/>
      <c r="J1" s="13"/>
      <c r="K1" s="13"/>
      <c r="L1" s="728" t="s">
        <v>66</v>
      </c>
      <c r="M1" s="728"/>
      <c r="N1" s="728"/>
      <c r="O1" s="27"/>
      <c r="P1" s="27"/>
    </row>
    <row r="2" spans="1:18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29"/>
      <c r="N2" s="29"/>
      <c r="O2" s="29"/>
      <c r="P2" s="29"/>
    </row>
    <row r="3" spans="1:18" ht="20">
      <c r="A3" s="730" t="s">
        <v>838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28"/>
      <c r="N3" s="28"/>
      <c r="O3" s="28"/>
      <c r="P3" s="28"/>
    </row>
    <row r="4" spans="1:18" ht="10.5" customHeight="1"/>
    <row r="5" spans="1:18" ht="19.5" customHeight="1">
      <c r="A5" s="708" t="s">
        <v>889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</row>
    <row r="6" spans="1: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8" ht="13">
      <c r="A7" s="397" t="s">
        <v>755</v>
      </c>
      <c r="B7" s="397"/>
      <c r="F7" s="729" t="s">
        <v>15</v>
      </c>
      <c r="G7" s="729"/>
      <c r="H7" s="729"/>
      <c r="I7" s="729"/>
      <c r="J7" s="729"/>
      <c r="K7" s="729"/>
      <c r="L7" s="729"/>
    </row>
    <row r="8" spans="1:18" ht="13">
      <c r="A8" s="13"/>
      <c r="F8" s="14"/>
      <c r="G8" s="73"/>
      <c r="H8" s="73"/>
      <c r="I8" s="698" t="s">
        <v>916</v>
      </c>
      <c r="J8" s="698"/>
      <c r="K8" s="698"/>
      <c r="L8" s="698"/>
    </row>
    <row r="9" spans="1:18" s="13" customFormat="1" ht="13">
      <c r="A9" s="593" t="s">
        <v>2</v>
      </c>
      <c r="B9" s="593" t="s">
        <v>3</v>
      </c>
      <c r="C9" s="605" t="s">
        <v>16</v>
      </c>
      <c r="D9" s="632"/>
      <c r="E9" s="632"/>
      <c r="F9" s="632"/>
      <c r="G9" s="632"/>
      <c r="H9" s="605" t="s">
        <v>36</v>
      </c>
      <c r="I9" s="632"/>
      <c r="J9" s="632"/>
      <c r="K9" s="632"/>
      <c r="L9" s="632"/>
      <c r="R9" s="20"/>
    </row>
    <row r="10" spans="1:18" s="13" customFormat="1" ht="66" customHeight="1">
      <c r="A10" s="593"/>
      <c r="B10" s="593"/>
      <c r="C10" s="5" t="s">
        <v>935</v>
      </c>
      <c r="D10" s="5" t="s">
        <v>937</v>
      </c>
      <c r="E10" s="5" t="s">
        <v>64</v>
      </c>
      <c r="F10" s="5" t="s">
        <v>65</v>
      </c>
      <c r="G10" s="5" t="s">
        <v>638</v>
      </c>
      <c r="H10" s="5" t="s">
        <v>810</v>
      </c>
      <c r="I10" s="5" t="s">
        <v>762</v>
      </c>
      <c r="J10" s="5" t="s">
        <v>64</v>
      </c>
      <c r="K10" s="5" t="s">
        <v>65</v>
      </c>
      <c r="L10" s="5" t="s">
        <v>639</v>
      </c>
    </row>
    <row r="11" spans="1:18" s="13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ht="14">
      <c r="A12" s="202">
        <v>1</v>
      </c>
      <c r="B12" s="201" t="s">
        <v>672</v>
      </c>
      <c r="C12" s="9">
        <f>ROUND('T5A_PLAN_vs_PRFM '!D12*'T5A_PLAN_vs_PRFM '!E12*0.00015, 2)</f>
        <v>33.86</v>
      </c>
      <c r="D12" s="126">
        <v>2.25</v>
      </c>
      <c r="E12" s="9">
        <v>23.439999999999998</v>
      </c>
      <c r="F12" s="9">
        <f>ROUND('AT4A_enrolment vs availed_UPY'!Q11*0.00015,2)</f>
        <v>21.37</v>
      </c>
      <c r="G12" s="9">
        <f>D12+E12-F12</f>
        <v>4.3199999999999967</v>
      </c>
      <c r="H12" s="18">
        <v>0</v>
      </c>
      <c r="I12" s="18">
        <v>0</v>
      </c>
      <c r="J12" s="18">
        <v>0</v>
      </c>
      <c r="K12" s="18">
        <v>0</v>
      </c>
      <c r="L12" s="9">
        <v>0</v>
      </c>
    </row>
    <row r="13" spans="1:18" ht="14">
      <c r="A13" s="34">
        <v>2</v>
      </c>
      <c r="B13" s="33" t="s">
        <v>673</v>
      </c>
      <c r="C13" s="9">
        <f>ROUND('T5A_PLAN_vs_PRFM '!D13*'T5A_PLAN_vs_PRFM '!E13*0.00015, 2)</f>
        <v>90.65</v>
      </c>
      <c r="D13" s="126">
        <v>4.07</v>
      </c>
      <c r="E13" s="9">
        <v>62.760000000000005</v>
      </c>
      <c r="F13" s="9">
        <f>ROUND('AT4A_enrolment vs availed_UPY'!Q12*0.00015,2)</f>
        <v>62.57</v>
      </c>
      <c r="G13" s="9">
        <f t="shared" ref="G13:G37" si="0">D13+E13-F13</f>
        <v>4.2600000000000122</v>
      </c>
      <c r="H13" s="18">
        <v>0</v>
      </c>
      <c r="I13" s="18">
        <v>0</v>
      </c>
      <c r="J13" s="18">
        <v>0</v>
      </c>
      <c r="K13" s="18">
        <v>0</v>
      </c>
      <c r="L13" s="9">
        <v>0</v>
      </c>
    </row>
    <row r="14" spans="1:18" ht="14">
      <c r="A14" s="202">
        <v>3</v>
      </c>
      <c r="B14" s="201" t="s">
        <v>674</v>
      </c>
      <c r="C14" s="9">
        <f>ROUND('T5A_PLAN_vs_PRFM '!D14*'T5A_PLAN_vs_PRFM '!E14*0.00015, 2)</f>
        <v>73.849999999999994</v>
      </c>
      <c r="D14" s="126">
        <v>4.2300000000000004</v>
      </c>
      <c r="E14" s="9">
        <v>51.05</v>
      </c>
      <c r="F14" s="9">
        <f>ROUND('AT4A_enrolment vs availed_UPY'!Q13*0.00015,2)</f>
        <v>50.22</v>
      </c>
      <c r="G14" s="9">
        <f t="shared" si="0"/>
        <v>5.0600000000000023</v>
      </c>
      <c r="H14" s="18">
        <v>0</v>
      </c>
      <c r="I14" s="18">
        <v>0</v>
      </c>
      <c r="J14" s="18">
        <v>0</v>
      </c>
      <c r="K14" s="18">
        <v>0</v>
      </c>
      <c r="L14" s="9">
        <v>0</v>
      </c>
    </row>
    <row r="15" spans="1:18" ht="14">
      <c r="A15" s="34">
        <v>4</v>
      </c>
      <c r="B15" s="33" t="s">
        <v>675</v>
      </c>
      <c r="C15" s="9">
        <f>ROUND('T5A_PLAN_vs_PRFM '!D15*'T5A_PLAN_vs_PRFM '!E15*0.00015, 2)</f>
        <v>100.98</v>
      </c>
      <c r="D15" s="126">
        <v>10.29</v>
      </c>
      <c r="E15" s="9">
        <v>69.92</v>
      </c>
      <c r="F15" s="9">
        <f>ROUND('AT4A_enrolment vs availed_UPY'!Q14*0.00015,2)</f>
        <v>77.97</v>
      </c>
      <c r="G15" s="9">
        <f t="shared" si="0"/>
        <v>2.2400000000000091</v>
      </c>
      <c r="H15" s="18">
        <v>0</v>
      </c>
      <c r="I15" s="18">
        <v>0</v>
      </c>
      <c r="J15" s="18">
        <v>0</v>
      </c>
      <c r="K15" s="18">
        <v>0</v>
      </c>
      <c r="L15" s="9">
        <v>0</v>
      </c>
    </row>
    <row r="16" spans="1:18" ht="14">
      <c r="A16" s="34">
        <v>5</v>
      </c>
      <c r="B16" s="33" t="s">
        <v>676</v>
      </c>
      <c r="C16" s="9">
        <f>ROUND('T5A_PLAN_vs_PRFM '!D16*'T5A_PLAN_vs_PRFM '!E16*0.00015, 2)</f>
        <v>29.27</v>
      </c>
      <c r="D16" s="126">
        <v>1.02</v>
      </c>
      <c r="E16" s="9">
        <v>20.27</v>
      </c>
      <c r="F16" s="9">
        <f>ROUND('AT4A_enrolment vs availed_UPY'!Q15*0.00015,2)</f>
        <v>16.88</v>
      </c>
      <c r="G16" s="9">
        <f t="shared" si="0"/>
        <v>4.41</v>
      </c>
      <c r="H16" s="18">
        <v>0</v>
      </c>
      <c r="I16" s="18">
        <v>0</v>
      </c>
      <c r="J16" s="18">
        <v>0</v>
      </c>
      <c r="K16" s="18">
        <v>0</v>
      </c>
      <c r="L16" s="9">
        <v>0</v>
      </c>
    </row>
    <row r="17" spans="1:12" ht="14">
      <c r="A17" s="34">
        <v>6</v>
      </c>
      <c r="B17" s="33" t="s">
        <v>677</v>
      </c>
      <c r="C17" s="9">
        <f>ROUND('T5A_PLAN_vs_PRFM '!D17*'T5A_PLAN_vs_PRFM '!E17*0.00015, 2)</f>
        <v>61.81</v>
      </c>
      <c r="D17" s="126">
        <v>6.87</v>
      </c>
      <c r="E17" s="9">
        <v>42.8</v>
      </c>
      <c r="F17" s="9">
        <f>ROUND('AT4A_enrolment vs availed_UPY'!Q16*0.00015,2)</f>
        <v>45.27</v>
      </c>
      <c r="G17" s="9">
        <f t="shared" si="0"/>
        <v>4.3999999999999915</v>
      </c>
      <c r="H17" s="18">
        <v>0</v>
      </c>
      <c r="I17" s="18">
        <v>0</v>
      </c>
      <c r="J17" s="18">
        <v>0</v>
      </c>
      <c r="K17" s="18">
        <v>0</v>
      </c>
      <c r="L17" s="9">
        <v>0</v>
      </c>
    </row>
    <row r="18" spans="1:12" ht="14">
      <c r="A18" s="202">
        <v>7</v>
      </c>
      <c r="B18" s="201" t="s">
        <v>678</v>
      </c>
      <c r="C18" s="9">
        <f>ROUND('T5A_PLAN_vs_PRFM '!D18*'T5A_PLAN_vs_PRFM '!E18*0.00015, 2)</f>
        <v>48.58</v>
      </c>
      <c r="D18" s="126">
        <v>0.09</v>
      </c>
      <c r="E18" s="9">
        <v>33.630000000000003</v>
      </c>
      <c r="F18" s="9">
        <f>ROUND('AT4A_enrolment vs availed_UPY'!Q17*0.00015,2)</f>
        <v>28.86</v>
      </c>
      <c r="G18" s="9">
        <f t="shared" si="0"/>
        <v>4.8600000000000065</v>
      </c>
      <c r="H18" s="18">
        <v>0</v>
      </c>
      <c r="I18" s="18">
        <v>0</v>
      </c>
      <c r="J18" s="18">
        <v>0</v>
      </c>
      <c r="K18" s="18">
        <v>0</v>
      </c>
      <c r="L18" s="9">
        <v>0</v>
      </c>
    </row>
    <row r="19" spans="1:12" ht="14">
      <c r="A19" s="34">
        <v>8</v>
      </c>
      <c r="B19" s="33" t="s">
        <v>679</v>
      </c>
      <c r="C19" s="9">
        <f>ROUND('T5A_PLAN_vs_PRFM '!D19*'T5A_PLAN_vs_PRFM '!E19*0.00015, 2)</f>
        <v>135.30000000000001</v>
      </c>
      <c r="D19" s="126">
        <v>0.09</v>
      </c>
      <c r="E19" s="9">
        <v>93.67</v>
      </c>
      <c r="F19" s="9">
        <f>ROUND('AT4A_enrolment vs availed_UPY'!Q18*0.00015,2)</f>
        <v>76.8</v>
      </c>
      <c r="G19" s="9">
        <f t="shared" si="0"/>
        <v>16.960000000000008</v>
      </c>
      <c r="H19" s="18">
        <v>0</v>
      </c>
      <c r="I19" s="18">
        <v>0</v>
      </c>
      <c r="J19" s="18">
        <v>0</v>
      </c>
      <c r="K19" s="18">
        <v>0</v>
      </c>
      <c r="L19" s="9">
        <v>0</v>
      </c>
    </row>
    <row r="20" spans="1:12" ht="14">
      <c r="A20" s="34">
        <v>9</v>
      </c>
      <c r="B20" s="33" t="s">
        <v>680</v>
      </c>
      <c r="C20" s="9">
        <f>ROUND('T5A_PLAN_vs_PRFM '!D20*'T5A_PLAN_vs_PRFM '!E20*0.00015, 2)</f>
        <v>42.08</v>
      </c>
      <c r="D20" s="126">
        <v>47.9</v>
      </c>
      <c r="E20" s="9">
        <v>33.340000000000003</v>
      </c>
      <c r="F20" s="9">
        <f>ROUND('AT4A_enrolment vs availed_UPY'!Q19*0.00015,2)</f>
        <v>79.349999999999994</v>
      </c>
      <c r="G20" s="9">
        <f t="shared" si="0"/>
        <v>1.8900000000000148</v>
      </c>
      <c r="H20" s="18">
        <v>0</v>
      </c>
      <c r="I20" s="18">
        <v>0</v>
      </c>
      <c r="J20" s="18">
        <v>0</v>
      </c>
      <c r="K20" s="18">
        <v>0</v>
      </c>
      <c r="L20" s="9">
        <v>0</v>
      </c>
    </row>
    <row r="21" spans="1:12" ht="14">
      <c r="A21" s="34">
        <v>10</v>
      </c>
      <c r="B21" s="33" t="s">
        <v>681</v>
      </c>
      <c r="C21" s="9">
        <f>ROUND('T5A_PLAN_vs_PRFM '!D21*'T5A_PLAN_vs_PRFM '!E21*0.00015, 2)</f>
        <v>114.54</v>
      </c>
      <c r="D21" s="126">
        <v>12.15</v>
      </c>
      <c r="E21" s="9">
        <v>79.31</v>
      </c>
      <c r="F21" s="9">
        <f>ROUND('AT4A_enrolment vs availed_UPY'!Q20*0.00015,2)</f>
        <v>89.62</v>
      </c>
      <c r="G21" s="9">
        <f t="shared" si="0"/>
        <v>1.8400000000000034</v>
      </c>
      <c r="H21" s="18">
        <v>0</v>
      </c>
      <c r="I21" s="18">
        <v>0</v>
      </c>
      <c r="J21" s="18">
        <v>0</v>
      </c>
      <c r="K21" s="18">
        <v>0</v>
      </c>
      <c r="L21" s="9">
        <v>0</v>
      </c>
    </row>
    <row r="22" spans="1:12" ht="14">
      <c r="A22" s="34">
        <v>11</v>
      </c>
      <c r="B22" s="33" t="s">
        <v>682</v>
      </c>
      <c r="C22" s="9">
        <f>ROUND('T5A_PLAN_vs_PRFM '!D22*'T5A_PLAN_vs_PRFM '!E22*0.00015, 2)</f>
        <v>52.17</v>
      </c>
      <c r="D22" s="126">
        <v>0.98</v>
      </c>
      <c r="E22" s="9">
        <v>36.119999999999997</v>
      </c>
      <c r="F22" s="9">
        <f>ROUND('AT4A_enrolment vs availed_UPY'!Q21*0.00015,2)</f>
        <v>32.21</v>
      </c>
      <c r="G22" s="9">
        <f t="shared" si="0"/>
        <v>4.8899999999999935</v>
      </c>
      <c r="H22" s="18">
        <v>0</v>
      </c>
      <c r="I22" s="18">
        <v>0</v>
      </c>
      <c r="J22" s="18">
        <v>0</v>
      </c>
      <c r="K22" s="18">
        <v>0</v>
      </c>
      <c r="L22" s="9">
        <v>0</v>
      </c>
    </row>
    <row r="23" spans="1:12" ht="14">
      <c r="A23" s="34">
        <v>12</v>
      </c>
      <c r="B23" s="33" t="s">
        <v>683</v>
      </c>
      <c r="C23" s="9">
        <f>ROUND('T5A_PLAN_vs_PRFM '!D23*'T5A_PLAN_vs_PRFM '!E23*0.00015, 2)</f>
        <v>31.19</v>
      </c>
      <c r="D23" s="126">
        <v>4.67</v>
      </c>
      <c r="E23" s="9">
        <v>21.6</v>
      </c>
      <c r="F23" s="9">
        <f>ROUND('AT4A_enrolment vs availed_UPY'!Q22*0.00015,2)</f>
        <v>22.53</v>
      </c>
      <c r="G23" s="9">
        <f t="shared" si="0"/>
        <v>3.740000000000002</v>
      </c>
      <c r="H23" s="18">
        <v>0</v>
      </c>
      <c r="I23" s="18">
        <v>0</v>
      </c>
      <c r="J23" s="18">
        <v>0</v>
      </c>
      <c r="K23" s="18">
        <v>0</v>
      </c>
      <c r="L23" s="9">
        <v>0</v>
      </c>
    </row>
    <row r="24" spans="1:12" ht="14">
      <c r="A24" s="34">
        <v>13</v>
      </c>
      <c r="B24" s="33" t="s">
        <v>684</v>
      </c>
      <c r="C24" s="9">
        <f>ROUND('T5A_PLAN_vs_PRFM '!D24*'T5A_PLAN_vs_PRFM '!E24*0.00015, 2)</f>
        <v>75.209999999999994</v>
      </c>
      <c r="D24" s="126">
        <v>4.1500000000000004</v>
      </c>
      <c r="E24" s="9">
        <v>52.08</v>
      </c>
      <c r="F24" s="9">
        <f>ROUND('AT4A_enrolment vs availed_UPY'!Q23*0.00015,2)</f>
        <v>53.07</v>
      </c>
      <c r="G24" s="9">
        <f t="shared" si="0"/>
        <v>3.1599999999999966</v>
      </c>
      <c r="H24" s="18">
        <v>0</v>
      </c>
      <c r="I24" s="18">
        <v>0</v>
      </c>
      <c r="J24" s="18">
        <v>0</v>
      </c>
      <c r="K24" s="18">
        <v>0</v>
      </c>
      <c r="L24" s="9">
        <v>0</v>
      </c>
    </row>
    <row r="25" spans="1:12" ht="14">
      <c r="A25" s="34">
        <v>14</v>
      </c>
      <c r="B25" s="33" t="s">
        <v>685</v>
      </c>
      <c r="C25" s="9">
        <f>ROUND('T5A_PLAN_vs_PRFM '!D25*'T5A_PLAN_vs_PRFM '!E25*0.00015, 2)</f>
        <v>6.86</v>
      </c>
      <c r="D25" s="126">
        <v>1.42</v>
      </c>
      <c r="E25" s="9">
        <v>4.7600000000000007</v>
      </c>
      <c r="F25" s="9">
        <f>ROUND('AT4A_enrolment vs availed_UPY'!Q24*0.00015,2)</f>
        <v>4.96</v>
      </c>
      <c r="G25" s="9">
        <f t="shared" si="0"/>
        <v>1.2200000000000006</v>
      </c>
      <c r="H25" s="18">
        <v>0</v>
      </c>
      <c r="I25" s="18">
        <v>0</v>
      </c>
      <c r="J25" s="18">
        <v>0</v>
      </c>
      <c r="K25" s="18">
        <v>0</v>
      </c>
      <c r="L25" s="9">
        <v>0</v>
      </c>
    </row>
    <row r="26" spans="1:12" ht="14">
      <c r="A26" s="202">
        <v>15</v>
      </c>
      <c r="B26" s="201" t="s">
        <v>686</v>
      </c>
      <c r="C26" s="9">
        <f>ROUND('T5A_PLAN_vs_PRFM '!D26*'T5A_PLAN_vs_PRFM '!E26*0.00015, 2)</f>
        <v>71.209999999999994</v>
      </c>
      <c r="D26" s="126">
        <v>2.98</v>
      </c>
      <c r="E26" s="9">
        <v>49.309999999999995</v>
      </c>
      <c r="F26" s="9">
        <f>ROUND('AT4A_enrolment vs availed_UPY'!Q25*0.00015,2)</f>
        <v>49.31</v>
      </c>
      <c r="G26" s="9">
        <f t="shared" si="0"/>
        <v>2.9799999999999898</v>
      </c>
      <c r="H26" s="18">
        <v>0</v>
      </c>
      <c r="I26" s="18">
        <v>0</v>
      </c>
      <c r="J26" s="18">
        <v>0</v>
      </c>
      <c r="K26" s="18">
        <v>0</v>
      </c>
      <c r="L26" s="9">
        <v>0</v>
      </c>
    </row>
    <row r="27" spans="1:12" ht="14">
      <c r="A27" s="202">
        <v>16</v>
      </c>
      <c r="B27" s="201" t="s">
        <v>687</v>
      </c>
      <c r="C27" s="9">
        <f>ROUND('T5A_PLAN_vs_PRFM '!D27*'T5A_PLAN_vs_PRFM '!E27*0.00015, 2)</f>
        <v>113.26</v>
      </c>
      <c r="D27" s="126">
        <v>8.67</v>
      </c>
      <c r="E27" s="9">
        <v>78.41</v>
      </c>
      <c r="F27" s="9">
        <f>ROUND('AT4A_enrolment vs availed_UPY'!Q26*0.00015,2)</f>
        <v>84.29</v>
      </c>
      <c r="G27" s="9">
        <f t="shared" si="0"/>
        <v>2.789999999999992</v>
      </c>
      <c r="H27" s="18">
        <v>0</v>
      </c>
      <c r="I27" s="18">
        <v>0</v>
      </c>
      <c r="J27" s="18">
        <v>0</v>
      </c>
      <c r="K27" s="18">
        <v>0</v>
      </c>
      <c r="L27" s="9">
        <v>0</v>
      </c>
    </row>
    <row r="28" spans="1:12" ht="14">
      <c r="A28" s="34">
        <v>17</v>
      </c>
      <c r="B28" s="33" t="s">
        <v>688</v>
      </c>
      <c r="C28" s="9">
        <f>ROUND('T5A_PLAN_vs_PRFM '!D28*'T5A_PLAN_vs_PRFM '!E28*0.00015, 2)</f>
        <v>25.58</v>
      </c>
      <c r="D28" s="126">
        <v>0.67</v>
      </c>
      <c r="E28" s="9">
        <v>17.71</v>
      </c>
      <c r="F28" s="9">
        <f>ROUND('AT4A_enrolment vs availed_UPY'!Q27*0.00015,2)</f>
        <v>16.38</v>
      </c>
      <c r="G28" s="9">
        <f t="shared" si="0"/>
        <v>2.0000000000000036</v>
      </c>
      <c r="H28" s="18">
        <v>0</v>
      </c>
      <c r="I28" s="18">
        <v>0</v>
      </c>
      <c r="J28" s="18">
        <v>0</v>
      </c>
      <c r="K28" s="18">
        <v>0</v>
      </c>
      <c r="L28" s="9">
        <v>0</v>
      </c>
    </row>
    <row r="29" spans="1:12" ht="14">
      <c r="A29" s="203">
        <v>18</v>
      </c>
      <c r="B29" s="201" t="s">
        <v>689</v>
      </c>
      <c r="C29" s="9">
        <f>ROUND('T5A_PLAN_vs_PRFM '!D29*'T5A_PLAN_vs_PRFM '!E29*0.00015, 2)</f>
        <v>225.46</v>
      </c>
      <c r="D29" s="126">
        <v>9.98</v>
      </c>
      <c r="E29" s="9">
        <v>156.09</v>
      </c>
      <c r="F29" s="9">
        <f>ROUND('AT4A_enrolment vs availed_UPY'!Q28*0.00015,2)</f>
        <v>160.86000000000001</v>
      </c>
      <c r="G29" s="9">
        <f t="shared" si="0"/>
        <v>5.2099999999999795</v>
      </c>
      <c r="H29" s="18">
        <v>0</v>
      </c>
      <c r="I29" s="18">
        <v>0</v>
      </c>
      <c r="J29" s="18">
        <v>0</v>
      </c>
      <c r="K29" s="18">
        <v>0</v>
      </c>
      <c r="L29" s="9">
        <v>0</v>
      </c>
    </row>
    <row r="30" spans="1:12" ht="14">
      <c r="A30" s="204">
        <v>19</v>
      </c>
      <c r="B30" s="33" t="s">
        <v>690</v>
      </c>
      <c r="C30" s="9">
        <f>ROUND('T5A_PLAN_vs_PRFM '!D30*'T5A_PLAN_vs_PRFM '!E30*0.00015, 2)</f>
        <v>69.27</v>
      </c>
      <c r="D30" s="126">
        <v>7.67</v>
      </c>
      <c r="E30" s="9">
        <v>47.959999999999994</v>
      </c>
      <c r="F30" s="9">
        <f>ROUND('AT4A_enrolment vs availed_UPY'!Q29*0.00015,2)</f>
        <v>50.82</v>
      </c>
      <c r="G30" s="9">
        <f t="shared" si="0"/>
        <v>4.8099999999999952</v>
      </c>
      <c r="H30" s="18">
        <v>0</v>
      </c>
      <c r="I30" s="18">
        <v>0</v>
      </c>
      <c r="J30" s="18">
        <v>0</v>
      </c>
      <c r="K30" s="18">
        <v>0</v>
      </c>
      <c r="L30" s="9">
        <v>0</v>
      </c>
    </row>
    <row r="31" spans="1:12" ht="14">
      <c r="A31" s="204">
        <v>20</v>
      </c>
      <c r="B31" s="33" t="s">
        <v>691</v>
      </c>
      <c r="C31" s="9">
        <f>ROUND('T5A_PLAN_vs_PRFM '!D31*'T5A_PLAN_vs_PRFM '!E31*0.00015, 2)</f>
        <v>78.41</v>
      </c>
      <c r="D31" s="126">
        <v>24.18</v>
      </c>
      <c r="E31" s="9">
        <v>54.29</v>
      </c>
      <c r="F31" s="9">
        <f>ROUND('AT4A_enrolment vs availed_UPY'!Q30*0.00015,2)</f>
        <v>73.599999999999994</v>
      </c>
      <c r="G31" s="9">
        <f t="shared" si="0"/>
        <v>4.8700000000000045</v>
      </c>
      <c r="H31" s="18">
        <v>0</v>
      </c>
      <c r="I31" s="18">
        <v>0</v>
      </c>
      <c r="J31" s="18">
        <v>0</v>
      </c>
      <c r="K31" s="18">
        <v>0</v>
      </c>
      <c r="L31" s="9">
        <v>0</v>
      </c>
    </row>
    <row r="32" spans="1:12" ht="14">
      <c r="A32" s="34">
        <v>21</v>
      </c>
      <c r="B32" s="33" t="s">
        <v>692</v>
      </c>
      <c r="C32" s="9">
        <f>ROUND('T5A_PLAN_vs_PRFM '!D32*'T5A_PLAN_vs_PRFM '!E32*0.00015, 2)</f>
        <v>184.83</v>
      </c>
      <c r="D32" s="126">
        <v>10.02</v>
      </c>
      <c r="E32" s="9">
        <v>127.96000000000001</v>
      </c>
      <c r="F32" s="9">
        <f>ROUND('AT4A_enrolment vs availed_UPY'!Q31*0.00015,2)</f>
        <v>133.41999999999999</v>
      </c>
      <c r="G32" s="9">
        <f t="shared" si="0"/>
        <v>4.5600000000000307</v>
      </c>
      <c r="H32" s="18">
        <v>0</v>
      </c>
      <c r="I32" s="18">
        <v>0</v>
      </c>
      <c r="J32" s="18">
        <v>0</v>
      </c>
      <c r="K32" s="18">
        <v>0</v>
      </c>
      <c r="L32" s="9">
        <v>0</v>
      </c>
    </row>
    <row r="33" spans="1:12" ht="14">
      <c r="A33" s="34">
        <v>22</v>
      </c>
      <c r="B33" s="33" t="s">
        <v>693</v>
      </c>
      <c r="C33" s="9">
        <f>ROUND('T5A_PLAN_vs_PRFM '!D33*'T5A_PLAN_vs_PRFM '!E33*0.00015, 2)</f>
        <v>21.35</v>
      </c>
      <c r="D33" s="126">
        <v>4.2300000000000004</v>
      </c>
      <c r="E33" s="9">
        <v>14.780000000000001</v>
      </c>
      <c r="F33" s="9">
        <f>ROUND('AT4A_enrolment vs availed_UPY'!Q32*0.00015,2)</f>
        <v>18.32</v>
      </c>
      <c r="G33" s="9">
        <f t="shared" si="0"/>
        <v>0.69000000000000128</v>
      </c>
      <c r="H33" s="18">
        <v>0</v>
      </c>
      <c r="I33" s="18">
        <v>0</v>
      </c>
      <c r="J33" s="18">
        <v>0</v>
      </c>
      <c r="K33" s="18">
        <v>0</v>
      </c>
      <c r="L33" s="9">
        <v>0</v>
      </c>
    </row>
    <row r="34" spans="1:12" ht="14">
      <c r="A34" s="34">
        <v>23</v>
      </c>
      <c r="B34" s="33" t="s">
        <v>694</v>
      </c>
      <c r="C34" s="9">
        <f>ROUND('T5A_PLAN_vs_PRFM '!D34*'T5A_PLAN_vs_PRFM '!E34*0.00015, 2)</f>
        <v>43.07</v>
      </c>
      <c r="D34" s="126">
        <v>6.89</v>
      </c>
      <c r="E34" s="9">
        <v>23.83</v>
      </c>
      <c r="F34" s="9">
        <f>ROUND('AT4A_enrolment vs availed_UPY'!Q33*0.00015,2)</f>
        <v>29.62</v>
      </c>
      <c r="G34" s="9">
        <f t="shared" si="0"/>
        <v>1.0999999999999979</v>
      </c>
      <c r="H34" s="18">
        <v>0</v>
      </c>
      <c r="I34" s="18">
        <v>0</v>
      </c>
      <c r="J34" s="18">
        <v>0</v>
      </c>
      <c r="K34" s="18">
        <v>0</v>
      </c>
      <c r="L34" s="9">
        <v>0</v>
      </c>
    </row>
    <row r="35" spans="1:12" ht="14">
      <c r="A35" s="484">
        <v>24</v>
      </c>
      <c r="B35" s="33" t="s">
        <v>919</v>
      </c>
      <c r="C35" s="9">
        <f>ROUND('T5A_PLAN_vs_PRFM '!D35*'T5A_PLAN_vs_PRFM '!E35*0.00015, 2)</f>
        <v>19.04</v>
      </c>
      <c r="D35" s="126">
        <v>0.2</v>
      </c>
      <c r="E35" s="9">
        <v>13.27</v>
      </c>
      <c r="F35" s="9">
        <f>ROUND('AT4A_enrolment vs availed_UPY'!Q34*0.00015,2)</f>
        <v>12.85</v>
      </c>
      <c r="G35" s="9">
        <f t="shared" si="0"/>
        <v>0.61999999999999922</v>
      </c>
      <c r="H35" s="18">
        <v>0</v>
      </c>
      <c r="I35" s="18">
        <v>0</v>
      </c>
      <c r="J35" s="18">
        <v>0</v>
      </c>
      <c r="K35" s="18">
        <v>0</v>
      </c>
      <c r="L35" s="9">
        <v>0</v>
      </c>
    </row>
    <row r="36" spans="1:12" ht="14">
      <c r="A36" s="484">
        <v>25</v>
      </c>
      <c r="B36" s="33" t="s">
        <v>920</v>
      </c>
      <c r="C36" s="9">
        <f>ROUND('T5A_PLAN_vs_PRFM '!D36*'T5A_PLAN_vs_PRFM '!E36*0.00015, 2)</f>
        <v>8.25</v>
      </c>
      <c r="D36" s="126">
        <v>11.42</v>
      </c>
      <c r="E36" s="9">
        <v>1.51</v>
      </c>
      <c r="F36" s="9">
        <f>ROUND('AT4A_enrolment vs availed_UPY'!Q35*0.00015,2)</f>
        <v>12.16</v>
      </c>
      <c r="G36" s="9">
        <f t="shared" si="0"/>
        <v>0.76999999999999957</v>
      </c>
      <c r="H36" s="18">
        <v>0</v>
      </c>
      <c r="I36" s="18">
        <v>0</v>
      </c>
      <c r="J36" s="18">
        <v>0</v>
      </c>
      <c r="K36" s="18">
        <v>0</v>
      </c>
      <c r="L36" s="9">
        <v>0</v>
      </c>
    </row>
    <row r="37" spans="1:12" ht="14">
      <c r="A37" s="484">
        <v>26</v>
      </c>
      <c r="B37" s="33" t="s">
        <v>921</v>
      </c>
      <c r="C37" s="9">
        <f>ROUND('T5A_PLAN_vs_PRFM '!D37*'T5A_PLAN_vs_PRFM '!E37*0.00015, 2)</f>
        <v>20.329999999999998</v>
      </c>
      <c r="D37" s="126">
        <v>8.98</v>
      </c>
      <c r="E37" s="9">
        <v>10.36</v>
      </c>
      <c r="F37" s="9">
        <f>ROUND('AT4A_enrolment vs availed_UPY'!Q36*0.00015,2)</f>
        <v>17.510000000000002</v>
      </c>
      <c r="G37" s="9">
        <f t="shared" si="0"/>
        <v>1.8299999999999983</v>
      </c>
      <c r="H37" s="18">
        <v>0</v>
      </c>
      <c r="I37" s="18">
        <v>0</v>
      </c>
      <c r="J37" s="18">
        <v>0</v>
      </c>
      <c r="K37" s="18">
        <v>0</v>
      </c>
      <c r="L37" s="9">
        <v>0</v>
      </c>
    </row>
    <row r="38" spans="1:12" ht="13">
      <c r="A38" s="3" t="s">
        <v>14</v>
      </c>
      <c r="B38" s="9"/>
      <c r="C38" s="9">
        <f>SUM(C12:C37)</f>
        <v>1776.4099999999999</v>
      </c>
      <c r="D38" s="9">
        <f>SUM(D12:D37)</f>
        <v>196.07</v>
      </c>
      <c r="E38" s="9">
        <f>SUM(E12:E37)</f>
        <v>1220.2299999999998</v>
      </c>
      <c r="F38" s="9">
        <f>SUM(F12:F37)</f>
        <v>1320.82</v>
      </c>
      <c r="G38" s="9">
        <f>SUM(G12:G37)</f>
        <v>95.480000000000018</v>
      </c>
      <c r="H38" s="18">
        <v>0</v>
      </c>
      <c r="I38" s="18">
        <v>0</v>
      </c>
      <c r="J38" s="18">
        <v>0</v>
      </c>
      <c r="K38" s="18">
        <v>0</v>
      </c>
      <c r="L38" s="9">
        <v>0</v>
      </c>
    </row>
    <row r="39" spans="1:12">
      <c r="A39" s="11" t="s">
        <v>637</v>
      </c>
    </row>
    <row r="40" spans="1:12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3">
      <c r="A42" s="13" t="s">
        <v>750</v>
      </c>
      <c r="F42" s="395"/>
    </row>
    <row r="43" spans="1:12" ht="13">
      <c r="A43" s="13" t="s">
        <v>811</v>
      </c>
    </row>
    <row r="44" spans="1:12" ht="13">
      <c r="J44" s="13" t="s">
        <v>706</v>
      </c>
    </row>
    <row r="45" spans="1:12">
      <c r="J45" s="221" t="s">
        <v>707</v>
      </c>
    </row>
    <row r="46" spans="1:12">
      <c r="J46" s="221" t="s">
        <v>708</v>
      </c>
    </row>
  </sheetData>
  <mergeCells count="10">
    <mergeCell ref="I8:L8"/>
    <mergeCell ref="A9:A10"/>
    <mergeCell ref="B9:B10"/>
    <mergeCell ref="C9:G9"/>
    <mergeCell ref="H9:L9"/>
    <mergeCell ref="F7:L7"/>
    <mergeCell ref="L1:N1"/>
    <mergeCell ref="A2:L2"/>
    <mergeCell ref="A3:L3"/>
    <mergeCell ref="A5:L5"/>
  </mergeCells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7"/>
  <sheetViews>
    <sheetView view="pageBreakPreview" zoomScale="90" zoomScaleSheetLayoutView="90" workbookViewId="0">
      <selection activeCell="K9" sqref="K9:K11"/>
    </sheetView>
  </sheetViews>
  <sheetFormatPr defaultColWidth="9.1796875" defaultRowHeight="12.5"/>
  <cols>
    <col min="1" max="1" width="5.6328125" style="97" customWidth="1"/>
    <col min="2" max="2" width="20.1796875" style="97" customWidth="1"/>
    <col min="3" max="3" width="12.90625" style="97" customWidth="1"/>
    <col min="4" max="4" width="12" style="97" customWidth="1"/>
    <col min="5" max="5" width="12.36328125" style="97" customWidth="1"/>
    <col min="6" max="6" width="12.6328125" style="97" customWidth="1"/>
    <col min="7" max="7" width="13.1796875" style="97" customWidth="1"/>
    <col min="8" max="8" width="12.6328125" style="97" customWidth="1"/>
    <col min="9" max="9" width="12.08984375" style="97" customWidth="1"/>
    <col min="10" max="10" width="12.08984375" style="169" customWidth="1"/>
    <col min="11" max="11" width="16.54296875" style="97" customWidth="1"/>
    <col min="12" max="12" width="13.1796875" style="97" customWidth="1"/>
    <col min="13" max="13" width="12.6328125" style="97" customWidth="1"/>
    <col min="14" max="16384" width="9.1796875" style="97"/>
  </cols>
  <sheetData>
    <row r="1" spans="1:13" ht="13">
      <c r="K1" s="588" t="s">
        <v>196</v>
      </c>
      <c r="L1" s="588"/>
      <c r="M1" s="588"/>
    </row>
    <row r="2" spans="1:13" ht="12.75" customHeight="1"/>
    <row r="3" spans="1:13" ht="15.5">
      <c r="B3" s="736" t="s">
        <v>0</v>
      </c>
      <c r="C3" s="736"/>
      <c r="D3" s="736"/>
      <c r="E3" s="736"/>
      <c r="F3" s="736"/>
      <c r="G3" s="736"/>
      <c r="H3" s="736"/>
      <c r="I3" s="736"/>
      <c r="J3" s="736"/>
      <c r="K3" s="736"/>
    </row>
    <row r="4" spans="1:13" ht="20">
      <c r="B4" s="737" t="s">
        <v>838</v>
      </c>
      <c r="C4" s="737"/>
      <c r="D4" s="737"/>
      <c r="E4" s="737"/>
      <c r="F4" s="737"/>
      <c r="G4" s="737"/>
      <c r="H4" s="737"/>
      <c r="I4" s="737"/>
      <c r="J4" s="737"/>
      <c r="K4" s="737"/>
    </row>
    <row r="5" spans="1:13" ht="10.5" customHeight="1"/>
    <row r="6" spans="1:13" ht="15.5">
      <c r="A6" s="159" t="s">
        <v>890</v>
      </c>
      <c r="B6" s="159"/>
      <c r="C6" s="159"/>
      <c r="D6" s="159"/>
      <c r="E6" s="159"/>
      <c r="F6" s="159"/>
      <c r="G6" s="159"/>
      <c r="H6" s="159"/>
      <c r="I6" s="159"/>
      <c r="J6" s="170"/>
      <c r="K6" s="159"/>
    </row>
    <row r="7" spans="1:13" ht="15.5">
      <c r="B7" s="98"/>
      <c r="C7" s="98"/>
      <c r="D7" s="98"/>
      <c r="E7" s="98"/>
      <c r="F7" s="98"/>
      <c r="G7" s="98"/>
      <c r="H7" s="98"/>
      <c r="L7" s="741" t="s">
        <v>178</v>
      </c>
      <c r="M7" s="741"/>
    </row>
    <row r="8" spans="1:13" ht="15.5">
      <c r="A8" s="397" t="s">
        <v>755</v>
      </c>
      <c r="B8" s="397"/>
      <c r="C8" s="98"/>
      <c r="D8" s="98"/>
      <c r="E8" s="98"/>
      <c r="F8" s="98"/>
      <c r="G8" s="698" t="s">
        <v>916</v>
      </c>
      <c r="H8" s="698"/>
      <c r="I8" s="698"/>
      <c r="J8" s="698"/>
      <c r="K8" s="698"/>
      <c r="L8" s="698"/>
      <c r="M8" s="698"/>
    </row>
    <row r="9" spans="1:13">
      <c r="A9" s="731" t="s">
        <v>18</v>
      </c>
      <c r="B9" s="735" t="s">
        <v>3</v>
      </c>
      <c r="C9" s="734" t="s">
        <v>938</v>
      </c>
      <c r="D9" s="734" t="s">
        <v>937</v>
      </c>
      <c r="E9" s="734" t="s">
        <v>210</v>
      </c>
      <c r="F9" s="734" t="s">
        <v>209</v>
      </c>
      <c r="G9" s="734"/>
      <c r="H9" s="734" t="s">
        <v>175</v>
      </c>
      <c r="I9" s="734"/>
      <c r="J9" s="738" t="s">
        <v>420</v>
      </c>
      <c r="K9" s="734" t="s">
        <v>177</v>
      </c>
      <c r="L9" s="734" t="s">
        <v>396</v>
      </c>
      <c r="M9" s="734" t="s">
        <v>224</v>
      </c>
    </row>
    <row r="10" spans="1:13">
      <c r="A10" s="732"/>
      <c r="B10" s="735"/>
      <c r="C10" s="734"/>
      <c r="D10" s="734"/>
      <c r="E10" s="734"/>
      <c r="F10" s="734"/>
      <c r="G10" s="734"/>
      <c r="H10" s="734"/>
      <c r="I10" s="734"/>
      <c r="J10" s="739"/>
      <c r="K10" s="734"/>
      <c r="L10" s="734"/>
      <c r="M10" s="734"/>
    </row>
    <row r="11" spans="1:13" ht="27" customHeight="1">
      <c r="A11" s="733"/>
      <c r="B11" s="735"/>
      <c r="C11" s="734"/>
      <c r="D11" s="734"/>
      <c r="E11" s="734"/>
      <c r="F11" s="99" t="s">
        <v>176</v>
      </c>
      <c r="G11" s="99" t="s">
        <v>225</v>
      </c>
      <c r="H11" s="99" t="s">
        <v>176</v>
      </c>
      <c r="I11" s="99" t="s">
        <v>225</v>
      </c>
      <c r="J11" s="740"/>
      <c r="K11" s="734"/>
      <c r="L11" s="734"/>
      <c r="M11" s="734"/>
    </row>
    <row r="12" spans="1:13" ht="13">
      <c r="A12" s="103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3">
        <v>8</v>
      </c>
      <c r="I12" s="103">
        <v>9</v>
      </c>
      <c r="J12" s="171"/>
      <c r="K12" s="103">
        <v>10</v>
      </c>
      <c r="L12" s="118">
        <v>11</v>
      </c>
      <c r="M12" s="118">
        <v>12</v>
      </c>
    </row>
    <row r="13" spans="1:13" ht="14">
      <c r="A13" s="202">
        <v>1</v>
      </c>
      <c r="B13" s="201" t="s">
        <v>672</v>
      </c>
      <c r="C13" s="270">
        <f>ROUND((T6_FG_py_Utlsn!C12+'T6A_FG_Upy_Utlsn '!C12)*0.03, 2)</f>
        <v>2.72</v>
      </c>
      <c r="D13" s="270">
        <v>0</v>
      </c>
      <c r="E13" s="270">
        <v>1.37</v>
      </c>
      <c r="F13" s="270">
        <f>T6_FG_py_Utlsn!E12+'T6A_FG_Upy_Utlsn '!E12</f>
        <v>62.42</v>
      </c>
      <c r="G13" s="270">
        <f>ROUND(F13*0.03, 2)</f>
        <v>1.87</v>
      </c>
      <c r="H13" s="518">
        <v>45.67</v>
      </c>
      <c r="I13" s="270">
        <f>ROUND(H13*0.03, 2)</f>
        <v>1.37</v>
      </c>
      <c r="J13" s="272" t="s">
        <v>704</v>
      </c>
      <c r="K13" s="270">
        <f>E13-I13</f>
        <v>0</v>
      </c>
      <c r="L13" s="270">
        <v>0</v>
      </c>
      <c r="M13" s="270">
        <v>0</v>
      </c>
    </row>
    <row r="14" spans="1:13" ht="14">
      <c r="A14" s="34">
        <v>2</v>
      </c>
      <c r="B14" s="33" t="s">
        <v>673</v>
      </c>
      <c r="C14" s="270">
        <f>ROUND((T6_FG_py_Utlsn!C13+'T6A_FG_Upy_Utlsn '!C13)*0.03, 2)</f>
        <v>5.89</v>
      </c>
      <c r="D14" s="270">
        <v>0</v>
      </c>
      <c r="E14" s="270">
        <v>2.97</v>
      </c>
      <c r="F14" s="270">
        <f>T6_FG_py_Utlsn!E13+'T6A_FG_Upy_Utlsn '!E13</f>
        <v>135.17000000000002</v>
      </c>
      <c r="G14" s="270">
        <f t="shared" ref="G14:G38" si="0">ROUND(F14*0.03, 2)</f>
        <v>4.0599999999999996</v>
      </c>
      <c r="H14" s="518">
        <v>99</v>
      </c>
      <c r="I14" s="270">
        <f t="shared" ref="I14:I37" si="1">ROUND(H14*0.03, 2)</f>
        <v>2.97</v>
      </c>
      <c r="J14" s="272" t="s">
        <v>704</v>
      </c>
      <c r="K14" s="270">
        <f t="shared" ref="K14:K38" si="2">E14-I14</f>
        <v>0</v>
      </c>
      <c r="L14" s="270">
        <v>0</v>
      </c>
      <c r="M14" s="270">
        <v>0</v>
      </c>
    </row>
    <row r="15" spans="1:13" ht="14">
      <c r="A15" s="202">
        <v>3</v>
      </c>
      <c r="B15" s="201" t="s">
        <v>674</v>
      </c>
      <c r="C15" s="270">
        <f>ROUND((T6_FG_py_Utlsn!C14+'T6A_FG_Upy_Utlsn '!C14)*0.03, 2)</f>
        <v>6.47</v>
      </c>
      <c r="D15" s="270">
        <v>0</v>
      </c>
      <c r="E15" s="270">
        <v>3.26</v>
      </c>
      <c r="F15" s="270">
        <f>T6_FG_py_Utlsn!E14+'T6A_FG_Upy_Utlsn '!E14</f>
        <v>148.06</v>
      </c>
      <c r="G15" s="270">
        <f t="shared" si="0"/>
        <v>4.4400000000000004</v>
      </c>
      <c r="H15" s="518">
        <v>108.67</v>
      </c>
      <c r="I15" s="270">
        <f t="shared" si="1"/>
        <v>3.26</v>
      </c>
      <c r="J15" s="272" t="s">
        <v>704</v>
      </c>
      <c r="K15" s="270">
        <f t="shared" si="2"/>
        <v>0</v>
      </c>
      <c r="L15" s="270">
        <v>0</v>
      </c>
      <c r="M15" s="270">
        <v>0</v>
      </c>
    </row>
    <row r="16" spans="1:13" ht="14">
      <c r="A16" s="34">
        <v>4</v>
      </c>
      <c r="B16" s="33" t="s">
        <v>675</v>
      </c>
      <c r="C16" s="270">
        <f>ROUND((T6_FG_py_Utlsn!C15+'T6A_FG_Upy_Utlsn '!C15)*0.03, 2)</f>
        <v>6.67</v>
      </c>
      <c r="D16" s="270">
        <v>0</v>
      </c>
      <c r="E16" s="270">
        <v>3.37</v>
      </c>
      <c r="F16" s="270">
        <f>T6_FG_py_Utlsn!E15+'T6A_FG_Upy_Utlsn '!E15</f>
        <v>153.13999999999999</v>
      </c>
      <c r="G16" s="270">
        <f t="shared" si="0"/>
        <v>4.59</v>
      </c>
      <c r="H16" s="518">
        <v>112.33</v>
      </c>
      <c r="I16" s="270">
        <f t="shared" si="1"/>
        <v>3.37</v>
      </c>
      <c r="J16" s="272" t="s">
        <v>704</v>
      </c>
      <c r="K16" s="270">
        <f t="shared" si="2"/>
        <v>0</v>
      </c>
      <c r="L16" s="270">
        <v>0</v>
      </c>
      <c r="M16" s="270">
        <v>0</v>
      </c>
    </row>
    <row r="17" spans="1:13" ht="14">
      <c r="A17" s="34">
        <v>5</v>
      </c>
      <c r="B17" s="33" t="s">
        <v>676</v>
      </c>
      <c r="C17" s="270">
        <f>ROUND((T6_FG_py_Utlsn!C16+'T6A_FG_Upy_Utlsn '!C16)*0.03, 2)</f>
        <v>2.62</v>
      </c>
      <c r="D17" s="270">
        <v>0</v>
      </c>
      <c r="E17" s="270">
        <v>1.33</v>
      </c>
      <c r="F17" s="270">
        <f>T6_FG_py_Utlsn!E16+'T6A_FG_Upy_Utlsn '!E16</f>
        <v>60.099999999999994</v>
      </c>
      <c r="G17" s="270">
        <f t="shared" si="0"/>
        <v>1.8</v>
      </c>
      <c r="H17" s="518">
        <v>44.33</v>
      </c>
      <c r="I17" s="270">
        <f t="shared" si="1"/>
        <v>1.33</v>
      </c>
      <c r="J17" s="272" t="s">
        <v>704</v>
      </c>
      <c r="K17" s="270">
        <f t="shared" si="2"/>
        <v>0</v>
      </c>
      <c r="L17" s="270">
        <v>0</v>
      </c>
      <c r="M17" s="270">
        <v>0</v>
      </c>
    </row>
    <row r="18" spans="1:13" s="101" customFormat="1" ht="14">
      <c r="A18" s="34">
        <v>6</v>
      </c>
      <c r="B18" s="33" t="s">
        <v>677</v>
      </c>
      <c r="C18" s="270">
        <f>ROUND((T6_FG_py_Utlsn!C17+'T6A_FG_Upy_Utlsn '!C17)*0.03, 2)</f>
        <v>4.45</v>
      </c>
      <c r="D18" s="270">
        <v>0</v>
      </c>
      <c r="E18" s="270">
        <v>2.2400000000000002</v>
      </c>
      <c r="F18" s="270">
        <f>T6_FG_py_Utlsn!E17+'T6A_FG_Upy_Utlsn '!E17</f>
        <v>103.23</v>
      </c>
      <c r="G18" s="270">
        <f t="shared" si="0"/>
        <v>3.1</v>
      </c>
      <c r="H18" s="518">
        <v>74.67</v>
      </c>
      <c r="I18" s="270">
        <f t="shared" si="1"/>
        <v>2.2400000000000002</v>
      </c>
      <c r="J18" s="272" t="s">
        <v>704</v>
      </c>
      <c r="K18" s="270">
        <f t="shared" si="2"/>
        <v>0</v>
      </c>
      <c r="L18" s="270">
        <v>0</v>
      </c>
      <c r="M18" s="270">
        <v>0</v>
      </c>
    </row>
    <row r="19" spans="1:13" s="101" customFormat="1" ht="14">
      <c r="A19" s="202">
        <v>7</v>
      </c>
      <c r="B19" s="201" t="s">
        <v>678</v>
      </c>
      <c r="C19" s="270">
        <f>ROUND((T6_FG_py_Utlsn!C18+'T6A_FG_Upy_Utlsn '!C18)*0.03, 2)</f>
        <v>2.82</v>
      </c>
      <c r="D19" s="270">
        <v>0</v>
      </c>
      <c r="E19" s="270">
        <v>1.4100000000000001</v>
      </c>
      <c r="F19" s="270">
        <f>T6_FG_py_Utlsn!E18+'T6A_FG_Upy_Utlsn '!E18</f>
        <v>63.730000000000004</v>
      </c>
      <c r="G19" s="270">
        <f t="shared" si="0"/>
        <v>1.91</v>
      </c>
      <c r="H19" s="518">
        <v>47</v>
      </c>
      <c r="I19" s="270">
        <f t="shared" si="1"/>
        <v>1.41</v>
      </c>
      <c r="J19" s="272" t="s">
        <v>704</v>
      </c>
      <c r="K19" s="270">
        <f t="shared" si="2"/>
        <v>0</v>
      </c>
      <c r="L19" s="270">
        <v>0</v>
      </c>
      <c r="M19" s="270">
        <v>0</v>
      </c>
    </row>
    <row r="20" spans="1:13" ht="15.75" customHeight="1">
      <c r="A20" s="34">
        <v>8</v>
      </c>
      <c r="B20" s="33" t="s">
        <v>679</v>
      </c>
      <c r="C20" s="270">
        <f>ROUND((T6_FG_py_Utlsn!C19+'T6A_FG_Upy_Utlsn '!C19)*0.03, 2)</f>
        <v>8.94</v>
      </c>
      <c r="D20" s="270">
        <v>0</v>
      </c>
      <c r="E20" s="270">
        <v>4.5</v>
      </c>
      <c r="F20" s="270">
        <f>T6_FG_py_Utlsn!E19+'T6A_FG_Upy_Utlsn '!E19</f>
        <v>205.17000000000002</v>
      </c>
      <c r="G20" s="270">
        <f t="shared" si="0"/>
        <v>6.16</v>
      </c>
      <c r="H20" s="518">
        <v>150</v>
      </c>
      <c r="I20" s="270">
        <f t="shared" si="1"/>
        <v>4.5</v>
      </c>
      <c r="J20" s="272" t="s">
        <v>704</v>
      </c>
      <c r="K20" s="270">
        <f t="shared" si="2"/>
        <v>0</v>
      </c>
      <c r="L20" s="270">
        <v>0</v>
      </c>
      <c r="M20" s="270">
        <v>0</v>
      </c>
    </row>
    <row r="21" spans="1:13" ht="15.75" customHeight="1">
      <c r="A21" s="34">
        <v>9</v>
      </c>
      <c r="B21" s="33" t="s">
        <v>680</v>
      </c>
      <c r="C21" s="270">
        <f>ROUND((T6_FG_py_Utlsn!C20+'T6A_FG_Upy_Utlsn '!C20)*0.03, 2)</f>
        <v>3.37</v>
      </c>
      <c r="D21" s="270">
        <v>0</v>
      </c>
      <c r="E21" s="270">
        <v>1.7000000000000002</v>
      </c>
      <c r="F21" s="270">
        <f>T6_FG_py_Utlsn!E20+'T6A_FG_Upy_Utlsn '!E20</f>
        <v>87.54</v>
      </c>
      <c r="G21" s="270">
        <f t="shared" si="0"/>
        <v>2.63</v>
      </c>
      <c r="H21" s="518">
        <v>56.67</v>
      </c>
      <c r="I21" s="270">
        <f t="shared" si="1"/>
        <v>1.7</v>
      </c>
      <c r="J21" s="272" t="s">
        <v>704</v>
      </c>
      <c r="K21" s="270">
        <f t="shared" si="2"/>
        <v>0</v>
      </c>
      <c r="L21" s="270">
        <v>0</v>
      </c>
      <c r="M21" s="270">
        <v>0</v>
      </c>
    </row>
    <row r="22" spans="1:13" ht="15.75" customHeight="1">
      <c r="A22" s="34">
        <v>10</v>
      </c>
      <c r="B22" s="33" t="s">
        <v>681</v>
      </c>
      <c r="C22" s="270">
        <f>ROUND((T6_FG_py_Utlsn!C21+'T6A_FG_Upy_Utlsn '!C21)*0.03, 2)</f>
        <v>7.32</v>
      </c>
      <c r="D22" s="270">
        <v>0</v>
      </c>
      <c r="E22" s="270">
        <v>3.69</v>
      </c>
      <c r="F22" s="270">
        <f>T6_FG_py_Utlsn!E21+'T6A_FG_Upy_Utlsn '!E21</f>
        <v>167.97</v>
      </c>
      <c r="G22" s="270">
        <f t="shared" si="0"/>
        <v>5.04</v>
      </c>
      <c r="H22" s="518">
        <v>123</v>
      </c>
      <c r="I22" s="270">
        <f t="shared" si="1"/>
        <v>3.69</v>
      </c>
      <c r="J22" s="272" t="s">
        <v>704</v>
      </c>
      <c r="K22" s="270">
        <f t="shared" si="2"/>
        <v>0</v>
      </c>
      <c r="L22" s="270">
        <v>0</v>
      </c>
      <c r="M22" s="270">
        <v>0</v>
      </c>
    </row>
    <row r="23" spans="1:13" ht="15.75" customHeight="1">
      <c r="A23" s="34">
        <v>11</v>
      </c>
      <c r="B23" s="33" t="s">
        <v>682</v>
      </c>
      <c r="C23" s="270">
        <f>ROUND((T6_FG_py_Utlsn!C22+'T6A_FG_Upy_Utlsn '!C22)*0.03, 2)</f>
        <v>3.03</v>
      </c>
      <c r="D23" s="270">
        <v>0</v>
      </c>
      <c r="E23" s="270">
        <v>1.53</v>
      </c>
      <c r="F23" s="270">
        <f>T6_FG_py_Utlsn!E22+'T6A_FG_Upy_Utlsn '!E22</f>
        <v>69.55</v>
      </c>
      <c r="G23" s="270">
        <f t="shared" si="0"/>
        <v>2.09</v>
      </c>
      <c r="H23" s="518">
        <v>51</v>
      </c>
      <c r="I23" s="270">
        <f t="shared" si="1"/>
        <v>1.53</v>
      </c>
      <c r="J23" s="272" t="s">
        <v>704</v>
      </c>
      <c r="K23" s="270">
        <f t="shared" si="2"/>
        <v>0</v>
      </c>
      <c r="L23" s="270">
        <v>0</v>
      </c>
      <c r="M23" s="270">
        <v>0</v>
      </c>
    </row>
    <row r="24" spans="1:13" ht="15.75" customHeight="1">
      <c r="A24" s="34">
        <v>12</v>
      </c>
      <c r="B24" s="33" t="s">
        <v>683</v>
      </c>
      <c r="C24" s="270">
        <f>ROUND((T6_FG_py_Utlsn!C23+'T6A_FG_Upy_Utlsn '!C23)*0.03, 2)</f>
        <v>1.96</v>
      </c>
      <c r="D24" s="270">
        <v>0</v>
      </c>
      <c r="E24" s="270">
        <v>0.99</v>
      </c>
      <c r="F24" s="270">
        <f>T6_FG_py_Utlsn!E23+'T6A_FG_Upy_Utlsn '!E23</f>
        <v>45.1</v>
      </c>
      <c r="G24" s="270">
        <f t="shared" si="0"/>
        <v>1.35</v>
      </c>
      <c r="H24" s="518">
        <v>33</v>
      </c>
      <c r="I24" s="270">
        <f t="shared" si="1"/>
        <v>0.99</v>
      </c>
      <c r="J24" s="272" t="s">
        <v>704</v>
      </c>
      <c r="K24" s="270">
        <f t="shared" si="2"/>
        <v>0</v>
      </c>
      <c r="L24" s="270">
        <v>0</v>
      </c>
      <c r="M24" s="270">
        <v>0</v>
      </c>
    </row>
    <row r="25" spans="1:13" ht="15.75" customHeight="1">
      <c r="A25" s="34">
        <v>13</v>
      </c>
      <c r="B25" s="33" t="s">
        <v>684</v>
      </c>
      <c r="C25" s="270">
        <f>ROUND((T6_FG_py_Utlsn!C24+'T6A_FG_Upy_Utlsn '!C24)*0.03, 2)</f>
        <v>5.0599999999999996</v>
      </c>
      <c r="D25" s="270">
        <v>0</v>
      </c>
      <c r="E25" s="270">
        <v>2.5499999999999998</v>
      </c>
      <c r="F25" s="270">
        <f>T6_FG_py_Utlsn!E24+'T6A_FG_Upy_Utlsn '!E24</f>
        <v>117.02</v>
      </c>
      <c r="G25" s="270">
        <f t="shared" si="0"/>
        <v>3.51</v>
      </c>
      <c r="H25" s="518">
        <v>85</v>
      </c>
      <c r="I25" s="270">
        <f t="shared" si="1"/>
        <v>2.5499999999999998</v>
      </c>
      <c r="J25" s="272" t="s">
        <v>704</v>
      </c>
      <c r="K25" s="270">
        <f t="shared" si="2"/>
        <v>0</v>
      </c>
      <c r="L25" s="270">
        <v>0</v>
      </c>
      <c r="M25" s="270">
        <v>0</v>
      </c>
    </row>
    <row r="26" spans="1:13" ht="15.75" customHeight="1">
      <c r="A26" s="34">
        <v>14</v>
      </c>
      <c r="B26" s="33" t="s">
        <v>685</v>
      </c>
      <c r="C26" s="270">
        <f>ROUND((T6_FG_py_Utlsn!C25+'T6A_FG_Upy_Utlsn '!C25)*0.03, 2)</f>
        <v>0.56000000000000005</v>
      </c>
      <c r="D26" s="270">
        <v>0</v>
      </c>
      <c r="E26" s="270">
        <v>0.28000000000000003</v>
      </c>
      <c r="F26" s="270">
        <f>T6_FG_py_Utlsn!E25+'T6A_FG_Upy_Utlsn '!E25</f>
        <v>12.84</v>
      </c>
      <c r="G26" s="270">
        <f t="shared" si="0"/>
        <v>0.39</v>
      </c>
      <c r="H26" s="518">
        <v>9.33</v>
      </c>
      <c r="I26" s="270">
        <f t="shared" si="1"/>
        <v>0.28000000000000003</v>
      </c>
      <c r="J26" s="272" t="s">
        <v>704</v>
      </c>
      <c r="K26" s="270">
        <f t="shared" si="2"/>
        <v>0</v>
      </c>
      <c r="L26" s="270">
        <v>0</v>
      </c>
      <c r="M26" s="270">
        <v>0</v>
      </c>
    </row>
    <row r="27" spans="1:13" ht="15.75" customHeight="1">
      <c r="A27" s="202">
        <v>15</v>
      </c>
      <c r="B27" s="201" t="s">
        <v>686</v>
      </c>
      <c r="C27" s="270">
        <f>ROUND((T6_FG_py_Utlsn!C26+'T6A_FG_Upy_Utlsn '!C26)*0.03, 2)</f>
        <v>4.42</v>
      </c>
      <c r="D27" s="270">
        <v>0</v>
      </c>
      <c r="E27" s="270">
        <v>2.2199999999999998</v>
      </c>
      <c r="F27" s="270">
        <f>T6_FG_py_Utlsn!E26+'T6A_FG_Upy_Utlsn '!E26</f>
        <v>101.47</v>
      </c>
      <c r="G27" s="270">
        <f t="shared" si="0"/>
        <v>3.04</v>
      </c>
      <c r="H27" s="518">
        <v>74</v>
      </c>
      <c r="I27" s="270">
        <f t="shared" si="1"/>
        <v>2.2200000000000002</v>
      </c>
      <c r="J27" s="272" t="s">
        <v>704</v>
      </c>
      <c r="K27" s="270">
        <f t="shared" si="2"/>
        <v>0</v>
      </c>
      <c r="L27" s="270">
        <v>0</v>
      </c>
      <c r="M27" s="270">
        <v>0</v>
      </c>
    </row>
    <row r="28" spans="1:13" ht="15.75" customHeight="1">
      <c r="A28" s="202">
        <v>16</v>
      </c>
      <c r="B28" s="201" t="s">
        <v>687</v>
      </c>
      <c r="C28" s="270">
        <f>ROUND((T6_FG_py_Utlsn!C27+'T6A_FG_Upy_Utlsn '!C27)*0.03, 2)</f>
        <v>7.24</v>
      </c>
      <c r="D28" s="270">
        <v>0</v>
      </c>
      <c r="E28" s="270">
        <v>3.65</v>
      </c>
      <c r="F28" s="270">
        <f>T6_FG_py_Utlsn!E27+'T6A_FG_Upy_Utlsn '!E27</f>
        <v>166.09</v>
      </c>
      <c r="G28" s="270">
        <f t="shared" si="0"/>
        <v>4.9800000000000004</v>
      </c>
      <c r="H28" s="518">
        <v>121.67</v>
      </c>
      <c r="I28" s="270">
        <f t="shared" si="1"/>
        <v>3.65</v>
      </c>
      <c r="J28" s="272" t="s">
        <v>704</v>
      </c>
      <c r="K28" s="270">
        <f t="shared" si="2"/>
        <v>0</v>
      </c>
      <c r="L28" s="270">
        <v>0</v>
      </c>
      <c r="M28" s="270">
        <v>0</v>
      </c>
    </row>
    <row r="29" spans="1:13" ht="15.75" customHeight="1">
      <c r="A29" s="34">
        <v>17</v>
      </c>
      <c r="B29" s="33" t="s">
        <v>688</v>
      </c>
      <c r="C29" s="270">
        <f>ROUND((T6_FG_py_Utlsn!C28+'T6A_FG_Upy_Utlsn '!C28)*0.03, 2)</f>
        <v>1.73</v>
      </c>
      <c r="D29" s="270">
        <v>0</v>
      </c>
      <c r="E29" s="270">
        <v>0.88</v>
      </c>
      <c r="F29" s="270">
        <f>T6_FG_py_Utlsn!E28+'T6A_FG_Upy_Utlsn '!E28</f>
        <v>39.880000000000003</v>
      </c>
      <c r="G29" s="270">
        <f t="shared" si="0"/>
        <v>1.2</v>
      </c>
      <c r="H29" s="518">
        <v>29.33</v>
      </c>
      <c r="I29" s="270">
        <f t="shared" si="1"/>
        <v>0.88</v>
      </c>
      <c r="J29" s="272" t="s">
        <v>704</v>
      </c>
      <c r="K29" s="270">
        <f t="shared" si="2"/>
        <v>0</v>
      </c>
      <c r="L29" s="270">
        <v>0</v>
      </c>
      <c r="M29" s="270">
        <v>0</v>
      </c>
    </row>
    <row r="30" spans="1:13" ht="15.75" customHeight="1">
      <c r="A30" s="203">
        <v>18</v>
      </c>
      <c r="B30" s="201" t="s">
        <v>689</v>
      </c>
      <c r="C30" s="270">
        <f>ROUND((T6_FG_py_Utlsn!C29+'T6A_FG_Upy_Utlsn '!C29)*0.03, 2)</f>
        <v>14.5</v>
      </c>
      <c r="D30" s="270">
        <v>0</v>
      </c>
      <c r="E30" s="270">
        <v>7.29</v>
      </c>
      <c r="F30" s="270">
        <f>T6_FG_py_Utlsn!E29+'T6A_FG_Upy_Utlsn '!E29</f>
        <v>332.62</v>
      </c>
      <c r="G30" s="270">
        <f t="shared" si="0"/>
        <v>9.98</v>
      </c>
      <c r="H30" s="518">
        <v>243</v>
      </c>
      <c r="I30" s="270">
        <f t="shared" si="1"/>
        <v>7.29</v>
      </c>
      <c r="J30" s="272" t="s">
        <v>704</v>
      </c>
      <c r="K30" s="270">
        <f t="shared" si="2"/>
        <v>0</v>
      </c>
      <c r="L30" s="270">
        <v>0</v>
      </c>
      <c r="M30" s="270">
        <v>0</v>
      </c>
    </row>
    <row r="31" spans="1:13" ht="15.75" customHeight="1">
      <c r="A31" s="204">
        <v>19</v>
      </c>
      <c r="B31" s="33" t="s">
        <v>690</v>
      </c>
      <c r="C31" s="270">
        <f>ROUND((T6_FG_py_Utlsn!C30+'T6A_FG_Upy_Utlsn '!C30)*0.03, 2)</f>
        <v>4.33</v>
      </c>
      <c r="D31" s="270">
        <v>0</v>
      </c>
      <c r="E31" s="270">
        <v>2.1800000000000002</v>
      </c>
      <c r="F31" s="270">
        <f>T6_FG_py_Utlsn!E30+'T6A_FG_Upy_Utlsn '!E30</f>
        <v>99.35</v>
      </c>
      <c r="G31" s="270">
        <f t="shared" si="0"/>
        <v>2.98</v>
      </c>
      <c r="H31" s="518">
        <v>72.67</v>
      </c>
      <c r="I31" s="270">
        <f t="shared" si="1"/>
        <v>2.1800000000000002</v>
      </c>
      <c r="J31" s="272" t="s">
        <v>704</v>
      </c>
      <c r="K31" s="270">
        <f t="shared" si="2"/>
        <v>0</v>
      </c>
      <c r="L31" s="270">
        <v>0</v>
      </c>
      <c r="M31" s="270">
        <v>0</v>
      </c>
    </row>
    <row r="32" spans="1:13" ht="15.75" customHeight="1">
      <c r="A32" s="204">
        <v>20</v>
      </c>
      <c r="B32" s="33" t="s">
        <v>691</v>
      </c>
      <c r="C32" s="270">
        <f>ROUND((T6_FG_py_Utlsn!C31+'T6A_FG_Upy_Utlsn '!C31)*0.03, 2)</f>
        <v>5.0999999999999996</v>
      </c>
      <c r="D32" s="270">
        <v>2.58</v>
      </c>
      <c r="E32" s="270">
        <v>2.58</v>
      </c>
      <c r="F32" s="270">
        <f>T6_FG_py_Utlsn!E31+'T6A_FG_Upy_Utlsn '!E31</f>
        <v>117.02000000000001</v>
      </c>
      <c r="G32" s="270">
        <f t="shared" si="0"/>
        <v>3.51</v>
      </c>
      <c r="H32" s="518">
        <v>86</v>
      </c>
      <c r="I32" s="270">
        <f>ROUND(H32*0.03, 2)</f>
        <v>2.58</v>
      </c>
      <c r="J32" s="272" t="s">
        <v>704</v>
      </c>
      <c r="K32" s="270">
        <f t="shared" si="2"/>
        <v>0</v>
      </c>
      <c r="L32" s="270">
        <v>0</v>
      </c>
      <c r="M32" s="270">
        <v>0</v>
      </c>
    </row>
    <row r="33" spans="1:13" ht="15.75" customHeight="1">
      <c r="A33" s="34">
        <v>21</v>
      </c>
      <c r="B33" s="33" t="s">
        <v>692</v>
      </c>
      <c r="C33" s="270">
        <f>ROUND((T6_FG_py_Utlsn!C32+'T6A_FG_Upy_Utlsn '!C32)*0.03, 2)</f>
        <v>11.24</v>
      </c>
      <c r="D33" s="270">
        <v>0</v>
      </c>
      <c r="E33" s="270">
        <v>5.66</v>
      </c>
      <c r="F33" s="270">
        <f>T6_FG_py_Utlsn!E32+'T6A_FG_Upy_Utlsn '!E32</f>
        <v>257.93</v>
      </c>
      <c r="G33" s="270">
        <f t="shared" si="0"/>
        <v>7.74</v>
      </c>
      <c r="H33" s="518">
        <v>188.67</v>
      </c>
      <c r="I33" s="270">
        <f t="shared" si="1"/>
        <v>5.66</v>
      </c>
      <c r="J33" s="272" t="s">
        <v>704</v>
      </c>
      <c r="K33" s="270">
        <f t="shared" si="2"/>
        <v>0</v>
      </c>
      <c r="L33" s="270">
        <v>0</v>
      </c>
      <c r="M33" s="270">
        <v>0</v>
      </c>
    </row>
    <row r="34" spans="1:13" ht="15.75" customHeight="1">
      <c r="A34" s="34">
        <v>22</v>
      </c>
      <c r="B34" s="33" t="s">
        <v>693</v>
      </c>
      <c r="C34" s="270">
        <f>ROUND((T6_FG_py_Utlsn!C33+'T6A_FG_Upy_Utlsn '!C33)*0.03, 2)</f>
        <v>3.02</v>
      </c>
      <c r="D34" s="270">
        <v>0</v>
      </c>
      <c r="E34" s="270">
        <v>1.52</v>
      </c>
      <c r="F34" s="270">
        <f>T6_FG_py_Utlsn!E33+'T6A_FG_Upy_Utlsn '!E33</f>
        <v>69.150000000000006</v>
      </c>
      <c r="G34" s="270">
        <f t="shared" si="0"/>
        <v>2.0699999999999998</v>
      </c>
      <c r="H34" s="518">
        <v>50.67</v>
      </c>
      <c r="I34" s="270">
        <f t="shared" si="1"/>
        <v>1.52</v>
      </c>
      <c r="J34" s="272" t="s">
        <v>704</v>
      </c>
      <c r="K34" s="270">
        <f t="shared" si="2"/>
        <v>0</v>
      </c>
      <c r="L34" s="270">
        <v>0</v>
      </c>
      <c r="M34" s="270">
        <v>0</v>
      </c>
    </row>
    <row r="35" spans="1:13" ht="14">
      <c r="A35" s="34">
        <v>23</v>
      </c>
      <c r="B35" s="33" t="s">
        <v>694</v>
      </c>
      <c r="C35" s="270">
        <f>ROUND((T6_FG_py_Utlsn!C34+'T6A_FG_Upy_Utlsn '!C34)*0.03, 2)</f>
        <v>2.61</v>
      </c>
      <c r="D35" s="270">
        <v>0</v>
      </c>
      <c r="E35" s="270">
        <v>1.3199999999999998</v>
      </c>
      <c r="F35" s="270">
        <f>T6_FG_py_Utlsn!E34+'T6A_FG_Upy_Utlsn '!E34</f>
        <v>45.15</v>
      </c>
      <c r="G35" s="270">
        <f t="shared" si="0"/>
        <v>1.35</v>
      </c>
      <c r="H35" s="518">
        <v>44</v>
      </c>
      <c r="I35" s="270">
        <f t="shared" si="1"/>
        <v>1.32</v>
      </c>
      <c r="J35" s="272" t="s">
        <v>704</v>
      </c>
      <c r="K35" s="270">
        <f t="shared" si="2"/>
        <v>0</v>
      </c>
      <c r="L35" s="270">
        <v>0</v>
      </c>
      <c r="M35" s="270">
        <v>0</v>
      </c>
    </row>
    <row r="36" spans="1:13" ht="14">
      <c r="A36" s="484">
        <v>24</v>
      </c>
      <c r="B36" s="33" t="s">
        <v>919</v>
      </c>
      <c r="C36" s="270">
        <f>ROUND((T6_FG_py_Utlsn!C35+'T6A_FG_Upy_Utlsn '!C35)*0.03, 2)</f>
        <v>1.41</v>
      </c>
      <c r="D36" s="270">
        <v>0</v>
      </c>
      <c r="E36" s="270">
        <v>0.71</v>
      </c>
      <c r="F36" s="270">
        <f>T6_FG_py_Utlsn!E35+'T6A_FG_Upy_Utlsn '!E35</f>
        <v>35.36</v>
      </c>
      <c r="G36" s="270">
        <f t="shared" si="0"/>
        <v>1.06</v>
      </c>
      <c r="H36" s="518">
        <v>23.67</v>
      </c>
      <c r="I36" s="270">
        <f t="shared" si="1"/>
        <v>0.71</v>
      </c>
      <c r="J36" s="272" t="s">
        <v>704</v>
      </c>
      <c r="K36" s="270">
        <f t="shared" si="2"/>
        <v>0</v>
      </c>
      <c r="L36" s="270">
        <v>0</v>
      </c>
      <c r="M36" s="270">
        <v>0</v>
      </c>
    </row>
    <row r="37" spans="1:13" ht="14">
      <c r="A37" s="484">
        <v>25</v>
      </c>
      <c r="B37" s="33" t="s">
        <v>920</v>
      </c>
      <c r="C37" s="270">
        <f>ROUND((T6_FG_py_Utlsn!C36+'T6A_FG_Upy_Utlsn '!C36)*0.03, 2)</f>
        <v>0.82</v>
      </c>
      <c r="D37" s="270">
        <v>0</v>
      </c>
      <c r="E37" s="270">
        <v>0.41000000000000003</v>
      </c>
      <c r="F37" s="270">
        <f>T6_FG_py_Utlsn!E36+'T6A_FG_Upy_Utlsn '!E36</f>
        <v>4.93</v>
      </c>
      <c r="G37" s="270">
        <f t="shared" si="0"/>
        <v>0.15</v>
      </c>
      <c r="H37" s="518">
        <v>13.67</v>
      </c>
      <c r="I37" s="270">
        <f t="shared" si="1"/>
        <v>0.41</v>
      </c>
      <c r="J37" s="272" t="s">
        <v>704</v>
      </c>
      <c r="K37" s="270">
        <f t="shared" si="2"/>
        <v>0</v>
      </c>
      <c r="L37" s="270">
        <v>0</v>
      </c>
      <c r="M37" s="270">
        <v>0</v>
      </c>
    </row>
    <row r="38" spans="1:13" ht="14">
      <c r="A38" s="484">
        <v>26</v>
      </c>
      <c r="B38" s="33" t="s">
        <v>921</v>
      </c>
      <c r="C38" s="270">
        <f>ROUND((T6_FG_py_Utlsn!C37+'T6A_FG_Upy_Utlsn '!C37)*0.03, 2)</f>
        <v>1.1000000000000001</v>
      </c>
      <c r="D38" s="270">
        <v>0</v>
      </c>
      <c r="E38" s="270">
        <v>0.55000000000000004</v>
      </c>
      <c r="F38" s="270">
        <f>T6_FG_py_Utlsn!E37+'T6A_FG_Upy_Utlsn '!E37</f>
        <v>20.91</v>
      </c>
      <c r="G38" s="270">
        <f t="shared" si="0"/>
        <v>0.63</v>
      </c>
      <c r="H38" s="518">
        <v>18.329999999999998</v>
      </c>
      <c r="I38" s="270">
        <f>ROUND(H38*0.03, 2)</f>
        <v>0.55000000000000004</v>
      </c>
      <c r="J38" s="272" t="s">
        <v>704</v>
      </c>
      <c r="K38" s="270">
        <f t="shared" si="2"/>
        <v>0</v>
      </c>
      <c r="L38" s="270">
        <v>0</v>
      </c>
      <c r="M38" s="270">
        <v>0</v>
      </c>
    </row>
    <row r="39" spans="1:13" ht="14">
      <c r="A39" s="102" t="s">
        <v>83</v>
      </c>
      <c r="B39" s="100"/>
      <c r="C39" s="271">
        <f>SUM(C13:C38)</f>
        <v>119.39999999999996</v>
      </c>
      <c r="D39" s="271">
        <f t="shared" ref="D39:M39" si="3">SUM(D13:D38)</f>
        <v>2.58</v>
      </c>
      <c r="E39" s="271">
        <f>SUM(E13:E38)</f>
        <v>60.160000000000004</v>
      </c>
      <c r="F39" s="271">
        <f t="shared" ref="F39" si="4">SUM(F13:F38)</f>
        <v>2720.8999999999996</v>
      </c>
      <c r="G39" s="271">
        <f>SUM(G13:G38)</f>
        <v>81.63</v>
      </c>
      <c r="H39" s="576">
        <f>SUM(H13:H38)</f>
        <v>2005.3500000000004</v>
      </c>
      <c r="I39" s="271">
        <f>SUM(I13:I38)</f>
        <v>60.160000000000004</v>
      </c>
      <c r="J39" s="271"/>
      <c r="K39" s="271">
        <f t="shared" si="3"/>
        <v>0</v>
      </c>
      <c r="L39" s="271">
        <f t="shared" si="3"/>
        <v>0</v>
      </c>
      <c r="M39" s="271">
        <f t="shared" si="3"/>
        <v>0</v>
      </c>
    </row>
    <row r="42" spans="1:13" ht="13">
      <c r="A42" s="13" t="s">
        <v>750</v>
      </c>
    </row>
    <row r="43" spans="1:13" ht="13">
      <c r="A43" s="13" t="str">
        <f>'AT-1-Gen_Info'!A50</f>
        <v xml:space="preserve">Date : 28.04.2020 </v>
      </c>
    </row>
    <row r="45" spans="1:13" ht="13">
      <c r="K45" s="13" t="s">
        <v>706</v>
      </c>
    </row>
    <row r="46" spans="1:13">
      <c r="K46" s="221" t="s">
        <v>707</v>
      </c>
    </row>
    <row r="47" spans="1:13">
      <c r="K47" s="221" t="s">
        <v>708</v>
      </c>
    </row>
  </sheetData>
  <mergeCells count="16">
    <mergeCell ref="A9:A11"/>
    <mergeCell ref="M9:M11"/>
    <mergeCell ref="L9:L11"/>
    <mergeCell ref="B9:B11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</mergeCells>
  <printOptions horizontalCentered="1"/>
  <pageMargins left="0.70866141732283505" right="0.70866141732283505" top="1.2362204720000001" bottom="0.5" header="0.31496062992126" footer="0.31496062992126"/>
  <pageSetup paperSize="9" scale="6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46"/>
  <sheetViews>
    <sheetView view="pageBreakPreview" zoomScale="90" zoomScaleSheetLayoutView="90" workbookViewId="0">
      <selection activeCell="C12" sqref="C12:L37"/>
    </sheetView>
  </sheetViews>
  <sheetFormatPr defaultColWidth="9.1796875" defaultRowHeight="12.5"/>
  <cols>
    <col min="1" max="1" width="5.54296875" customWidth="1"/>
    <col min="2" max="2" width="20.1796875" bestFit="1" customWidth="1"/>
    <col min="3" max="3" width="10.54296875" customWidth="1"/>
    <col min="4" max="4" width="9.81640625" customWidth="1"/>
    <col min="5" max="5" width="8.7265625" customWidth="1"/>
    <col min="6" max="6" width="10.81640625" customWidth="1"/>
    <col min="7" max="7" width="15.81640625" customWidth="1"/>
    <col min="8" max="8" width="12.36328125" customWidth="1"/>
    <col min="9" max="9" width="12.08984375" customWidth="1"/>
    <col min="10" max="10" width="9" customWidth="1"/>
    <col min="11" max="11" width="12" customWidth="1"/>
    <col min="12" max="12" width="17.26953125" customWidth="1"/>
    <col min="13" max="13" width="9.1796875" hidden="1" customWidth="1"/>
  </cols>
  <sheetData>
    <row r="1" spans="1:18" ht="15.5">
      <c r="D1" s="13"/>
      <c r="E1" s="13"/>
      <c r="F1" s="13"/>
      <c r="G1" s="13"/>
      <c r="H1" s="13"/>
      <c r="I1" s="13"/>
      <c r="J1" s="13"/>
      <c r="K1" s="13"/>
      <c r="L1" s="728" t="s">
        <v>421</v>
      </c>
      <c r="M1" s="728"/>
      <c r="N1" s="728"/>
      <c r="O1" s="27"/>
      <c r="P1" s="27"/>
    </row>
    <row r="2" spans="1:18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29"/>
      <c r="N2" s="29"/>
      <c r="O2" s="29"/>
      <c r="P2" s="29"/>
    </row>
    <row r="3" spans="1:18" ht="20">
      <c r="A3" s="730" t="s">
        <v>838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28"/>
      <c r="N3" s="28"/>
      <c r="O3" s="28"/>
      <c r="P3" s="28"/>
    </row>
    <row r="4" spans="1:18" ht="10.5" customHeight="1"/>
    <row r="5" spans="1:18" ht="19.5" customHeight="1">
      <c r="A5" s="708" t="s">
        <v>891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</row>
    <row r="6" spans="1: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8" ht="13">
      <c r="A7" s="397" t="s">
        <v>755</v>
      </c>
      <c r="B7" s="397"/>
      <c r="F7" s="729" t="s">
        <v>15</v>
      </c>
      <c r="G7" s="729"/>
      <c r="H7" s="729"/>
      <c r="I7" s="729"/>
      <c r="J7" s="729"/>
      <c r="K7" s="729"/>
      <c r="L7" s="729"/>
    </row>
    <row r="8" spans="1:18" ht="13">
      <c r="A8" s="13"/>
      <c r="F8" s="14"/>
      <c r="G8" s="73"/>
      <c r="H8" s="73"/>
      <c r="I8" s="727" t="s">
        <v>916</v>
      </c>
      <c r="J8" s="727"/>
      <c r="K8" s="727"/>
      <c r="L8" s="727"/>
    </row>
    <row r="9" spans="1:18" s="13" customFormat="1" ht="13">
      <c r="A9" s="593" t="s">
        <v>2</v>
      </c>
      <c r="B9" s="593" t="s">
        <v>3</v>
      </c>
      <c r="C9" s="605" t="s">
        <v>19</v>
      </c>
      <c r="D9" s="632"/>
      <c r="E9" s="632"/>
      <c r="F9" s="632"/>
      <c r="G9" s="632"/>
      <c r="H9" s="605" t="s">
        <v>20</v>
      </c>
      <c r="I9" s="632"/>
      <c r="J9" s="632"/>
      <c r="K9" s="632"/>
      <c r="L9" s="632"/>
      <c r="R9" s="20"/>
    </row>
    <row r="10" spans="1:18" s="13" customFormat="1" ht="65">
      <c r="A10" s="593"/>
      <c r="B10" s="593"/>
      <c r="C10" s="5" t="s">
        <v>609</v>
      </c>
      <c r="D10" s="5" t="s">
        <v>610</v>
      </c>
      <c r="E10" s="5" t="s">
        <v>64</v>
      </c>
      <c r="F10" s="5" t="s">
        <v>65</v>
      </c>
      <c r="G10" s="5" t="s">
        <v>353</v>
      </c>
      <c r="H10" s="5" t="s">
        <v>609</v>
      </c>
      <c r="I10" s="5" t="s">
        <v>610</v>
      </c>
      <c r="J10" s="5" t="s">
        <v>64</v>
      </c>
      <c r="K10" s="5" t="s">
        <v>65</v>
      </c>
      <c r="L10" s="5" t="s">
        <v>354</v>
      </c>
    </row>
    <row r="11" spans="1:18" s="13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ht="14" customHeight="1">
      <c r="A12" s="202">
        <v>1</v>
      </c>
      <c r="B12" s="201" t="s">
        <v>672</v>
      </c>
      <c r="C12" s="742" t="s">
        <v>717</v>
      </c>
      <c r="D12" s="743"/>
      <c r="E12" s="743"/>
      <c r="F12" s="743"/>
      <c r="G12" s="743"/>
      <c r="H12" s="743"/>
      <c r="I12" s="743"/>
      <c r="J12" s="743"/>
      <c r="K12" s="743"/>
      <c r="L12" s="744"/>
    </row>
    <row r="13" spans="1:18" ht="14">
      <c r="A13" s="34">
        <v>2</v>
      </c>
      <c r="B13" s="33" t="s">
        <v>673</v>
      </c>
      <c r="C13" s="745"/>
      <c r="D13" s="746"/>
      <c r="E13" s="746"/>
      <c r="F13" s="746"/>
      <c r="G13" s="746"/>
      <c r="H13" s="746"/>
      <c r="I13" s="746"/>
      <c r="J13" s="746"/>
      <c r="K13" s="746"/>
      <c r="L13" s="747"/>
    </row>
    <row r="14" spans="1:18" ht="14">
      <c r="A14" s="202">
        <v>3</v>
      </c>
      <c r="B14" s="201" t="s">
        <v>674</v>
      </c>
      <c r="C14" s="745"/>
      <c r="D14" s="746"/>
      <c r="E14" s="746"/>
      <c r="F14" s="746"/>
      <c r="G14" s="746"/>
      <c r="H14" s="746"/>
      <c r="I14" s="746"/>
      <c r="J14" s="746"/>
      <c r="K14" s="746"/>
      <c r="L14" s="747"/>
    </row>
    <row r="15" spans="1:18" ht="14">
      <c r="A15" s="34">
        <v>4</v>
      </c>
      <c r="B15" s="33" t="s">
        <v>675</v>
      </c>
      <c r="C15" s="745"/>
      <c r="D15" s="746"/>
      <c r="E15" s="746"/>
      <c r="F15" s="746"/>
      <c r="G15" s="746"/>
      <c r="H15" s="746"/>
      <c r="I15" s="746"/>
      <c r="J15" s="746"/>
      <c r="K15" s="746"/>
      <c r="L15" s="747"/>
    </row>
    <row r="16" spans="1:18" ht="14">
      <c r="A16" s="34">
        <v>5</v>
      </c>
      <c r="B16" s="33" t="s">
        <v>676</v>
      </c>
      <c r="C16" s="745"/>
      <c r="D16" s="746"/>
      <c r="E16" s="746"/>
      <c r="F16" s="746"/>
      <c r="G16" s="746"/>
      <c r="H16" s="746"/>
      <c r="I16" s="746"/>
      <c r="J16" s="746"/>
      <c r="K16" s="746"/>
      <c r="L16" s="747"/>
    </row>
    <row r="17" spans="1:12" ht="14">
      <c r="A17" s="34">
        <v>6</v>
      </c>
      <c r="B17" s="33" t="s">
        <v>677</v>
      </c>
      <c r="C17" s="745"/>
      <c r="D17" s="746"/>
      <c r="E17" s="746"/>
      <c r="F17" s="746"/>
      <c r="G17" s="746"/>
      <c r="H17" s="746"/>
      <c r="I17" s="746"/>
      <c r="J17" s="746"/>
      <c r="K17" s="746"/>
      <c r="L17" s="747"/>
    </row>
    <row r="18" spans="1:12" ht="14">
      <c r="A18" s="202">
        <v>7</v>
      </c>
      <c r="B18" s="201" t="s">
        <v>678</v>
      </c>
      <c r="C18" s="745"/>
      <c r="D18" s="746"/>
      <c r="E18" s="746"/>
      <c r="F18" s="746"/>
      <c r="G18" s="746"/>
      <c r="H18" s="746"/>
      <c r="I18" s="746"/>
      <c r="J18" s="746"/>
      <c r="K18" s="746"/>
      <c r="L18" s="747"/>
    </row>
    <row r="19" spans="1:12" ht="14">
      <c r="A19" s="34">
        <v>8</v>
      </c>
      <c r="B19" s="33" t="s">
        <v>679</v>
      </c>
      <c r="C19" s="745"/>
      <c r="D19" s="746"/>
      <c r="E19" s="746"/>
      <c r="F19" s="746"/>
      <c r="G19" s="746"/>
      <c r="H19" s="746"/>
      <c r="I19" s="746"/>
      <c r="J19" s="746"/>
      <c r="K19" s="746"/>
      <c r="L19" s="747"/>
    </row>
    <row r="20" spans="1:12" ht="14">
      <c r="A20" s="34">
        <v>9</v>
      </c>
      <c r="B20" s="33" t="s">
        <v>680</v>
      </c>
      <c r="C20" s="745"/>
      <c r="D20" s="746"/>
      <c r="E20" s="746"/>
      <c r="F20" s="746"/>
      <c r="G20" s="746"/>
      <c r="H20" s="746"/>
      <c r="I20" s="746"/>
      <c r="J20" s="746"/>
      <c r="K20" s="746"/>
      <c r="L20" s="747"/>
    </row>
    <row r="21" spans="1:12" ht="14">
      <c r="A21" s="34">
        <v>10</v>
      </c>
      <c r="B21" s="33" t="s">
        <v>681</v>
      </c>
      <c r="C21" s="745"/>
      <c r="D21" s="746"/>
      <c r="E21" s="746"/>
      <c r="F21" s="746"/>
      <c r="G21" s="746"/>
      <c r="H21" s="746"/>
      <c r="I21" s="746"/>
      <c r="J21" s="746"/>
      <c r="K21" s="746"/>
      <c r="L21" s="747"/>
    </row>
    <row r="22" spans="1:12" ht="14">
      <c r="A22" s="34">
        <v>11</v>
      </c>
      <c r="B22" s="33" t="s">
        <v>682</v>
      </c>
      <c r="C22" s="745"/>
      <c r="D22" s="746"/>
      <c r="E22" s="746"/>
      <c r="F22" s="746"/>
      <c r="G22" s="746"/>
      <c r="H22" s="746"/>
      <c r="I22" s="746"/>
      <c r="J22" s="746"/>
      <c r="K22" s="746"/>
      <c r="L22" s="747"/>
    </row>
    <row r="23" spans="1:12" ht="14">
      <c r="A23" s="34">
        <v>12</v>
      </c>
      <c r="B23" s="33" t="s">
        <v>683</v>
      </c>
      <c r="C23" s="745"/>
      <c r="D23" s="746"/>
      <c r="E23" s="746"/>
      <c r="F23" s="746"/>
      <c r="G23" s="746"/>
      <c r="H23" s="746"/>
      <c r="I23" s="746"/>
      <c r="J23" s="746"/>
      <c r="K23" s="746"/>
      <c r="L23" s="747"/>
    </row>
    <row r="24" spans="1:12" ht="14">
      <c r="A24" s="34">
        <v>13</v>
      </c>
      <c r="B24" s="33" t="s">
        <v>684</v>
      </c>
      <c r="C24" s="745"/>
      <c r="D24" s="746"/>
      <c r="E24" s="746"/>
      <c r="F24" s="746"/>
      <c r="G24" s="746"/>
      <c r="H24" s="746"/>
      <c r="I24" s="746"/>
      <c r="J24" s="746"/>
      <c r="K24" s="746"/>
      <c r="L24" s="747"/>
    </row>
    <row r="25" spans="1:12" ht="14">
      <c r="A25" s="34">
        <v>14</v>
      </c>
      <c r="B25" s="33" t="s">
        <v>685</v>
      </c>
      <c r="C25" s="745"/>
      <c r="D25" s="746"/>
      <c r="E25" s="746"/>
      <c r="F25" s="746"/>
      <c r="G25" s="746"/>
      <c r="H25" s="746"/>
      <c r="I25" s="746"/>
      <c r="J25" s="746"/>
      <c r="K25" s="746"/>
      <c r="L25" s="747"/>
    </row>
    <row r="26" spans="1:12" ht="14">
      <c r="A26" s="202">
        <v>15</v>
      </c>
      <c r="B26" s="201" t="s">
        <v>686</v>
      </c>
      <c r="C26" s="745"/>
      <c r="D26" s="746"/>
      <c r="E26" s="746"/>
      <c r="F26" s="746"/>
      <c r="G26" s="746"/>
      <c r="H26" s="746"/>
      <c r="I26" s="746"/>
      <c r="J26" s="746"/>
      <c r="K26" s="746"/>
      <c r="L26" s="747"/>
    </row>
    <row r="27" spans="1:12" ht="14">
      <c r="A27" s="202">
        <v>16</v>
      </c>
      <c r="B27" s="201" t="s">
        <v>687</v>
      </c>
      <c r="C27" s="745"/>
      <c r="D27" s="746"/>
      <c r="E27" s="746"/>
      <c r="F27" s="746"/>
      <c r="G27" s="746"/>
      <c r="H27" s="746"/>
      <c r="I27" s="746"/>
      <c r="J27" s="746"/>
      <c r="K27" s="746"/>
      <c r="L27" s="747"/>
    </row>
    <row r="28" spans="1:12" ht="14">
      <c r="A28" s="34">
        <v>17</v>
      </c>
      <c r="B28" s="33" t="s">
        <v>688</v>
      </c>
      <c r="C28" s="745"/>
      <c r="D28" s="746"/>
      <c r="E28" s="746"/>
      <c r="F28" s="746"/>
      <c r="G28" s="746"/>
      <c r="H28" s="746"/>
      <c r="I28" s="746"/>
      <c r="J28" s="746"/>
      <c r="K28" s="746"/>
      <c r="L28" s="747"/>
    </row>
    <row r="29" spans="1:12" ht="14">
      <c r="A29" s="203">
        <v>18</v>
      </c>
      <c r="B29" s="201" t="s">
        <v>689</v>
      </c>
      <c r="C29" s="745"/>
      <c r="D29" s="746"/>
      <c r="E29" s="746"/>
      <c r="F29" s="746"/>
      <c r="G29" s="746"/>
      <c r="H29" s="746"/>
      <c r="I29" s="746"/>
      <c r="J29" s="746"/>
      <c r="K29" s="746"/>
      <c r="L29" s="747"/>
    </row>
    <row r="30" spans="1:12" ht="14">
      <c r="A30" s="204">
        <v>19</v>
      </c>
      <c r="B30" s="33" t="s">
        <v>690</v>
      </c>
      <c r="C30" s="745"/>
      <c r="D30" s="746"/>
      <c r="E30" s="746"/>
      <c r="F30" s="746"/>
      <c r="G30" s="746"/>
      <c r="H30" s="746"/>
      <c r="I30" s="746"/>
      <c r="J30" s="746"/>
      <c r="K30" s="746"/>
      <c r="L30" s="747"/>
    </row>
    <row r="31" spans="1:12" ht="14">
      <c r="A31" s="204">
        <v>20</v>
      </c>
      <c r="B31" s="33" t="s">
        <v>691</v>
      </c>
      <c r="C31" s="745"/>
      <c r="D31" s="746"/>
      <c r="E31" s="746"/>
      <c r="F31" s="746"/>
      <c r="G31" s="746"/>
      <c r="H31" s="746"/>
      <c r="I31" s="746"/>
      <c r="J31" s="746"/>
      <c r="K31" s="746"/>
      <c r="L31" s="747"/>
    </row>
    <row r="32" spans="1:12" ht="14">
      <c r="A32" s="34">
        <v>21</v>
      </c>
      <c r="B32" s="33" t="s">
        <v>692</v>
      </c>
      <c r="C32" s="745"/>
      <c r="D32" s="746"/>
      <c r="E32" s="746"/>
      <c r="F32" s="746"/>
      <c r="G32" s="746"/>
      <c r="H32" s="746"/>
      <c r="I32" s="746"/>
      <c r="J32" s="746"/>
      <c r="K32" s="746"/>
      <c r="L32" s="747"/>
    </row>
    <row r="33" spans="1:12" ht="14">
      <c r="A33" s="34">
        <v>22</v>
      </c>
      <c r="B33" s="33" t="s">
        <v>693</v>
      </c>
      <c r="C33" s="745"/>
      <c r="D33" s="746"/>
      <c r="E33" s="746"/>
      <c r="F33" s="746"/>
      <c r="G33" s="746"/>
      <c r="H33" s="746"/>
      <c r="I33" s="746"/>
      <c r="J33" s="746"/>
      <c r="K33" s="746"/>
      <c r="L33" s="747"/>
    </row>
    <row r="34" spans="1:12" ht="14">
      <c r="A34" s="34">
        <v>23</v>
      </c>
      <c r="B34" s="33" t="s">
        <v>694</v>
      </c>
      <c r="C34" s="745"/>
      <c r="D34" s="746"/>
      <c r="E34" s="746"/>
      <c r="F34" s="746"/>
      <c r="G34" s="746"/>
      <c r="H34" s="746"/>
      <c r="I34" s="746"/>
      <c r="J34" s="746"/>
      <c r="K34" s="746"/>
      <c r="L34" s="747"/>
    </row>
    <row r="35" spans="1:12" ht="14">
      <c r="A35" s="484">
        <v>24</v>
      </c>
      <c r="B35" s="33" t="s">
        <v>919</v>
      </c>
      <c r="C35" s="745"/>
      <c r="D35" s="746"/>
      <c r="E35" s="746"/>
      <c r="F35" s="746"/>
      <c r="G35" s="746"/>
      <c r="H35" s="746"/>
      <c r="I35" s="746"/>
      <c r="J35" s="746"/>
      <c r="K35" s="746"/>
      <c r="L35" s="747"/>
    </row>
    <row r="36" spans="1:12" ht="14">
      <c r="A36" s="484">
        <v>25</v>
      </c>
      <c r="B36" s="33" t="s">
        <v>920</v>
      </c>
      <c r="C36" s="745"/>
      <c r="D36" s="746"/>
      <c r="E36" s="746"/>
      <c r="F36" s="746"/>
      <c r="G36" s="746"/>
      <c r="H36" s="746"/>
      <c r="I36" s="746"/>
      <c r="J36" s="746"/>
      <c r="K36" s="746"/>
      <c r="L36" s="747"/>
    </row>
    <row r="37" spans="1:12" ht="14">
      <c r="A37" s="484">
        <v>26</v>
      </c>
      <c r="B37" s="33" t="s">
        <v>921</v>
      </c>
      <c r="C37" s="748"/>
      <c r="D37" s="749"/>
      <c r="E37" s="749"/>
      <c r="F37" s="749"/>
      <c r="G37" s="749"/>
      <c r="H37" s="749"/>
      <c r="I37" s="749"/>
      <c r="J37" s="749"/>
      <c r="K37" s="749"/>
      <c r="L37" s="750"/>
    </row>
    <row r="38" spans="1:12" ht="13">
      <c r="A38" s="102" t="s">
        <v>83</v>
      </c>
      <c r="B38" s="100"/>
      <c r="C38" s="9"/>
      <c r="D38" s="9"/>
      <c r="E38" s="9"/>
      <c r="F38" s="9"/>
      <c r="G38" s="9"/>
      <c r="H38" s="18"/>
      <c r="I38" s="18"/>
      <c r="J38" s="18"/>
      <c r="K38" s="18"/>
      <c r="L38" s="9"/>
    </row>
    <row r="39" spans="1:12">
      <c r="A39" t="s">
        <v>352</v>
      </c>
    </row>
    <row r="40" spans="1:12">
      <c r="A40" s="11" t="s">
        <v>351</v>
      </c>
    </row>
    <row r="41" spans="1:12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3" spans="1:12" ht="13">
      <c r="A43" s="13" t="s">
        <v>750</v>
      </c>
    </row>
    <row r="44" spans="1:12" ht="13">
      <c r="A44" s="13" t="str">
        <f>T6B_Pay_FG_FCI_Pry!A43</f>
        <v xml:space="preserve">Date : 28.04.2020 </v>
      </c>
      <c r="J44" s="13" t="s">
        <v>706</v>
      </c>
    </row>
    <row r="45" spans="1:12">
      <c r="J45" s="221" t="s">
        <v>707</v>
      </c>
    </row>
    <row r="46" spans="1:12">
      <c r="J46" s="221" t="s">
        <v>708</v>
      </c>
    </row>
  </sheetData>
  <mergeCells count="11">
    <mergeCell ref="C12:L37"/>
    <mergeCell ref="I8:L8"/>
    <mergeCell ref="A9:A10"/>
    <mergeCell ref="B9:B10"/>
    <mergeCell ref="C9:G9"/>
    <mergeCell ref="H9:L9"/>
    <mergeCell ref="L1:N1"/>
    <mergeCell ref="A2:L2"/>
    <mergeCell ref="A3:L3"/>
    <mergeCell ref="A5:L5"/>
    <mergeCell ref="F7:L7"/>
  </mergeCells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U51"/>
  <sheetViews>
    <sheetView view="pageBreakPreview" topLeftCell="A23" zoomScale="90" zoomScaleNormal="100" zoomScaleSheetLayoutView="90" workbookViewId="0">
      <selection activeCell="K46" sqref="K46"/>
    </sheetView>
  </sheetViews>
  <sheetFormatPr defaultColWidth="9.1796875" defaultRowHeight="12.5"/>
  <cols>
    <col min="1" max="1" width="7.453125" customWidth="1"/>
    <col min="2" max="2" width="20.1796875" bestFit="1" customWidth="1"/>
    <col min="3" max="3" width="8.7265625" customWidth="1"/>
    <col min="4" max="4" width="8.453125" customWidth="1"/>
    <col min="5" max="5" width="8.7265625" customWidth="1"/>
    <col min="6" max="6" width="7.26953125" customWidth="1"/>
    <col min="7" max="7" width="7.81640625" customWidth="1"/>
    <col min="8" max="9" width="9.26953125" customWidth="1"/>
    <col min="10" max="11" width="8.453125" customWidth="1"/>
    <col min="12" max="12" width="8.7265625" customWidth="1"/>
    <col min="13" max="13" width="7.81640625" customWidth="1"/>
    <col min="14" max="14" width="7.1796875" customWidth="1"/>
    <col min="15" max="15" width="12.08984375" customWidth="1"/>
    <col min="16" max="16" width="11.90625" customWidth="1"/>
    <col min="17" max="17" width="11.7265625" customWidth="1"/>
  </cols>
  <sheetData>
    <row r="1" spans="1:21" ht="15.5">
      <c r="H1" s="13"/>
      <c r="I1" s="13"/>
      <c r="J1" s="13"/>
      <c r="K1" s="13"/>
      <c r="L1" s="13"/>
      <c r="M1" s="13"/>
      <c r="N1" s="13"/>
      <c r="O1" s="13"/>
      <c r="P1" s="704" t="s">
        <v>58</v>
      </c>
      <c r="Q1" s="704"/>
      <c r="T1" s="27"/>
      <c r="U1" s="27"/>
    </row>
    <row r="2" spans="1:21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29"/>
      <c r="S2" s="29"/>
      <c r="T2" s="29"/>
      <c r="U2" s="29"/>
    </row>
    <row r="3" spans="1:21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28"/>
      <c r="S3" s="28"/>
      <c r="T3" s="28"/>
      <c r="U3" s="28"/>
    </row>
    <row r="4" spans="1:21" ht="10.5" customHeight="1"/>
    <row r="5" spans="1:21">
      <c r="A5" s="11"/>
      <c r="B5" s="11"/>
      <c r="C5" s="11"/>
      <c r="D5" s="11"/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  <c r="P5" s="16"/>
    </row>
    <row r="6" spans="1:21" ht="18" customHeight="1">
      <c r="A6" s="708" t="s">
        <v>892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</row>
    <row r="7" spans="1:21" ht="9.75" customHeight="1"/>
    <row r="8" spans="1:21" ht="0.75" customHeight="1"/>
    <row r="9" spans="1:21" ht="13">
      <c r="A9" s="397" t="s">
        <v>755</v>
      </c>
      <c r="B9" s="397"/>
      <c r="Q9" s="14" t="s">
        <v>17</v>
      </c>
    </row>
    <row r="10" spans="1:21" ht="15.5">
      <c r="A10" s="12"/>
      <c r="N10" s="727" t="s">
        <v>916</v>
      </c>
      <c r="O10" s="727"/>
      <c r="P10" s="727"/>
      <c r="Q10" s="727"/>
    </row>
    <row r="11" spans="1:21" ht="28.5" customHeight="1">
      <c r="A11" s="700" t="s">
        <v>2</v>
      </c>
      <c r="B11" s="700" t="s">
        <v>3</v>
      </c>
      <c r="C11" s="593" t="s">
        <v>939</v>
      </c>
      <c r="D11" s="593"/>
      <c r="E11" s="593"/>
      <c r="F11" s="593" t="s">
        <v>808</v>
      </c>
      <c r="G11" s="593"/>
      <c r="H11" s="593"/>
      <c r="I11" s="751" t="s">
        <v>356</v>
      </c>
      <c r="J11" s="752"/>
      <c r="K11" s="753"/>
      <c r="L11" s="751" t="s">
        <v>85</v>
      </c>
      <c r="M11" s="752"/>
      <c r="N11" s="753"/>
      <c r="O11" s="605" t="s">
        <v>940</v>
      </c>
      <c r="P11" s="632"/>
      <c r="Q11" s="606"/>
    </row>
    <row r="12" spans="1:21" ht="39.75" customHeight="1">
      <c r="A12" s="701"/>
      <c r="B12" s="701"/>
      <c r="C12" s="5" t="s">
        <v>105</v>
      </c>
      <c r="D12" s="5" t="s">
        <v>640</v>
      </c>
      <c r="E12" s="24" t="s">
        <v>14</v>
      </c>
      <c r="F12" s="5" t="s">
        <v>105</v>
      </c>
      <c r="G12" s="5" t="s">
        <v>641</v>
      </c>
      <c r="H12" s="24" t="s">
        <v>14</v>
      </c>
      <c r="I12" s="5" t="s">
        <v>105</v>
      </c>
      <c r="J12" s="5" t="s">
        <v>641</v>
      </c>
      <c r="K12" s="24" t="s">
        <v>14</v>
      </c>
      <c r="L12" s="5" t="s">
        <v>105</v>
      </c>
      <c r="M12" s="5" t="s">
        <v>641</v>
      </c>
      <c r="N12" s="24" t="s">
        <v>14</v>
      </c>
      <c r="O12" s="5" t="s">
        <v>220</v>
      </c>
      <c r="P12" s="5" t="s">
        <v>642</v>
      </c>
      <c r="Q12" s="5" t="s">
        <v>106</v>
      </c>
    </row>
    <row r="13" spans="1:21" s="48" customFormat="1" ht="13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  <c r="Q13" s="45">
        <v>17</v>
      </c>
    </row>
    <row r="14" spans="1:21" ht="14">
      <c r="A14" s="202">
        <v>1</v>
      </c>
      <c r="B14" s="201" t="s">
        <v>672</v>
      </c>
      <c r="C14" s="9">
        <f>ROUND(T5_PLAN_vs_PRFM!D12*T5_PLAN_vs_PRFM!E12*0.0000403, 2)</f>
        <v>22.94</v>
      </c>
      <c r="D14" s="9">
        <f>ROUND(T5_PLAN_vs_PRFM!D12*T5_PLAN_vs_PRFM!E12*0.0000045, 2)</f>
        <v>2.56</v>
      </c>
      <c r="E14" s="9">
        <f>C14+D14</f>
        <v>25.5</v>
      </c>
      <c r="F14" s="9">
        <v>0.45</v>
      </c>
      <c r="G14" s="9">
        <v>0</v>
      </c>
      <c r="H14" s="9">
        <f>F14+G14</f>
        <v>0.45</v>
      </c>
      <c r="I14" s="9">
        <v>13.45</v>
      </c>
      <c r="J14" s="9">
        <v>1.49</v>
      </c>
      <c r="K14" s="9">
        <f>I14+J14</f>
        <v>14.94</v>
      </c>
      <c r="L14" s="9">
        <f>ROUND(T5_PLAN_vs_PRFM!H12*0.0000403, 2)</f>
        <v>15.05</v>
      </c>
      <c r="M14" s="9">
        <f>ROUND(T5_PLAN_vs_PRFM!H12*0.0000045, 2)</f>
        <v>1.68</v>
      </c>
      <c r="N14" s="9">
        <f>L14+M14</f>
        <v>16.73</v>
      </c>
      <c r="O14" s="9">
        <f>F14+I14-L14</f>
        <v>-1.1500000000000021</v>
      </c>
      <c r="P14" s="9">
        <f>G14+J14-M14</f>
        <v>-0.18999999999999995</v>
      </c>
      <c r="Q14" s="9">
        <f>O14+P14</f>
        <v>-1.3400000000000021</v>
      </c>
    </row>
    <row r="15" spans="1:21" ht="14">
      <c r="A15" s="34">
        <v>2</v>
      </c>
      <c r="B15" s="33" t="s">
        <v>673</v>
      </c>
      <c r="C15" s="9">
        <f>ROUND(T5_PLAN_vs_PRFM!D13*T5_PLAN_vs_PRFM!E13*0.0000403, 2)</f>
        <v>42.6</v>
      </c>
      <c r="D15" s="9">
        <f>ROUND(T5_PLAN_vs_PRFM!D13*T5_PLAN_vs_PRFM!E13*0.0000045, 2)</f>
        <v>4.76</v>
      </c>
      <c r="E15" s="9">
        <f t="shared" ref="E15:E39" si="0">C15+D15</f>
        <v>47.36</v>
      </c>
      <c r="F15" s="9">
        <v>0.47</v>
      </c>
      <c r="G15" s="9">
        <v>0</v>
      </c>
      <c r="H15" s="9">
        <f t="shared" ref="H15:H39" si="1">F15+G15</f>
        <v>0.47</v>
      </c>
      <c r="I15" s="9">
        <v>24.979999999999997</v>
      </c>
      <c r="J15" s="9">
        <v>2.78</v>
      </c>
      <c r="K15" s="9">
        <f t="shared" ref="K15:K39" si="2">I15+J15</f>
        <v>27.759999999999998</v>
      </c>
      <c r="L15" s="9">
        <f>ROUND(T5_PLAN_vs_PRFM!H13*0.0000403, 2)</f>
        <v>29.24</v>
      </c>
      <c r="M15" s="9">
        <f>ROUND(T5_PLAN_vs_PRFM!H13*0.0000045, 2)</f>
        <v>3.26</v>
      </c>
      <c r="N15" s="9">
        <f t="shared" ref="N15:N39" si="3">L15+M15</f>
        <v>32.5</v>
      </c>
      <c r="O15" s="9">
        <f t="shared" ref="O15:O39" si="4">F15+I15-L15</f>
        <v>-3.7900000000000027</v>
      </c>
      <c r="P15" s="9">
        <f t="shared" ref="P15:P39" si="5">G15+J15-M15</f>
        <v>-0.48</v>
      </c>
      <c r="Q15" s="9">
        <f t="shared" ref="Q15:Q39" si="6">O15+P15</f>
        <v>-4.2700000000000031</v>
      </c>
    </row>
    <row r="16" spans="1:21" ht="14">
      <c r="A16" s="202">
        <v>3</v>
      </c>
      <c r="B16" s="201" t="s">
        <v>674</v>
      </c>
      <c r="C16" s="9">
        <f>ROUND(T5_PLAN_vs_PRFM!D14*T5_PLAN_vs_PRFM!E14*0.0000403, 2)</f>
        <v>57.17</v>
      </c>
      <c r="D16" s="9">
        <f>ROUND(T5_PLAN_vs_PRFM!D14*T5_PLAN_vs_PRFM!E14*0.0000045, 2)</f>
        <v>6.38</v>
      </c>
      <c r="E16" s="9">
        <f t="shared" si="0"/>
        <v>63.550000000000004</v>
      </c>
      <c r="F16" s="9">
        <v>0.52</v>
      </c>
      <c r="G16" s="9">
        <v>0</v>
      </c>
      <c r="H16" s="9">
        <f t="shared" si="1"/>
        <v>0.52</v>
      </c>
      <c r="I16" s="9">
        <v>33.520000000000003</v>
      </c>
      <c r="J16" s="9">
        <v>3.72</v>
      </c>
      <c r="K16" s="9">
        <f t="shared" si="2"/>
        <v>37.24</v>
      </c>
      <c r="L16" s="9">
        <f>ROUND(T5_PLAN_vs_PRFM!H14*0.0000403, 2)</f>
        <v>39.32</v>
      </c>
      <c r="M16" s="9">
        <f>ROUND(T5_PLAN_vs_PRFM!H14*0.0000045, 2)</f>
        <v>4.3899999999999997</v>
      </c>
      <c r="N16" s="9">
        <f t="shared" si="3"/>
        <v>43.71</v>
      </c>
      <c r="O16" s="9">
        <f t="shared" si="4"/>
        <v>-5.279999999999994</v>
      </c>
      <c r="P16" s="9">
        <f t="shared" si="5"/>
        <v>-0.66999999999999948</v>
      </c>
      <c r="Q16" s="9">
        <f t="shared" si="6"/>
        <v>-5.949999999999994</v>
      </c>
    </row>
    <row r="17" spans="1:17" ht="14">
      <c r="A17" s="34">
        <v>4</v>
      </c>
      <c r="B17" s="33" t="s">
        <v>675</v>
      </c>
      <c r="C17" s="9">
        <f>ROUND(T5_PLAN_vs_PRFM!D15*T5_PLAN_vs_PRFM!E15*0.0000403, 2)</f>
        <v>48.97</v>
      </c>
      <c r="D17" s="9">
        <f>ROUND(T5_PLAN_vs_PRFM!D15*T5_PLAN_vs_PRFM!E15*0.0000045, 2)</f>
        <v>5.47</v>
      </c>
      <c r="E17" s="9">
        <f t="shared" si="0"/>
        <v>54.44</v>
      </c>
      <c r="F17" s="9">
        <v>0.41</v>
      </c>
      <c r="G17" s="9">
        <v>0</v>
      </c>
      <c r="H17" s="9">
        <f t="shared" si="1"/>
        <v>0.41</v>
      </c>
      <c r="I17" s="9">
        <v>28.72</v>
      </c>
      <c r="J17" s="9">
        <v>3.19</v>
      </c>
      <c r="K17" s="9">
        <f t="shared" si="2"/>
        <v>31.91</v>
      </c>
      <c r="L17" s="9">
        <f>ROUND(T5_PLAN_vs_PRFM!H15*0.0000403, 2)</f>
        <v>36.700000000000003</v>
      </c>
      <c r="M17" s="9">
        <f>ROUND(T5_PLAN_vs_PRFM!H15*0.0000045, 2)</f>
        <v>4.0999999999999996</v>
      </c>
      <c r="N17" s="9">
        <f t="shared" si="3"/>
        <v>40.800000000000004</v>
      </c>
      <c r="O17" s="9">
        <f t="shared" si="4"/>
        <v>-7.5700000000000038</v>
      </c>
      <c r="P17" s="9">
        <f t="shared" si="5"/>
        <v>-0.9099999999999997</v>
      </c>
      <c r="Q17" s="9">
        <f t="shared" si="6"/>
        <v>-8.480000000000004</v>
      </c>
    </row>
    <row r="18" spans="1:17" ht="14">
      <c r="A18" s="34">
        <v>5</v>
      </c>
      <c r="B18" s="33" t="s">
        <v>676</v>
      </c>
      <c r="C18" s="9">
        <f>ROUND(T5_PLAN_vs_PRFM!D16*T5_PLAN_vs_PRFM!E16*0.0000403, 2)</f>
        <v>23.43</v>
      </c>
      <c r="D18" s="9">
        <f>ROUND(T5_PLAN_vs_PRFM!D16*T5_PLAN_vs_PRFM!E16*0.0000045, 2)</f>
        <v>2.62</v>
      </c>
      <c r="E18" s="9">
        <f t="shared" si="0"/>
        <v>26.05</v>
      </c>
      <c r="F18" s="9">
        <v>0.27</v>
      </c>
      <c r="G18" s="9">
        <v>0</v>
      </c>
      <c r="H18" s="9">
        <f t="shared" si="1"/>
        <v>0.27</v>
      </c>
      <c r="I18" s="9">
        <v>12.74</v>
      </c>
      <c r="J18" s="9">
        <v>1.42</v>
      </c>
      <c r="K18" s="9">
        <f t="shared" si="2"/>
        <v>14.16</v>
      </c>
      <c r="L18" s="9">
        <f>ROUND(T5_PLAN_vs_PRFM!H16*0.0000403, 2)</f>
        <v>12.43</v>
      </c>
      <c r="M18" s="9">
        <f>ROUND(T5_PLAN_vs_PRFM!H16*0.0000045, 2)</f>
        <v>1.39</v>
      </c>
      <c r="N18" s="9">
        <f t="shared" si="3"/>
        <v>13.82</v>
      </c>
      <c r="O18" s="9">
        <f t="shared" si="4"/>
        <v>0.58000000000000007</v>
      </c>
      <c r="P18" s="9">
        <f t="shared" si="5"/>
        <v>3.0000000000000027E-2</v>
      </c>
      <c r="Q18" s="9">
        <f t="shared" si="6"/>
        <v>0.6100000000000001</v>
      </c>
    </row>
    <row r="19" spans="1:17" ht="14">
      <c r="A19" s="34">
        <v>6</v>
      </c>
      <c r="B19" s="33" t="s">
        <v>677</v>
      </c>
      <c r="C19" s="9">
        <f>ROUND(T5_PLAN_vs_PRFM!D17*T5_PLAN_vs_PRFM!E17*0.0000403, 2)</f>
        <v>34.81</v>
      </c>
      <c r="D19" s="9">
        <f>ROUND(T5_PLAN_vs_PRFM!D17*T5_PLAN_vs_PRFM!E17*0.0000045, 2)</f>
        <v>3.89</v>
      </c>
      <c r="E19" s="9">
        <f t="shared" si="0"/>
        <v>38.700000000000003</v>
      </c>
      <c r="F19" s="9">
        <v>0.35</v>
      </c>
      <c r="G19" s="9">
        <v>0</v>
      </c>
      <c r="H19" s="9">
        <f t="shared" si="1"/>
        <v>0.35</v>
      </c>
      <c r="I19" s="9">
        <v>20.41</v>
      </c>
      <c r="J19" s="9">
        <v>2.27</v>
      </c>
      <c r="K19" s="9">
        <f t="shared" si="2"/>
        <v>22.68</v>
      </c>
      <c r="L19" s="9">
        <f>ROUND(T5_PLAN_vs_PRFM!H17*0.0000403, 2)</f>
        <v>29.44</v>
      </c>
      <c r="M19" s="9">
        <f>ROUND(T5_PLAN_vs_PRFM!H17*0.0000045, 2)</f>
        <v>3.29</v>
      </c>
      <c r="N19" s="9">
        <f t="shared" si="3"/>
        <v>32.730000000000004</v>
      </c>
      <c r="O19" s="9">
        <f t="shared" si="4"/>
        <v>-8.68</v>
      </c>
      <c r="P19" s="9">
        <f t="shared" si="5"/>
        <v>-1.02</v>
      </c>
      <c r="Q19" s="9">
        <f t="shared" si="6"/>
        <v>-9.6999999999999993</v>
      </c>
    </row>
    <row r="20" spans="1:17" ht="14">
      <c r="A20" s="202">
        <v>7</v>
      </c>
      <c r="B20" s="201" t="s">
        <v>678</v>
      </c>
      <c r="C20" s="9">
        <f>ROUND(T5_PLAN_vs_PRFM!D18*T5_PLAN_vs_PRFM!E18*0.0000403, 2)</f>
        <v>18.25</v>
      </c>
      <c r="D20" s="9">
        <f>ROUND(T5_PLAN_vs_PRFM!D18*T5_PLAN_vs_PRFM!E18*0.0000045, 2)</f>
        <v>2.04</v>
      </c>
      <c r="E20" s="9">
        <f t="shared" si="0"/>
        <v>20.29</v>
      </c>
      <c r="F20" s="9">
        <v>0.15</v>
      </c>
      <c r="G20" s="9">
        <v>0</v>
      </c>
      <c r="H20" s="9">
        <f t="shared" si="1"/>
        <v>0.15</v>
      </c>
      <c r="I20" s="9">
        <v>10.7</v>
      </c>
      <c r="J20" s="9">
        <v>1.19</v>
      </c>
      <c r="K20" s="9">
        <f t="shared" si="2"/>
        <v>11.889999999999999</v>
      </c>
      <c r="L20" s="9">
        <f>ROUND(T5_PLAN_vs_PRFM!H18*0.0000403, 2)</f>
        <v>13.35</v>
      </c>
      <c r="M20" s="9">
        <f>ROUND(T5_PLAN_vs_PRFM!H18*0.0000045, 2)</f>
        <v>1.49</v>
      </c>
      <c r="N20" s="9">
        <f t="shared" si="3"/>
        <v>14.84</v>
      </c>
      <c r="O20" s="9">
        <f t="shared" si="4"/>
        <v>-2.5</v>
      </c>
      <c r="P20" s="9">
        <f t="shared" si="5"/>
        <v>-0.30000000000000004</v>
      </c>
      <c r="Q20" s="9">
        <f t="shared" si="6"/>
        <v>-2.8</v>
      </c>
    </row>
    <row r="21" spans="1:17" ht="14">
      <c r="A21" s="34">
        <v>8</v>
      </c>
      <c r="B21" s="33" t="s">
        <v>679</v>
      </c>
      <c r="C21" s="9">
        <f>ROUND(T5_PLAN_vs_PRFM!D19*T5_PLAN_vs_PRFM!E19*0.0000403, 2)</f>
        <v>65.61</v>
      </c>
      <c r="D21" s="9">
        <f>ROUND(T5_PLAN_vs_PRFM!D19*T5_PLAN_vs_PRFM!E19*0.0000045, 2)</f>
        <v>7.33</v>
      </c>
      <c r="E21" s="9">
        <f t="shared" si="0"/>
        <v>72.94</v>
      </c>
      <c r="F21" s="9">
        <v>0.75</v>
      </c>
      <c r="G21" s="9">
        <v>0</v>
      </c>
      <c r="H21" s="9">
        <f t="shared" si="1"/>
        <v>0.75</v>
      </c>
      <c r="I21" s="9">
        <v>37.47</v>
      </c>
      <c r="J21" s="9">
        <v>4.16</v>
      </c>
      <c r="K21" s="9">
        <f t="shared" si="2"/>
        <v>41.629999999999995</v>
      </c>
      <c r="L21" s="9">
        <f>ROUND(T5_PLAN_vs_PRFM!H19*0.0000403, 2)</f>
        <v>36.71</v>
      </c>
      <c r="M21" s="9">
        <f>ROUND(T5_PLAN_vs_PRFM!H19*0.0000045, 2)</f>
        <v>4.0999999999999996</v>
      </c>
      <c r="N21" s="9">
        <f t="shared" si="3"/>
        <v>40.81</v>
      </c>
      <c r="O21" s="9">
        <f t="shared" si="4"/>
        <v>1.509999999999998</v>
      </c>
      <c r="P21" s="9">
        <f t="shared" si="5"/>
        <v>6.0000000000000497E-2</v>
      </c>
      <c r="Q21" s="9">
        <f t="shared" si="6"/>
        <v>1.5699999999999985</v>
      </c>
    </row>
    <row r="22" spans="1:17" ht="14">
      <c r="A22" s="34">
        <v>9</v>
      </c>
      <c r="B22" s="33" t="s">
        <v>680</v>
      </c>
      <c r="C22" s="9">
        <f>ROUND(T5_PLAN_vs_PRFM!D20*T5_PLAN_vs_PRFM!E20*0.0000403, 2)</f>
        <v>28.3</v>
      </c>
      <c r="D22" s="9">
        <f>ROUND(T5_PLAN_vs_PRFM!D20*T5_PLAN_vs_PRFM!E20*0.0000045, 2)</f>
        <v>3.16</v>
      </c>
      <c r="E22" s="9">
        <f t="shared" si="0"/>
        <v>31.46</v>
      </c>
      <c r="F22" s="9">
        <v>0.37</v>
      </c>
      <c r="G22" s="9">
        <v>0</v>
      </c>
      <c r="H22" s="9">
        <f t="shared" si="1"/>
        <v>0.37</v>
      </c>
      <c r="I22" s="9">
        <v>16.59</v>
      </c>
      <c r="J22" s="9">
        <v>1.84</v>
      </c>
      <c r="K22" s="9">
        <f t="shared" si="2"/>
        <v>18.43</v>
      </c>
      <c r="L22" s="9">
        <f>ROUND(T5_PLAN_vs_PRFM!H20*0.0000403, 2)</f>
        <v>26.28</v>
      </c>
      <c r="M22" s="9">
        <f>ROUND(T5_PLAN_vs_PRFM!H20*0.0000045, 2)</f>
        <v>2.93</v>
      </c>
      <c r="N22" s="9">
        <f t="shared" si="3"/>
        <v>29.21</v>
      </c>
      <c r="O22" s="9">
        <f t="shared" si="4"/>
        <v>-9.32</v>
      </c>
      <c r="P22" s="9">
        <f t="shared" si="5"/>
        <v>-1.0900000000000001</v>
      </c>
      <c r="Q22" s="9">
        <f t="shared" si="6"/>
        <v>-10.41</v>
      </c>
    </row>
    <row r="23" spans="1:17" ht="14">
      <c r="A23" s="34">
        <v>10</v>
      </c>
      <c r="B23" s="33" t="s">
        <v>681</v>
      </c>
      <c r="C23" s="9">
        <f>ROUND(T5_PLAN_vs_PRFM!D21*T5_PLAN_vs_PRFM!E21*0.0000403, 2)</f>
        <v>52.17</v>
      </c>
      <c r="D23" s="9">
        <f>ROUND(T5_PLAN_vs_PRFM!D21*T5_PLAN_vs_PRFM!E21*0.0000045, 2)</f>
        <v>5.83</v>
      </c>
      <c r="E23" s="9">
        <f t="shared" si="0"/>
        <v>58</v>
      </c>
      <c r="F23" s="9">
        <v>0.48</v>
      </c>
      <c r="G23" s="9">
        <v>0</v>
      </c>
      <c r="H23" s="9">
        <f t="shared" si="1"/>
        <v>0.48</v>
      </c>
      <c r="I23" s="9">
        <v>30.59</v>
      </c>
      <c r="J23" s="9">
        <v>3.4</v>
      </c>
      <c r="K23" s="9">
        <f t="shared" si="2"/>
        <v>33.99</v>
      </c>
      <c r="L23" s="9">
        <f>ROUND(T5_PLAN_vs_PRFM!H21*0.0000403, 2)</f>
        <v>36.659999999999997</v>
      </c>
      <c r="M23" s="9">
        <f>ROUND(T5_PLAN_vs_PRFM!H21*0.0000045, 2)</f>
        <v>4.09</v>
      </c>
      <c r="N23" s="9">
        <f t="shared" si="3"/>
        <v>40.75</v>
      </c>
      <c r="O23" s="9">
        <f t="shared" si="4"/>
        <v>-5.5899999999999963</v>
      </c>
      <c r="P23" s="9">
        <f t="shared" si="5"/>
        <v>-0.69</v>
      </c>
      <c r="Q23" s="9">
        <f t="shared" si="6"/>
        <v>-6.2799999999999958</v>
      </c>
    </row>
    <row r="24" spans="1:17" ht="14">
      <c r="A24" s="34">
        <v>11</v>
      </c>
      <c r="B24" s="33" t="s">
        <v>682</v>
      </c>
      <c r="C24" s="9">
        <f>ROUND(T5_PLAN_vs_PRFM!D22*T5_PLAN_vs_PRFM!E22*0.0000403, 2)</f>
        <v>19.66</v>
      </c>
      <c r="D24" s="9">
        <f>ROUND(T5_PLAN_vs_PRFM!D22*T5_PLAN_vs_PRFM!E22*0.0000045, 2)</f>
        <v>2.2000000000000002</v>
      </c>
      <c r="E24" s="9">
        <f t="shared" si="0"/>
        <v>21.86</v>
      </c>
      <c r="F24" s="9">
        <v>0.28999999999999998</v>
      </c>
      <c r="G24" s="9">
        <v>0</v>
      </c>
      <c r="H24" s="9">
        <f t="shared" si="1"/>
        <v>0.28999999999999998</v>
      </c>
      <c r="I24" s="9">
        <v>11.530000000000001</v>
      </c>
      <c r="J24" s="9">
        <v>1.28</v>
      </c>
      <c r="K24" s="9">
        <f t="shared" si="2"/>
        <v>12.81</v>
      </c>
      <c r="L24" s="9">
        <f>ROUND(T5_PLAN_vs_PRFM!H22*0.0000403, 2)</f>
        <v>12.83</v>
      </c>
      <c r="M24" s="9">
        <f>ROUND(T5_PLAN_vs_PRFM!H22*0.0000045, 2)</f>
        <v>1.43</v>
      </c>
      <c r="N24" s="9">
        <f t="shared" si="3"/>
        <v>14.26</v>
      </c>
      <c r="O24" s="9">
        <f t="shared" si="4"/>
        <v>-1.0099999999999998</v>
      </c>
      <c r="P24" s="9">
        <f t="shared" si="5"/>
        <v>-0.14999999999999991</v>
      </c>
      <c r="Q24" s="9">
        <f t="shared" si="6"/>
        <v>-1.1599999999999997</v>
      </c>
    </row>
    <row r="25" spans="1:17" ht="14">
      <c r="A25" s="34">
        <v>12</v>
      </c>
      <c r="B25" s="33" t="s">
        <v>683</v>
      </c>
      <c r="C25" s="9">
        <f>ROUND(T5_PLAN_vs_PRFM!D23*T5_PLAN_vs_PRFM!E23*0.0000403, 2)</f>
        <v>13.82</v>
      </c>
      <c r="D25" s="9">
        <f>ROUND(T5_PLAN_vs_PRFM!D23*T5_PLAN_vs_PRFM!E23*0.0000045, 2)</f>
        <v>1.54</v>
      </c>
      <c r="E25" s="9">
        <f t="shared" si="0"/>
        <v>15.36</v>
      </c>
      <c r="F25" s="9">
        <v>0.18</v>
      </c>
      <c r="G25" s="9">
        <v>0</v>
      </c>
      <c r="H25" s="9">
        <f t="shared" si="1"/>
        <v>0.18</v>
      </c>
      <c r="I25" s="9">
        <v>8.1</v>
      </c>
      <c r="J25" s="9">
        <v>0.9</v>
      </c>
      <c r="K25" s="9">
        <f t="shared" si="2"/>
        <v>9</v>
      </c>
      <c r="L25" s="9">
        <f>ROUND(T5_PLAN_vs_PRFM!H23*0.0000403, 2)</f>
        <v>9.26</v>
      </c>
      <c r="M25" s="9">
        <f>ROUND(T5_PLAN_vs_PRFM!H23*0.0000045, 2)</f>
        <v>1.03</v>
      </c>
      <c r="N25" s="9">
        <f t="shared" si="3"/>
        <v>10.29</v>
      </c>
      <c r="O25" s="9">
        <f t="shared" si="4"/>
        <v>-0.98000000000000043</v>
      </c>
      <c r="P25" s="9">
        <f t="shared" si="5"/>
        <v>-0.13</v>
      </c>
      <c r="Q25" s="9">
        <f t="shared" si="6"/>
        <v>-1.1100000000000003</v>
      </c>
    </row>
    <row r="26" spans="1:17" ht="14">
      <c r="A26" s="34">
        <v>13</v>
      </c>
      <c r="B26" s="33" t="s">
        <v>684</v>
      </c>
      <c r="C26" s="9">
        <f>ROUND(T5_PLAN_vs_PRFM!D24*T5_PLAN_vs_PRFM!E24*0.0000403, 2)</f>
        <v>37.61</v>
      </c>
      <c r="D26" s="9">
        <f>ROUND(T5_PLAN_vs_PRFM!D24*T5_PLAN_vs_PRFM!E24*0.0000045, 2)</f>
        <v>4.2</v>
      </c>
      <c r="E26" s="9">
        <f t="shared" si="0"/>
        <v>41.81</v>
      </c>
      <c r="F26" s="9">
        <v>0.42</v>
      </c>
      <c r="G26" s="9">
        <v>0</v>
      </c>
      <c r="H26" s="9">
        <f t="shared" si="1"/>
        <v>0.42</v>
      </c>
      <c r="I26" s="9">
        <v>22.05</v>
      </c>
      <c r="J26" s="9">
        <v>2.4500000000000002</v>
      </c>
      <c r="K26" s="9">
        <f t="shared" si="2"/>
        <v>24.5</v>
      </c>
      <c r="L26" s="9">
        <f>ROUND(T5_PLAN_vs_PRFM!H24*0.0000403, 2)</f>
        <v>26.42</v>
      </c>
      <c r="M26" s="9">
        <f>ROUND(T5_PLAN_vs_PRFM!H24*0.0000045, 2)</f>
        <v>2.95</v>
      </c>
      <c r="N26" s="9">
        <f t="shared" si="3"/>
        <v>29.37</v>
      </c>
      <c r="O26" s="9">
        <f t="shared" si="4"/>
        <v>-3.9499999999999993</v>
      </c>
      <c r="P26" s="9">
        <f t="shared" si="5"/>
        <v>-0.5</v>
      </c>
      <c r="Q26" s="9">
        <f t="shared" si="6"/>
        <v>-4.4499999999999993</v>
      </c>
    </row>
    <row r="27" spans="1:17" ht="14">
      <c r="A27" s="34">
        <v>14</v>
      </c>
      <c r="B27" s="33" t="s">
        <v>685</v>
      </c>
      <c r="C27" s="9">
        <f>ROUND(T5_PLAN_vs_PRFM!D25*T5_PLAN_vs_PRFM!E25*0.0000403, 2)</f>
        <v>4.75</v>
      </c>
      <c r="D27" s="9">
        <f>ROUND(T5_PLAN_vs_PRFM!D25*T5_PLAN_vs_PRFM!E25*0.0000045, 2)</f>
        <v>0.53</v>
      </c>
      <c r="E27" s="9">
        <f t="shared" si="0"/>
        <v>5.28</v>
      </c>
      <c r="F27" s="9">
        <v>0.12</v>
      </c>
      <c r="G27" s="9">
        <v>0</v>
      </c>
      <c r="H27" s="9">
        <f t="shared" si="1"/>
        <v>0.12</v>
      </c>
      <c r="I27" s="9">
        <v>2.79</v>
      </c>
      <c r="J27" s="9">
        <v>0.31</v>
      </c>
      <c r="K27" s="9">
        <f t="shared" si="2"/>
        <v>3.1</v>
      </c>
      <c r="L27" s="9">
        <f>ROUND(T5_PLAN_vs_PRFM!H25*0.0000403, 2)</f>
        <v>3.71</v>
      </c>
      <c r="M27" s="9">
        <f>ROUND(T5_PLAN_vs_PRFM!H25*0.0000045, 2)</f>
        <v>0.41</v>
      </c>
      <c r="N27" s="9">
        <f t="shared" si="3"/>
        <v>4.12</v>
      </c>
      <c r="O27" s="9">
        <f t="shared" si="4"/>
        <v>-0.79999999999999982</v>
      </c>
      <c r="P27" s="9">
        <f t="shared" si="5"/>
        <v>-9.9999999999999978E-2</v>
      </c>
      <c r="Q27" s="9">
        <f t="shared" si="6"/>
        <v>-0.8999999999999998</v>
      </c>
    </row>
    <row r="28" spans="1:17" ht="14">
      <c r="A28" s="202">
        <v>15</v>
      </c>
      <c r="B28" s="201" t="s">
        <v>686</v>
      </c>
      <c r="C28" s="9">
        <f>ROUND(T5_PLAN_vs_PRFM!D26*T5_PLAN_vs_PRFM!E26*0.0000403, 2)</f>
        <v>30.69</v>
      </c>
      <c r="D28" s="9">
        <f>ROUND(T5_PLAN_vs_PRFM!D26*T5_PLAN_vs_PRFM!E26*0.0000045, 2)</f>
        <v>3.43</v>
      </c>
      <c r="E28" s="9">
        <f t="shared" si="0"/>
        <v>34.120000000000005</v>
      </c>
      <c r="F28" s="9">
        <v>0.44</v>
      </c>
      <c r="G28" s="9">
        <v>0</v>
      </c>
      <c r="H28" s="9">
        <f t="shared" si="1"/>
        <v>0.44</v>
      </c>
      <c r="I28" s="9">
        <v>17.989999999999998</v>
      </c>
      <c r="J28" s="9">
        <v>2</v>
      </c>
      <c r="K28" s="9">
        <f t="shared" si="2"/>
        <v>19.989999999999998</v>
      </c>
      <c r="L28" s="9">
        <f>ROUND(T5_PLAN_vs_PRFM!H26*0.0000403, 2)</f>
        <v>21.02</v>
      </c>
      <c r="M28" s="9">
        <f>ROUND(T5_PLAN_vs_PRFM!H26*0.0000045, 2)</f>
        <v>2.35</v>
      </c>
      <c r="N28" s="9">
        <f t="shared" si="3"/>
        <v>23.37</v>
      </c>
      <c r="O28" s="9">
        <f t="shared" si="4"/>
        <v>-2.59</v>
      </c>
      <c r="P28" s="9">
        <f t="shared" si="5"/>
        <v>-0.35000000000000009</v>
      </c>
      <c r="Q28" s="9">
        <f t="shared" si="6"/>
        <v>-2.94</v>
      </c>
    </row>
    <row r="29" spans="1:17" ht="14">
      <c r="A29" s="202">
        <v>16</v>
      </c>
      <c r="B29" s="201" t="s">
        <v>687</v>
      </c>
      <c r="C29" s="9">
        <f>ROUND(T5_PLAN_vs_PRFM!D27*T5_PLAN_vs_PRFM!E27*0.0000403, 2)</f>
        <v>51.59</v>
      </c>
      <c r="D29" s="9">
        <f>ROUND(T5_PLAN_vs_PRFM!D27*T5_PLAN_vs_PRFM!E27*0.0000045, 2)</f>
        <v>5.76</v>
      </c>
      <c r="E29" s="9">
        <f t="shared" si="0"/>
        <v>57.35</v>
      </c>
      <c r="F29" s="9">
        <v>0.59</v>
      </c>
      <c r="G29" s="9">
        <v>0</v>
      </c>
      <c r="H29" s="9">
        <f t="shared" si="1"/>
        <v>0.59</v>
      </c>
      <c r="I29" s="9">
        <v>30.25</v>
      </c>
      <c r="J29" s="9">
        <v>3.36</v>
      </c>
      <c r="K29" s="9">
        <f t="shared" si="2"/>
        <v>33.61</v>
      </c>
      <c r="L29" s="9">
        <f>ROUND(T5_PLAN_vs_PRFM!H27*0.0000403, 2)</f>
        <v>40.85</v>
      </c>
      <c r="M29" s="9">
        <f>ROUND(T5_PLAN_vs_PRFM!H27*0.0000045, 2)</f>
        <v>4.5599999999999996</v>
      </c>
      <c r="N29" s="9">
        <f t="shared" si="3"/>
        <v>45.410000000000004</v>
      </c>
      <c r="O29" s="9">
        <f t="shared" si="4"/>
        <v>-10.010000000000002</v>
      </c>
      <c r="P29" s="9">
        <f t="shared" si="5"/>
        <v>-1.1999999999999997</v>
      </c>
      <c r="Q29" s="9">
        <f t="shared" si="6"/>
        <v>-11.21</v>
      </c>
    </row>
    <row r="30" spans="1:17" ht="14">
      <c r="A30" s="34">
        <v>17</v>
      </c>
      <c r="B30" s="33" t="s">
        <v>688</v>
      </c>
      <c r="C30" s="9">
        <f>ROUND(T5_PLAN_vs_PRFM!D28*T5_PLAN_vs_PRFM!E28*0.0000403, 2)</f>
        <v>12.89</v>
      </c>
      <c r="D30" s="9">
        <f>ROUND(T5_PLAN_vs_PRFM!D28*T5_PLAN_vs_PRFM!E28*0.0000045, 2)</f>
        <v>1.44</v>
      </c>
      <c r="E30" s="9">
        <f t="shared" si="0"/>
        <v>14.33</v>
      </c>
      <c r="F30" s="9">
        <v>0.11</v>
      </c>
      <c r="G30" s="9">
        <v>0</v>
      </c>
      <c r="H30" s="9">
        <f t="shared" si="1"/>
        <v>0.11</v>
      </c>
      <c r="I30" s="9">
        <v>7.56</v>
      </c>
      <c r="J30" s="9">
        <v>0.84</v>
      </c>
      <c r="K30" s="9">
        <f t="shared" si="2"/>
        <v>8.4</v>
      </c>
      <c r="L30" s="9">
        <f>ROUND(T5_PLAN_vs_PRFM!H28*0.0000403, 2)</f>
        <v>9.06</v>
      </c>
      <c r="M30" s="9">
        <f>ROUND(T5_PLAN_vs_PRFM!H28*0.0000045, 2)</f>
        <v>1.01</v>
      </c>
      <c r="N30" s="9">
        <f t="shared" si="3"/>
        <v>10.07</v>
      </c>
      <c r="O30" s="9">
        <f t="shared" si="4"/>
        <v>-1.3900000000000006</v>
      </c>
      <c r="P30" s="9">
        <f t="shared" si="5"/>
        <v>-0.17000000000000004</v>
      </c>
      <c r="Q30" s="9">
        <f t="shared" si="6"/>
        <v>-1.5600000000000005</v>
      </c>
    </row>
    <row r="31" spans="1:17" ht="14">
      <c r="A31" s="203">
        <v>18</v>
      </c>
      <c r="B31" s="201" t="s">
        <v>689</v>
      </c>
      <c r="C31" s="9">
        <f>ROUND(T5_PLAN_vs_PRFM!D29*T5_PLAN_vs_PRFM!E29*0.0000403, 2)</f>
        <v>103.87</v>
      </c>
      <c r="D31" s="9">
        <f>ROUND(T5_PLAN_vs_PRFM!D29*T5_PLAN_vs_PRFM!E29*0.0000045, 2)</f>
        <v>11.6</v>
      </c>
      <c r="E31" s="9">
        <f t="shared" si="0"/>
        <v>115.47</v>
      </c>
      <c r="F31" s="9">
        <v>1.98</v>
      </c>
      <c r="G31" s="9">
        <v>0</v>
      </c>
      <c r="H31" s="9">
        <f t="shared" si="1"/>
        <v>1.98</v>
      </c>
      <c r="I31" s="9">
        <v>60.91</v>
      </c>
      <c r="J31" s="9">
        <v>6.77</v>
      </c>
      <c r="K31" s="9">
        <f t="shared" si="2"/>
        <v>67.679999999999993</v>
      </c>
      <c r="L31" s="9">
        <f>ROUND(T5_PLAN_vs_PRFM!H29*0.0000403, 2)</f>
        <v>72.42</v>
      </c>
      <c r="M31" s="9">
        <f>ROUND(T5_PLAN_vs_PRFM!H29*0.0000045, 2)</f>
        <v>8.09</v>
      </c>
      <c r="N31" s="9">
        <f t="shared" si="3"/>
        <v>80.510000000000005</v>
      </c>
      <c r="O31" s="9">
        <f t="shared" si="4"/>
        <v>-9.5300000000000082</v>
      </c>
      <c r="P31" s="9">
        <f t="shared" si="5"/>
        <v>-1.3200000000000003</v>
      </c>
      <c r="Q31" s="9">
        <f t="shared" si="6"/>
        <v>-10.850000000000009</v>
      </c>
    </row>
    <row r="32" spans="1:17" ht="14">
      <c r="A32" s="204">
        <v>19</v>
      </c>
      <c r="B32" s="33" t="s">
        <v>690</v>
      </c>
      <c r="C32" s="9">
        <f>ROUND(T5_PLAN_vs_PRFM!D30*T5_PLAN_vs_PRFM!E30*0.0000403, 2)</f>
        <v>30.23</v>
      </c>
      <c r="D32" s="9">
        <f>ROUND(T5_PLAN_vs_PRFM!D30*T5_PLAN_vs_PRFM!E30*0.0000045, 2)</f>
        <v>3.38</v>
      </c>
      <c r="E32" s="9">
        <f t="shared" si="0"/>
        <v>33.61</v>
      </c>
      <c r="F32" s="9">
        <v>0.43</v>
      </c>
      <c r="G32" s="9">
        <v>0</v>
      </c>
      <c r="H32" s="9">
        <f t="shared" si="1"/>
        <v>0.43</v>
      </c>
      <c r="I32" s="9">
        <v>17.72</v>
      </c>
      <c r="J32" s="9">
        <v>1.97</v>
      </c>
      <c r="K32" s="9">
        <f t="shared" si="2"/>
        <v>19.689999999999998</v>
      </c>
      <c r="L32" s="9">
        <f>ROUND(T5_PLAN_vs_PRFM!H30*0.0000403, 2)</f>
        <v>20.71</v>
      </c>
      <c r="M32" s="9">
        <f>ROUND(T5_PLAN_vs_PRFM!H30*0.0000045, 2)</f>
        <v>2.31</v>
      </c>
      <c r="N32" s="9">
        <f t="shared" si="3"/>
        <v>23.02</v>
      </c>
      <c r="O32" s="9">
        <f t="shared" si="4"/>
        <v>-2.5600000000000023</v>
      </c>
      <c r="P32" s="9">
        <f t="shared" si="5"/>
        <v>-0.34000000000000008</v>
      </c>
      <c r="Q32" s="9">
        <f t="shared" si="6"/>
        <v>-2.9000000000000021</v>
      </c>
    </row>
    <row r="33" spans="1:19" ht="14">
      <c r="A33" s="204">
        <v>20</v>
      </c>
      <c r="B33" s="33" t="s">
        <v>691</v>
      </c>
      <c r="C33" s="9">
        <f>ROUND(T5_PLAN_vs_PRFM!D31*T5_PLAN_vs_PRFM!E31*0.0000403, 2)</f>
        <v>36.85</v>
      </c>
      <c r="D33" s="9">
        <f>ROUND(T5_PLAN_vs_PRFM!D31*T5_PLAN_vs_PRFM!E31*0.0000045, 2)</f>
        <v>4.1100000000000003</v>
      </c>
      <c r="E33" s="9">
        <f t="shared" si="0"/>
        <v>40.96</v>
      </c>
      <c r="F33" s="9">
        <v>0.65</v>
      </c>
      <c r="G33" s="9">
        <v>0</v>
      </c>
      <c r="H33" s="9">
        <f t="shared" si="1"/>
        <v>0.65</v>
      </c>
      <c r="I33" s="9">
        <v>22.37</v>
      </c>
      <c r="J33" s="9">
        <v>2.4900000000000002</v>
      </c>
      <c r="K33" s="9">
        <f t="shared" si="2"/>
        <v>24.86</v>
      </c>
      <c r="L33" s="9">
        <f>ROUND(T5_PLAN_vs_PRFM!H31*0.0000403, 2)</f>
        <v>39.39</v>
      </c>
      <c r="M33" s="9">
        <f>ROUND(T5_PLAN_vs_PRFM!H31*0.0000045, 2)</f>
        <v>4.4000000000000004</v>
      </c>
      <c r="N33" s="9">
        <f t="shared" si="3"/>
        <v>43.79</v>
      </c>
      <c r="O33" s="9">
        <f t="shared" si="4"/>
        <v>-16.37</v>
      </c>
      <c r="P33" s="9">
        <f t="shared" si="5"/>
        <v>-1.9100000000000001</v>
      </c>
      <c r="Q33" s="9">
        <f t="shared" si="6"/>
        <v>-18.28</v>
      </c>
    </row>
    <row r="34" spans="1:19" ht="14">
      <c r="A34" s="34">
        <v>21</v>
      </c>
      <c r="B34" s="33" t="s">
        <v>692</v>
      </c>
      <c r="C34" s="9">
        <f>ROUND(T5_PLAN_vs_PRFM!D32*T5_PLAN_vs_PRFM!E32*0.0000403, 2)</f>
        <v>76.48</v>
      </c>
      <c r="D34" s="9">
        <f>ROUND(T5_PLAN_vs_PRFM!D32*T5_PLAN_vs_PRFM!E32*0.0000045, 2)</f>
        <v>8.5399999999999991</v>
      </c>
      <c r="E34" s="9">
        <f t="shared" si="0"/>
        <v>85.02000000000001</v>
      </c>
      <c r="F34" s="9">
        <v>0.75</v>
      </c>
      <c r="G34" s="9">
        <v>0</v>
      </c>
      <c r="H34" s="9">
        <f t="shared" si="1"/>
        <v>0.75</v>
      </c>
      <c r="I34" s="9">
        <v>44.84</v>
      </c>
      <c r="J34" s="9">
        <v>4.9800000000000004</v>
      </c>
      <c r="K34" s="9">
        <f t="shared" si="2"/>
        <v>49.820000000000007</v>
      </c>
      <c r="L34" s="9">
        <f>ROUND(T5_PLAN_vs_PRFM!H32*0.0000403, 2)</f>
        <v>55.95</v>
      </c>
      <c r="M34" s="9">
        <f>ROUND(T5_PLAN_vs_PRFM!H32*0.0000045, 2)</f>
        <v>6.25</v>
      </c>
      <c r="N34" s="9">
        <f t="shared" si="3"/>
        <v>62.2</v>
      </c>
      <c r="O34" s="9">
        <f t="shared" si="4"/>
        <v>-10.36</v>
      </c>
      <c r="P34" s="9">
        <f t="shared" si="5"/>
        <v>-1.2699999999999996</v>
      </c>
      <c r="Q34" s="9">
        <f t="shared" si="6"/>
        <v>-11.629999999999999</v>
      </c>
    </row>
    <row r="35" spans="1:19" ht="14">
      <c r="A35" s="34">
        <v>22</v>
      </c>
      <c r="B35" s="33" t="s">
        <v>693</v>
      </c>
      <c r="C35" s="9">
        <f>ROUND(T5_PLAN_vs_PRFM!D33*T5_PLAN_vs_PRFM!E33*0.0000403, 2)</f>
        <v>31.99</v>
      </c>
      <c r="D35" s="9">
        <f>ROUND(T5_PLAN_vs_PRFM!D33*T5_PLAN_vs_PRFM!E33*0.0000045, 2)</f>
        <v>3.57</v>
      </c>
      <c r="E35" s="9">
        <f t="shared" si="0"/>
        <v>35.559999999999995</v>
      </c>
      <c r="F35" s="9">
        <v>0.15</v>
      </c>
      <c r="G35" s="9">
        <v>0</v>
      </c>
      <c r="H35" s="9">
        <f t="shared" si="1"/>
        <v>0.15</v>
      </c>
      <c r="I35" s="9">
        <v>18.759999999999998</v>
      </c>
      <c r="J35" s="9">
        <v>2.08</v>
      </c>
      <c r="K35" s="9">
        <f t="shared" si="2"/>
        <v>20.839999999999996</v>
      </c>
      <c r="L35" s="9">
        <f>ROUND(T5_PLAN_vs_PRFM!H33*0.0000403, 2)</f>
        <v>12.45</v>
      </c>
      <c r="M35" s="9">
        <f>ROUND(T5_PLAN_vs_PRFM!H33*0.0000045, 2)</f>
        <v>1.39</v>
      </c>
      <c r="N35" s="9">
        <f t="shared" si="3"/>
        <v>13.84</v>
      </c>
      <c r="O35" s="9">
        <f t="shared" si="4"/>
        <v>6.4599999999999973</v>
      </c>
      <c r="P35" s="9">
        <f t="shared" si="5"/>
        <v>0.69000000000000017</v>
      </c>
      <c r="Q35" s="9">
        <f t="shared" si="6"/>
        <v>7.1499999999999977</v>
      </c>
      <c r="S35">
        <f>I35/9</f>
        <v>2.0844444444444443</v>
      </c>
    </row>
    <row r="36" spans="1:19" ht="14">
      <c r="A36" s="34">
        <v>23</v>
      </c>
      <c r="B36" s="33" t="s">
        <v>694</v>
      </c>
      <c r="C36" s="9">
        <f>ROUND(T5_PLAN_vs_PRFM!D34*T5_PLAN_vs_PRFM!E34*0.0000403, 2)</f>
        <v>17.68</v>
      </c>
      <c r="D36" s="9">
        <f>ROUND(T5_PLAN_vs_PRFM!D34*T5_PLAN_vs_PRFM!E34*0.0000045, 2)</f>
        <v>1.97</v>
      </c>
      <c r="E36" s="9">
        <f t="shared" si="0"/>
        <v>19.649999999999999</v>
      </c>
      <c r="F36" s="9">
        <v>0.12</v>
      </c>
      <c r="G36" s="9">
        <v>0</v>
      </c>
      <c r="H36" s="9">
        <f t="shared" si="1"/>
        <v>0.12</v>
      </c>
      <c r="I36" s="9">
        <v>10.37</v>
      </c>
      <c r="J36" s="9">
        <v>1.1499999999999999</v>
      </c>
      <c r="K36" s="9">
        <f t="shared" si="2"/>
        <v>11.52</v>
      </c>
      <c r="L36" s="9">
        <f>ROUND(T5_PLAN_vs_PRFM!H34*0.0000403, 2)</f>
        <v>11.19</v>
      </c>
      <c r="M36" s="9">
        <f>ROUND(T5_PLAN_vs_PRFM!H34*0.0000045, 2)</f>
        <v>1.25</v>
      </c>
      <c r="N36" s="9">
        <f t="shared" si="3"/>
        <v>12.44</v>
      </c>
      <c r="O36" s="9">
        <f t="shared" si="4"/>
        <v>-0.70000000000000107</v>
      </c>
      <c r="P36" s="9">
        <f t="shared" si="5"/>
        <v>-0.10000000000000009</v>
      </c>
      <c r="Q36" s="9">
        <f t="shared" si="6"/>
        <v>-0.80000000000000115</v>
      </c>
    </row>
    <row r="37" spans="1:19" ht="14">
      <c r="A37" s="484">
        <v>24</v>
      </c>
      <c r="B37" s="33" t="s">
        <v>919</v>
      </c>
      <c r="C37" s="9">
        <f>ROUND(T5_PLAN_vs_PRFM!D35*T5_PLAN_vs_PRFM!E35*0.0000403, 2)</f>
        <v>11.21</v>
      </c>
      <c r="D37" s="9">
        <f>ROUND(T5_PLAN_vs_PRFM!D35*T5_PLAN_vs_PRFM!E35*0.0000045, 2)</f>
        <v>1.25</v>
      </c>
      <c r="E37" s="9">
        <f t="shared" si="0"/>
        <v>12.46</v>
      </c>
      <c r="F37" s="9">
        <v>0</v>
      </c>
      <c r="G37" s="9">
        <v>0</v>
      </c>
      <c r="H37" s="9">
        <f t="shared" si="1"/>
        <v>0</v>
      </c>
      <c r="I37" s="9">
        <v>6.57</v>
      </c>
      <c r="J37" s="9">
        <v>0.73</v>
      </c>
      <c r="K37" s="9">
        <f t="shared" si="2"/>
        <v>7.3000000000000007</v>
      </c>
      <c r="L37" s="9">
        <f>ROUND(T5_PLAN_vs_PRFM!H35*0.0000403, 2)</f>
        <v>8.94</v>
      </c>
      <c r="M37" s="9">
        <f>ROUND(T5_PLAN_vs_PRFM!H35*0.0000045, 2)</f>
        <v>1</v>
      </c>
      <c r="N37" s="9">
        <f t="shared" si="3"/>
        <v>9.94</v>
      </c>
      <c r="O37" s="9">
        <f t="shared" si="4"/>
        <v>-2.3699999999999992</v>
      </c>
      <c r="P37" s="9">
        <f t="shared" si="5"/>
        <v>-0.27</v>
      </c>
      <c r="Q37" s="9">
        <f t="shared" si="6"/>
        <v>-2.6399999999999992</v>
      </c>
    </row>
    <row r="38" spans="1:19" ht="14">
      <c r="A38" s="484">
        <v>25</v>
      </c>
      <c r="B38" s="33" t="s">
        <v>920</v>
      </c>
      <c r="C38" s="9">
        <f>ROUND(T5_PLAN_vs_PRFM!D36*T5_PLAN_vs_PRFM!E36*0.0000403, 2)</f>
        <v>7.66</v>
      </c>
      <c r="D38" s="9">
        <f>ROUND(T5_PLAN_vs_PRFM!D36*T5_PLAN_vs_PRFM!E36*0.0000045, 2)</f>
        <v>0.86</v>
      </c>
      <c r="E38" s="9">
        <f t="shared" si="0"/>
        <v>8.52</v>
      </c>
      <c r="F38" s="9">
        <v>0.12</v>
      </c>
      <c r="G38" s="9">
        <v>0</v>
      </c>
      <c r="H38" s="9">
        <f t="shared" si="1"/>
        <v>0.12</v>
      </c>
      <c r="I38" s="9">
        <v>4.49</v>
      </c>
      <c r="J38" s="9">
        <v>0.5</v>
      </c>
      <c r="K38" s="9">
        <f t="shared" si="2"/>
        <v>4.99</v>
      </c>
      <c r="L38" s="9">
        <f>ROUND(T5_PLAN_vs_PRFM!H36*0.0000403, 2)</f>
        <v>6.04</v>
      </c>
      <c r="M38" s="9">
        <f>ROUND(T5_PLAN_vs_PRFM!H36*0.0000045, 2)</f>
        <v>0.67</v>
      </c>
      <c r="N38" s="9">
        <f t="shared" si="3"/>
        <v>6.71</v>
      </c>
      <c r="O38" s="9">
        <f t="shared" si="4"/>
        <v>-1.4299999999999997</v>
      </c>
      <c r="P38" s="9">
        <f t="shared" si="5"/>
        <v>-0.17000000000000004</v>
      </c>
      <c r="Q38" s="9">
        <f t="shared" si="6"/>
        <v>-1.5999999999999996</v>
      </c>
    </row>
    <row r="39" spans="1:19" ht="14">
      <c r="A39" s="484">
        <v>26</v>
      </c>
      <c r="B39" s="33" t="s">
        <v>921</v>
      </c>
      <c r="C39" s="9">
        <f>ROUND(T5_PLAN_vs_PRFM!D37*T5_PLAN_vs_PRFM!E37*0.0000403, 2)</f>
        <v>6.55</v>
      </c>
      <c r="D39" s="9">
        <f>ROUND(T5_PLAN_vs_PRFM!D37*T5_PLAN_vs_PRFM!E37*0.0000045, 2)</f>
        <v>0.73</v>
      </c>
      <c r="E39" s="9">
        <f t="shared" si="0"/>
        <v>7.2799999999999994</v>
      </c>
      <c r="F39" s="9">
        <v>0.1</v>
      </c>
      <c r="G39" s="9">
        <v>0</v>
      </c>
      <c r="H39" s="9">
        <f t="shared" si="1"/>
        <v>0.1</v>
      </c>
      <c r="I39" s="9">
        <v>3.84</v>
      </c>
      <c r="J39" s="9">
        <v>0.43</v>
      </c>
      <c r="K39" s="9">
        <f t="shared" si="2"/>
        <v>4.2699999999999996</v>
      </c>
      <c r="L39" s="9">
        <f>ROUND(T5_PLAN_vs_PRFM!H37*0.0000403, 2)</f>
        <v>5.78</v>
      </c>
      <c r="M39" s="9">
        <f>ROUND(T5_PLAN_vs_PRFM!H37*0.0000045, 2)</f>
        <v>0.65</v>
      </c>
      <c r="N39" s="9">
        <f t="shared" si="3"/>
        <v>6.4300000000000006</v>
      </c>
      <c r="O39" s="9">
        <f t="shared" si="4"/>
        <v>-1.8400000000000003</v>
      </c>
      <c r="P39" s="9">
        <f t="shared" si="5"/>
        <v>-0.22000000000000003</v>
      </c>
      <c r="Q39" s="9">
        <f t="shared" si="6"/>
        <v>-2.0600000000000005</v>
      </c>
    </row>
    <row r="40" spans="1:19" ht="13">
      <c r="A40" s="3"/>
      <c r="B40" s="3" t="s">
        <v>14</v>
      </c>
      <c r="C40" s="273">
        <f>SUM(C14:C39)</f>
        <v>887.78000000000009</v>
      </c>
      <c r="D40" s="273">
        <f t="shared" ref="D40:Q40" si="7">SUM(D14:D39)</f>
        <v>99.149999999999977</v>
      </c>
      <c r="E40" s="273">
        <f t="shared" si="7"/>
        <v>986.93000000000006</v>
      </c>
      <c r="F40" s="273">
        <f t="shared" si="7"/>
        <v>10.67</v>
      </c>
      <c r="G40" s="273">
        <f t="shared" si="7"/>
        <v>0</v>
      </c>
      <c r="H40" s="273">
        <f t="shared" si="7"/>
        <v>10.67</v>
      </c>
      <c r="I40" s="273">
        <f t="shared" si="7"/>
        <v>519.31000000000006</v>
      </c>
      <c r="J40" s="273">
        <f t="shared" si="7"/>
        <v>57.699999999999982</v>
      </c>
      <c r="K40" s="273">
        <f t="shared" si="7"/>
        <v>577.01</v>
      </c>
      <c r="L40" s="273">
        <f t="shared" si="7"/>
        <v>631.20000000000016</v>
      </c>
      <c r="M40" s="273">
        <f t="shared" si="7"/>
        <v>70.47</v>
      </c>
      <c r="N40" s="273">
        <f t="shared" si="7"/>
        <v>701.67000000000019</v>
      </c>
      <c r="O40" s="273">
        <f t="shared" si="7"/>
        <v>-101.22000000000003</v>
      </c>
      <c r="P40" s="273">
        <f t="shared" si="7"/>
        <v>-12.769999999999998</v>
      </c>
      <c r="Q40" s="273">
        <f t="shared" si="7"/>
        <v>-113.99000000000001</v>
      </c>
    </row>
    <row r="41" spans="1:19" ht="13">
      <c r="A41" s="1"/>
      <c r="B41" s="13"/>
      <c r="C41" s="13">
        <v>715.29000000000019</v>
      </c>
      <c r="D41" s="13">
        <v>79.34</v>
      </c>
      <c r="E41">
        <v>794.63000000000011</v>
      </c>
      <c r="F41">
        <v>10.19</v>
      </c>
      <c r="G41">
        <v>0</v>
      </c>
      <c r="H41">
        <v>10.19</v>
      </c>
      <c r="I41">
        <v>421.65999999999991</v>
      </c>
      <c r="J41">
        <v>46.849999999999994</v>
      </c>
      <c r="K41">
        <v>468.50999999999993</v>
      </c>
      <c r="L41">
        <v>531.84999999999991</v>
      </c>
      <c r="M41">
        <v>58.96</v>
      </c>
      <c r="N41">
        <v>590.81000000000017</v>
      </c>
      <c r="O41">
        <v>-99.999999999999986</v>
      </c>
      <c r="P41">
        <v>-12.110000000000001</v>
      </c>
      <c r="Q41">
        <v>-112.10999999999997</v>
      </c>
    </row>
    <row r="42" spans="1:19" ht="14.25" customHeight="1">
      <c r="A42" s="754" t="s">
        <v>643</v>
      </c>
      <c r="B42" s="754"/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</row>
    <row r="43" spans="1:19">
      <c r="C43">
        <f>C40+C41</f>
        <v>1603.0700000000002</v>
      </c>
      <c r="D43">
        <f t="shared" ref="D43:P43" si="8">D40+D41</f>
        <v>178.48999999999998</v>
      </c>
      <c r="E43">
        <f t="shared" si="8"/>
        <v>1781.5600000000002</v>
      </c>
      <c r="F43">
        <f t="shared" si="8"/>
        <v>20.86</v>
      </c>
      <c r="G43">
        <f t="shared" si="8"/>
        <v>0</v>
      </c>
      <c r="H43">
        <f t="shared" si="8"/>
        <v>20.86</v>
      </c>
      <c r="I43">
        <f t="shared" si="8"/>
        <v>940.97</v>
      </c>
      <c r="J43">
        <f t="shared" si="8"/>
        <v>104.54999999999998</v>
      </c>
      <c r="K43">
        <f t="shared" si="8"/>
        <v>1045.52</v>
      </c>
      <c r="L43">
        <f t="shared" si="8"/>
        <v>1163.0500000000002</v>
      </c>
      <c r="M43">
        <f t="shared" si="8"/>
        <v>129.43</v>
      </c>
      <c r="N43">
        <f t="shared" si="8"/>
        <v>1292.4800000000005</v>
      </c>
      <c r="O43">
        <f t="shared" si="8"/>
        <v>-201.22000000000003</v>
      </c>
      <c r="P43">
        <f t="shared" si="8"/>
        <v>-24.88</v>
      </c>
      <c r="Q43">
        <f>Q40+Q41</f>
        <v>-226.09999999999997</v>
      </c>
    </row>
    <row r="44" spans="1:19">
      <c r="F44" s="395"/>
    </row>
    <row r="45" spans="1:19" ht="13">
      <c r="A45" s="13" t="s">
        <v>750</v>
      </c>
      <c r="N45" s="580">
        <f>N43/E43</f>
        <v>0.72547654864276268</v>
      </c>
    </row>
    <row r="46" spans="1:19" ht="13">
      <c r="A46" s="13" t="str">
        <f>T6C_Coarse_Grain!A44</f>
        <v xml:space="preserve">Date : 28.04.2020 </v>
      </c>
    </row>
    <row r="47" spans="1:19" ht="13">
      <c r="O47" s="13" t="s">
        <v>706</v>
      </c>
    </row>
    <row r="48" spans="1:19">
      <c r="O48" s="221" t="s">
        <v>707</v>
      </c>
    </row>
    <row r="49" spans="6:15">
      <c r="O49" s="221" t="s">
        <v>708</v>
      </c>
    </row>
    <row r="51" spans="6:15">
      <c r="F51">
        <f>F40+'T7ACC_UPY_Utlsn '!F39</f>
        <v>20.86</v>
      </c>
      <c r="I51">
        <f>I40+'T7ACC_UPY_Utlsn '!I39</f>
        <v>940.97</v>
      </c>
      <c r="J51">
        <f>J40+'T7ACC_UPY_Utlsn '!J39</f>
        <v>104.54999999999998</v>
      </c>
    </row>
  </sheetData>
  <mergeCells count="13">
    <mergeCell ref="P1:Q1"/>
    <mergeCell ref="A2:Q2"/>
    <mergeCell ref="A3:Q3"/>
    <mergeCell ref="N10:Q10"/>
    <mergeCell ref="A6:Q6"/>
    <mergeCell ref="O11:Q11"/>
    <mergeCell ref="L11:N11"/>
    <mergeCell ref="C11:E11"/>
    <mergeCell ref="F11:H11"/>
    <mergeCell ref="A42:Q42"/>
    <mergeCell ref="A11:A12"/>
    <mergeCell ref="B11:B12"/>
    <mergeCell ref="I11:K11"/>
  </mergeCells>
  <printOptions horizontalCentered="1"/>
  <pageMargins left="0.70866141732283505" right="0.70866141732283505" top="1.2362204720000001" bottom="0.5" header="0.31496062992126" footer="0.31496062992126"/>
  <pageSetup paperSize="9" scale="6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50"/>
  <sheetViews>
    <sheetView view="pageBreakPreview" topLeftCell="C28" zoomScaleSheetLayoutView="100" workbookViewId="0">
      <selection activeCell="C39" sqref="C39:Q39"/>
    </sheetView>
  </sheetViews>
  <sheetFormatPr defaultColWidth="9.1796875" defaultRowHeight="12.5"/>
  <cols>
    <col min="1" max="1" width="7.453125" customWidth="1"/>
    <col min="2" max="2" width="20.1796875" bestFit="1" customWidth="1"/>
    <col min="3" max="3" width="8.7265625" customWidth="1"/>
    <col min="4" max="4" width="8.1796875" customWidth="1"/>
    <col min="5" max="5" width="10" customWidth="1"/>
    <col min="6" max="7" width="7.26953125" customWidth="1"/>
    <col min="8" max="8" width="8.1796875" customWidth="1"/>
    <col min="9" max="9" width="9.26953125" customWidth="1"/>
    <col min="10" max="10" width="10" customWidth="1"/>
    <col min="11" max="11" width="8.453125" customWidth="1"/>
    <col min="12" max="12" width="8.7265625" customWidth="1"/>
    <col min="13" max="13" width="7.81640625" customWidth="1"/>
    <col min="14" max="14" width="9.7265625" customWidth="1"/>
    <col min="15" max="15" width="13.7265625" customWidth="1"/>
    <col min="16" max="16" width="11.90625" customWidth="1"/>
    <col min="17" max="17" width="9.7265625" customWidth="1"/>
  </cols>
  <sheetData>
    <row r="1" spans="1:21" ht="15.5">
      <c r="H1" s="13"/>
      <c r="I1" s="13"/>
      <c r="J1" s="13"/>
      <c r="K1" s="13"/>
      <c r="L1" s="13"/>
      <c r="M1" s="13"/>
      <c r="N1" s="13"/>
      <c r="O1" s="13"/>
      <c r="P1" s="704" t="s">
        <v>84</v>
      </c>
      <c r="Q1" s="704"/>
      <c r="R1" s="755"/>
      <c r="T1" s="27"/>
      <c r="U1" s="27"/>
    </row>
    <row r="2" spans="1:21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55"/>
      <c r="S2" s="29"/>
      <c r="T2" s="29"/>
      <c r="U2" s="29"/>
    </row>
    <row r="3" spans="1:21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755"/>
      <c r="S3" s="28"/>
      <c r="T3" s="28"/>
      <c r="U3" s="28"/>
    </row>
    <row r="4" spans="1:21" ht="10.5" customHeight="1">
      <c r="R4" s="755"/>
    </row>
    <row r="5" spans="1:21" ht="9" customHeight="1">
      <c r="A5" s="11"/>
      <c r="B5" s="11"/>
      <c r="C5" s="11"/>
      <c r="D5" s="11"/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  <c r="P5" s="16"/>
      <c r="R5" s="755"/>
    </row>
    <row r="6" spans="1:21" ht="18.649999999999999" customHeight="1">
      <c r="B6" s="80"/>
      <c r="C6" s="80"/>
      <c r="D6" s="591" t="s">
        <v>893</v>
      </c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R6" s="755"/>
    </row>
    <row r="7" spans="1:21" ht="5.5" customHeight="1">
      <c r="R7" s="755"/>
    </row>
    <row r="8" spans="1:21" ht="13">
      <c r="A8" s="397" t="s">
        <v>755</v>
      </c>
      <c r="B8" s="397"/>
      <c r="Q8" s="14" t="s">
        <v>17</v>
      </c>
      <c r="R8" s="755"/>
    </row>
    <row r="9" spans="1:21" ht="15.5">
      <c r="A9" s="12"/>
      <c r="N9" s="727" t="s">
        <v>916</v>
      </c>
      <c r="O9" s="727"/>
      <c r="P9" s="727"/>
      <c r="Q9" s="727"/>
      <c r="R9" s="755"/>
    </row>
    <row r="10" spans="1:21" ht="27.75" customHeight="1">
      <c r="A10" s="700" t="s">
        <v>2</v>
      </c>
      <c r="B10" s="700" t="s">
        <v>3</v>
      </c>
      <c r="C10" s="593" t="s">
        <v>941</v>
      </c>
      <c r="D10" s="593"/>
      <c r="E10" s="593"/>
      <c r="F10" s="593" t="s">
        <v>809</v>
      </c>
      <c r="G10" s="593"/>
      <c r="H10" s="593"/>
      <c r="I10" s="751" t="s">
        <v>356</v>
      </c>
      <c r="J10" s="752"/>
      <c r="K10" s="753"/>
      <c r="L10" s="751" t="s">
        <v>85</v>
      </c>
      <c r="M10" s="752"/>
      <c r="N10" s="753"/>
      <c r="O10" s="605" t="s">
        <v>942</v>
      </c>
      <c r="P10" s="632"/>
      <c r="Q10" s="606"/>
      <c r="R10" s="755"/>
      <c r="S10">
        <f>900/100000</f>
        <v>8.9999999999999993E-3</v>
      </c>
    </row>
    <row r="11" spans="1:21" ht="39.75" customHeight="1">
      <c r="A11" s="701"/>
      <c r="B11" s="701"/>
      <c r="C11" s="5" t="s">
        <v>105</v>
      </c>
      <c r="D11" s="5" t="s">
        <v>640</v>
      </c>
      <c r="E11" s="24" t="s">
        <v>14</v>
      </c>
      <c r="F11" s="5" t="s">
        <v>105</v>
      </c>
      <c r="G11" s="5" t="s">
        <v>641</v>
      </c>
      <c r="H11" s="24" t="s">
        <v>14</v>
      </c>
      <c r="I11" s="5" t="s">
        <v>105</v>
      </c>
      <c r="J11" s="5" t="s">
        <v>641</v>
      </c>
      <c r="K11" s="24" t="s">
        <v>14</v>
      </c>
      <c r="L11" s="5" t="s">
        <v>105</v>
      </c>
      <c r="M11" s="5" t="s">
        <v>641</v>
      </c>
      <c r="N11" s="24" t="s">
        <v>14</v>
      </c>
      <c r="O11" s="5" t="s">
        <v>220</v>
      </c>
      <c r="P11" s="5" t="s">
        <v>642</v>
      </c>
      <c r="Q11" s="5" t="s">
        <v>106</v>
      </c>
    </row>
    <row r="12" spans="1:21" s="48" customFormat="1" ht="13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  <c r="Q12" s="45">
        <v>17</v>
      </c>
    </row>
    <row r="13" spans="1:21" ht="14">
      <c r="A13" s="202">
        <v>1</v>
      </c>
      <c r="B13" s="201" t="s">
        <v>672</v>
      </c>
      <c r="C13" s="9">
        <f>ROUND('T5A_PLAN_vs_PRFM '!D12*'T5A_PLAN_vs_PRFM '!E12*0.0000604, 2)</f>
        <v>13.63</v>
      </c>
      <c r="D13" s="9">
        <f>ROUND('T5A_PLAN_vs_PRFM '!D12*'T5A_PLAN_vs_PRFM '!E12*0.0000067, 2)</f>
        <v>1.51</v>
      </c>
      <c r="E13" s="9">
        <f>C13+D13</f>
        <v>15.14</v>
      </c>
      <c r="F13" s="9">
        <v>0.32</v>
      </c>
      <c r="G13" s="9">
        <v>0</v>
      </c>
      <c r="H13" s="9">
        <f>F13+G13</f>
        <v>0.32</v>
      </c>
      <c r="I13" s="9">
        <v>8.0500000000000007</v>
      </c>
      <c r="J13" s="9">
        <v>0.89</v>
      </c>
      <c r="K13" s="9">
        <f>I13+J13</f>
        <v>8.9400000000000013</v>
      </c>
      <c r="L13" s="9">
        <f>ROUND('T5A_PLAN_vs_PRFM '!H12*0.0000604, 2)</f>
        <v>8.6</v>
      </c>
      <c r="M13" s="9">
        <f>ROUND('T5A_PLAN_vs_PRFM '!H12*0.0000067, 2)</f>
        <v>0.95</v>
      </c>
      <c r="N13" s="9">
        <f>L13+M13</f>
        <v>9.5499999999999989</v>
      </c>
      <c r="O13" s="9">
        <f>F13+I13-L13</f>
        <v>-0.22999999999999865</v>
      </c>
      <c r="P13" s="9">
        <f>G13+J13-M13</f>
        <v>-5.9999999999999942E-2</v>
      </c>
      <c r="Q13" s="9">
        <f>O13+P13</f>
        <v>-0.28999999999999859</v>
      </c>
    </row>
    <row r="14" spans="1:21" ht="14">
      <c r="A14" s="34">
        <v>2</v>
      </c>
      <c r="B14" s="33" t="s">
        <v>673</v>
      </c>
      <c r="C14" s="9">
        <f>ROUND('T5A_PLAN_vs_PRFM '!D13*'T5A_PLAN_vs_PRFM '!E13*0.0000604, 2)</f>
        <v>36.5</v>
      </c>
      <c r="D14" s="9">
        <f>ROUND('T5A_PLAN_vs_PRFM '!D13*'T5A_PLAN_vs_PRFM '!E13*0.0000067, 2)</f>
        <v>4.05</v>
      </c>
      <c r="E14" s="9">
        <f t="shared" ref="E14:E38" si="0">C14+D14</f>
        <v>40.549999999999997</v>
      </c>
      <c r="F14" s="9">
        <v>0.46</v>
      </c>
      <c r="G14" s="9">
        <v>0</v>
      </c>
      <c r="H14" s="9">
        <f t="shared" ref="H14:H34" si="1">F14+G14</f>
        <v>0.46</v>
      </c>
      <c r="I14" s="9">
        <v>21.57</v>
      </c>
      <c r="J14" s="9">
        <v>2.4</v>
      </c>
      <c r="K14" s="9">
        <f t="shared" ref="K14:K38" si="2">I14+J14</f>
        <v>23.97</v>
      </c>
      <c r="L14" s="9">
        <f>ROUND('T5A_PLAN_vs_PRFM '!H13*0.0000604, 2)</f>
        <v>25.19</v>
      </c>
      <c r="M14" s="9">
        <f>ROUND('T5A_PLAN_vs_PRFM '!H13*0.0000067, 2)</f>
        <v>2.79</v>
      </c>
      <c r="N14" s="9">
        <f t="shared" ref="N14:N38" si="3">L14+M14</f>
        <v>27.98</v>
      </c>
      <c r="O14" s="9">
        <f t="shared" ref="O14:O38" si="4">F14+I14-L14</f>
        <v>-3.16</v>
      </c>
      <c r="P14" s="9">
        <f t="shared" ref="P14:P38" si="5">G14+J14-M14</f>
        <v>-0.39000000000000012</v>
      </c>
      <c r="Q14" s="9">
        <f t="shared" ref="Q14:Q38" si="6">O14+P14</f>
        <v>-3.5500000000000003</v>
      </c>
    </row>
    <row r="15" spans="1:21" ht="14">
      <c r="A15" s="202">
        <v>3</v>
      </c>
      <c r="B15" s="201" t="s">
        <v>674</v>
      </c>
      <c r="C15" s="9">
        <f>ROUND('T5A_PLAN_vs_PRFM '!D14*'T5A_PLAN_vs_PRFM '!E14*0.0000604, 2)</f>
        <v>29.74</v>
      </c>
      <c r="D15" s="9">
        <f>ROUND('T5A_PLAN_vs_PRFM '!D14*'T5A_PLAN_vs_PRFM '!E14*0.0000067, 2)</f>
        <v>3.3</v>
      </c>
      <c r="E15" s="9">
        <f t="shared" si="0"/>
        <v>33.04</v>
      </c>
      <c r="F15" s="9">
        <v>0.49</v>
      </c>
      <c r="G15" s="9">
        <v>0</v>
      </c>
      <c r="H15" s="9">
        <f t="shared" si="1"/>
        <v>0.49</v>
      </c>
      <c r="I15" s="9">
        <v>17.57</v>
      </c>
      <c r="J15" s="9">
        <v>1.95</v>
      </c>
      <c r="K15" s="9">
        <f t="shared" si="2"/>
        <v>19.52</v>
      </c>
      <c r="L15" s="9">
        <f>ROUND('T5A_PLAN_vs_PRFM '!H14*0.0000604, 2)</f>
        <v>20.22</v>
      </c>
      <c r="M15" s="9">
        <f>ROUND('T5A_PLAN_vs_PRFM '!H14*0.0000067, 2)</f>
        <v>2.2400000000000002</v>
      </c>
      <c r="N15" s="9">
        <f t="shared" si="3"/>
        <v>22.46</v>
      </c>
      <c r="O15" s="9">
        <f t="shared" si="4"/>
        <v>-2.16</v>
      </c>
      <c r="P15" s="9">
        <f t="shared" si="5"/>
        <v>-0.29000000000000026</v>
      </c>
      <c r="Q15" s="9">
        <f t="shared" si="6"/>
        <v>-2.4500000000000002</v>
      </c>
    </row>
    <row r="16" spans="1:21" ht="14">
      <c r="A16" s="34">
        <v>4</v>
      </c>
      <c r="B16" s="33" t="s">
        <v>675</v>
      </c>
      <c r="C16" s="9">
        <f>ROUND('T5A_PLAN_vs_PRFM '!D15*'T5A_PLAN_vs_PRFM '!E15*0.0000604, 2)</f>
        <v>40.659999999999997</v>
      </c>
      <c r="D16" s="9">
        <f>ROUND('T5A_PLAN_vs_PRFM '!D15*'T5A_PLAN_vs_PRFM '!E15*0.0000067, 2)</f>
        <v>4.51</v>
      </c>
      <c r="E16" s="9">
        <f t="shared" si="0"/>
        <v>45.169999999999995</v>
      </c>
      <c r="F16" s="9">
        <v>0.46</v>
      </c>
      <c r="G16" s="9">
        <v>0</v>
      </c>
      <c r="H16" s="9">
        <f t="shared" si="1"/>
        <v>0.46</v>
      </c>
      <c r="I16" s="9">
        <v>24.03</v>
      </c>
      <c r="J16" s="9">
        <v>2.67</v>
      </c>
      <c r="K16" s="9">
        <f t="shared" si="2"/>
        <v>26.700000000000003</v>
      </c>
      <c r="L16" s="9">
        <f>ROUND('T5A_PLAN_vs_PRFM '!H15*0.0000604, 2)</f>
        <v>31.39</v>
      </c>
      <c r="M16" s="9">
        <f>ROUND('T5A_PLAN_vs_PRFM '!H15*0.0000067, 2)</f>
        <v>3.48</v>
      </c>
      <c r="N16" s="9">
        <f t="shared" si="3"/>
        <v>34.869999999999997</v>
      </c>
      <c r="O16" s="9">
        <f t="shared" si="4"/>
        <v>-6.8999999999999986</v>
      </c>
      <c r="P16" s="9">
        <f t="shared" si="5"/>
        <v>-0.81</v>
      </c>
      <c r="Q16" s="9">
        <f t="shared" si="6"/>
        <v>-7.7099999999999991</v>
      </c>
    </row>
    <row r="17" spans="1:17" ht="14">
      <c r="A17" s="34">
        <v>5</v>
      </c>
      <c r="B17" s="33" t="s">
        <v>676</v>
      </c>
      <c r="C17" s="9">
        <f>ROUND('T5A_PLAN_vs_PRFM '!D16*'T5A_PLAN_vs_PRFM '!E16*0.0000604, 2)</f>
        <v>11.79</v>
      </c>
      <c r="D17" s="9">
        <f>ROUND('T5A_PLAN_vs_PRFM '!D16*'T5A_PLAN_vs_PRFM '!E16*0.0000067, 2)</f>
        <v>1.31</v>
      </c>
      <c r="E17" s="9">
        <f t="shared" si="0"/>
        <v>13.1</v>
      </c>
      <c r="F17" s="9">
        <v>0.33</v>
      </c>
      <c r="G17" s="9">
        <v>0</v>
      </c>
      <c r="H17" s="9">
        <f t="shared" si="1"/>
        <v>0.33</v>
      </c>
      <c r="I17" s="9">
        <v>6.97</v>
      </c>
      <c r="J17" s="9">
        <v>0.77</v>
      </c>
      <c r="K17" s="9">
        <f t="shared" si="2"/>
        <v>7.74</v>
      </c>
      <c r="L17" s="9">
        <f>ROUND('T5A_PLAN_vs_PRFM '!H16*0.0000604, 2)</f>
        <v>6.8</v>
      </c>
      <c r="M17" s="9">
        <f>ROUND('T5A_PLAN_vs_PRFM '!H16*0.0000067, 2)</f>
        <v>0.75</v>
      </c>
      <c r="N17" s="9">
        <f t="shared" si="3"/>
        <v>7.55</v>
      </c>
      <c r="O17" s="9">
        <f t="shared" si="4"/>
        <v>0.5</v>
      </c>
      <c r="P17" s="9">
        <f t="shared" si="5"/>
        <v>2.0000000000000018E-2</v>
      </c>
      <c r="Q17" s="9">
        <f t="shared" si="6"/>
        <v>0.52</v>
      </c>
    </row>
    <row r="18" spans="1:17" ht="14">
      <c r="A18" s="34">
        <v>6</v>
      </c>
      <c r="B18" s="33" t="s">
        <v>677</v>
      </c>
      <c r="C18" s="9">
        <f>ROUND('T5A_PLAN_vs_PRFM '!D17*'T5A_PLAN_vs_PRFM '!E17*0.0000604, 2)</f>
        <v>24.89</v>
      </c>
      <c r="D18" s="9">
        <f>ROUND('T5A_PLAN_vs_PRFM '!D17*'T5A_PLAN_vs_PRFM '!E17*0.0000067, 2)</f>
        <v>2.76</v>
      </c>
      <c r="E18" s="9">
        <f t="shared" si="0"/>
        <v>27.65</v>
      </c>
      <c r="F18" s="9">
        <v>0.31</v>
      </c>
      <c r="G18" s="9">
        <v>0</v>
      </c>
      <c r="H18" s="9">
        <f t="shared" si="1"/>
        <v>0.31</v>
      </c>
      <c r="I18" s="9">
        <v>14.71</v>
      </c>
      <c r="J18" s="9">
        <v>1.63</v>
      </c>
      <c r="K18" s="9">
        <f t="shared" si="2"/>
        <v>16.34</v>
      </c>
      <c r="L18" s="9">
        <f>ROUND('T5A_PLAN_vs_PRFM '!H17*0.0000604, 2)</f>
        <v>18.23</v>
      </c>
      <c r="M18" s="9">
        <f>ROUND('T5A_PLAN_vs_PRFM '!H17*0.0000067, 2)</f>
        <v>2.02</v>
      </c>
      <c r="N18" s="9">
        <f t="shared" si="3"/>
        <v>20.25</v>
      </c>
      <c r="O18" s="9">
        <f t="shared" si="4"/>
        <v>-3.2099999999999991</v>
      </c>
      <c r="P18" s="9">
        <f t="shared" si="5"/>
        <v>-0.39000000000000012</v>
      </c>
      <c r="Q18" s="9">
        <f t="shared" si="6"/>
        <v>-3.5999999999999992</v>
      </c>
    </row>
    <row r="19" spans="1:17" ht="14">
      <c r="A19" s="202">
        <v>7</v>
      </c>
      <c r="B19" s="201" t="s">
        <v>678</v>
      </c>
      <c r="C19" s="9">
        <f>ROUND('T5A_PLAN_vs_PRFM '!D18*'T5A_PLAN_vs_PRFM '!E18*0.0000604, 2)</f>
        <v>19.559999999999999</v>
      </c>
      <c r="D19" s="9">
        <f>ROUND('T5A_PLAN_vs_PRFM '!D18*'T5A_PLAN_vs_PRFM '!E18*0.0000067, 2)</f>
        <v>2.17</v>
      </c>
      <c r="E19" s="9">
        <f t="shared" si="0"/>
        <v>21.729999999999997</v>
      </c>
      <c r="F19" s="9">
        <v>0.12</v>
      </c>
      <c r="G19" s="9">
        <v>0</v>
      </c>
      <c r="H19" s="9">
        <f t="shared" si="1"/>
        <v>0.12</v>
      </c>
      <c r="I19" s="9">
        <v>11.56</v>
      </c>
      <c r="J19" s="9">
        <v>1.28</v>
      </c>
      <c r="K19" s="9">
        <f t="shared" si="2"/>
        <v>12.84</v>
      </c>
      <c r="L19" s="9">
        <f>ROUND('T5A_PLAN_vs_PRFM '!H18*0.0000604, 2)</f>
        <v>11.62</v>
      </c>
      <c r="M19" s="9">
        <f>ROUND('T5A_PLAN_vs_PRFM '!H18*0.0000067, 2)</f>
        <v>1.29</v>
      </c>
      <c r="N19" s="9">
        <f t="shared" si="3"/>
        <v>12.91</v>
      </c>
      <c r="O19" s="9">
        <f t="shared" si="4"/>
        <v>6.0000000000000497E-2</v>
      </c>
      <c r="P19" s="9">
        <f t="shared" si="5"/>
        <v>-1.0000000000000009E-2</v>
      </c>
      <c r="Q19" s="9">
        <f t="shared" si="6"/>
        <v>5.0000000000000488E-2</v>
      </c>
    </row>
    <row r="20" spans="1:17" ht="14">
      <c r="A20" s="34">
        <v>8</v>
      </c>
      <c r="B20" s="33" t="s">
        <v>679</v>
      </c>
      <c r="C20" s="9">
        <f>ROUND('T5A_PLAN_vs_PRFM '!D19*'T5A_PLAN_vs_PRFM '!E19*0.0000604, 2)</f>
        <v>54.48</v>
      </c>
      <c r="D20" s="9">
        <f>ROUND('T5A_PLAN_vs_PRFM '!D19*'T5A_PLAN_vs_PRFM '!E19*0.0000067, 2)</f>
        <v>6.04</v>
      </c>
      <c r="E20" s="9">
        <f t="shared" si="0"/>
        <v>60.519999999999996</v>
      </c>
      <c r="F20" s="9">
        <v>0.83</v>
      </c>
      <c r="G20" s="9">
        <v>0</v>
      </c>
      <c r="H20" s="9">
        <f t="shared" si="1"/>
        <v>0.83</v>
      </c>
      <c r="I20" s="9">
        <v>32.19</v>
      </c>
      <c r="J20" s="9">
        <v>3.58</v>
      </c>
      <c r="K20" s="9">
        <f t="shared" si="2"/>
        <v>35.769999999999996</v>
      </c>
      <c r="L20" s="9">
        <f>ROUND('T5A_PLAN_vs_PRFM '!H19*0.0000604, 2)</f>
        <v>30.92</v>
      </c>
      <c r="M20" s="9">
        <f>ROUND('T5A_PLAN_vs_PRFM '!H19*0.0000067, 2)</f>
        <v>3.43</v>
      </c>
      <c r="N20" s="9">
        <f t="shared" si="3"/>
        <v>34.35</v>
      </c>
      <c r="O20" s="9">
        <f t="shared" si="4"/>
        <v>2.0999999999999943</v>
      </c>
      <c r="P20" s="9">
        <f t="shared" si="5"/>
        <v>0.14999999999999991</v>
      </c>
      <c r="Q20" s="9">
        <f t="shared" si="6"/>
        <v>2.2499999999999942</v>
      </c>
    </row>
    <row r="21" spans="1:17" ht="14">
      <c r="A21" s="34">
        <v>9</v>
      </c>
      <c r="B21" s="33" t="s">
        <v>680</v>
      </c>
      <c r="C21" s="9">
        <f>ROUND('T5A_PLAN_vs_PRFM '!D20*'T5A_PLAN_vs_PRFM '!E20*0.0000604, 2)</f>
        <v>16.940000000000001</v>
      </c>
      <c r="D21" s="9">
        <f>ROUND('T5A_PLAN_vs_PRFM '!D20*'T5A_PLAN_vs_PRFM '!E20*0.0000067, 2)</f>
        <v>1.88</v>
      </c>
      <c r="E21" s="9">
        <f t="shared" si="0"/>
        <v>18.82</v>
      </c>
      <c r="F21" s="9">
        <v>0.27</v>
      </c>
      <c r="G21" s="9">
        <v>0</v>
      </c>
      <c r="H21" s="9">
        <f t="shared" si="1"/>
        <v>0.27</v>
      </c>
      <c r="I21" s="9">
        <v>10.01</v>
      </c>
      <c r="J21" s="9">
        <v>1.1100000000000001</v>
      </c>
      <c r="K21" s="9">
        <f t="shared" si="2"/>
        <v>11.12</v>
      </c>
      <c r="L21" s="9">
        <f>ROUND('T5A_PLAN_vs_PRFM '!H20*0.0000604, 2)</f>
        <v>31.95</v>
      </c>
      <c r="M21" s="9">
        <f>ROUND('T5A_PLAN_vs_PRFM '!H20*0.0000067, 2)</f>
        <v>3.54</v>
      </c>
      <c r="N21" s="9">
        <f t="shared" si="3"/>
        <v>35.49</v>
      </c>
      <c r="O21" s="9">
        <f t="shared" si="4"/>
        <v>-21.67</v>
      </c>
      <c r="P21" s="9">
        <f t="shared" si="5"/>
        <v>-2.4299999999999997</v>
      </c>
      <c r="Q21" s="9">
        <f t="shared" si="6"/>
        <v>-24.1</v>
      </c>
    </row>
    <row r="22" spans="1:17" ht="14">
      <c r="A22" s="34">
        <v>10</v>
      </c>
      <c r="B22" s="33" t="s">
        <v>681</v>
      </c>
      <c r="C22" s="9">
        <f>ROUND('T5A_PLAN_vs_PRFM '!D21*'T5A_PLAN_vs_PRFM '!E21*0.0000604, 2)</f>
        <v>46.12</v>
      </c>
      <c r="D22" s="9">
        <f>ROUND('T5A_PLAN_vs_PRFM '!D21*'T5A_PLAN_vs_PRFM '!E21*0.0000067, 2)</f>
        <v>5.12</v>
      </c>
      <c r="E22" s="9">
        <f t="shared" si="0"/>
        <v>51.239999999999995</v>
      </c>
      <c r="F22" s="9">
        <v>0.43</v>
      </c>
      <c r="G22" s="9">
        <v>0</v>
      </c>
      <c r="H22" s="9">
        <f t="shared" si="1"/>
        <v>0.43</v>
      </c>
      <c r="I22" s="9">
        <v>27.25</v>
      </c>
      <c r="J22" s="9">
        <v>3.03</v>
      </c>
      <c r="K22" s="9">
        <f t="shared" si="2"/>
        <v>30.28</v>
      </c>
      <c r="L22" s="9">
        <f>ROUND('T5A_PLAN_vs_PRFM '!H21*0.0000604, 2)</f>
        <v>36.090000000000003</v>
      </c>
      <c r="M22" s="9">
        <f>ROUND('T5A_PLAN_vs_PRFM '!H21*0.0000067, 2)</f>
        <v>4</v>
      </c>
      <c r="N22" s="9">
        <f t="shared" si="3"/>
        <v>40.090000000000003</v>
      </c>
      <c r="O22" s="9">
        <f t="shared" si="4"/>
        <v>-8.4100000000000037</v>
      </c>
      <c r="P22" s="9">
        <f t="shared" si="5"/>
        <v>-0.9700000000000002</v>
      </c>
      <c r="Q22" s="9">
        <f t="shared" si="6"/>
        <v>-9.3800000000000043</v>
      </c>
    </row>
    <row r="23" spans="1:17" ht="14">
      <c r="A23" s="34">
        <v>11</v>
      </c>
      <c r="B23" s="33" t="s">
        <v>682</v>
      </c>
      <c r="C23" s="9">
        <f>ROUND('T5A_PLAN_vs_PRFM '!D22*'T5A_PLAN_vs_PRFM '!E22*0.0000604, 2)</f>
        <v>21.01</v>
      </c>
      <c r="D23" s="9">
        <f>ROUND('T5A_PLAN_vs_PRFM '!D22*'T5A_PLAN_vs_PRFM '!E22*0.0000067, 2)</f>
        <v>2.33</v>
      </c>
      <c r="E23" s="9">
        <f t="shared" si="0"/>
        <v>23.340000000000003</v>
      </c>
      <c r="F23" s="9">
        <v>0.27</v>
      </c>
      <c r="G23" s="9">
        <v>0</v>
      </c>
      <c r="H23" s="9">
        <f t="shared" si="1"/>
        <v>0.27</v>
      </c>
      <c r="I23" s="9">
        <v>11.42</v>
      </c>
      <c r="J23" s="9">
        <v>1.27</v>
      </c>
      <c r="K23" s="9">
        <f t="shared" si="2"/>
        <v>12.69</v>
      </c>
      <c r="L23" s="9">
        <f>ROUND('T5A_PLAN_vs_PRFM '!H22*0.0000604, 2)</f>
        <v>12.97</v>
      </c>
      <c r="M23" s="9">
        <f>ROUND('T5A_PLAN_vs_PRFM '!H22*0.0000067, 2)</f>
        <v>1.44</v>
      </c>
      <c r="N23" s="9">
        <f t="shared" si="3"/>
        <v>14.41</v>
      </c>
      <c r="O23" s="9">
        <f t="shared" si="4"/>
        <v>-1.2800000000000011</v>
      </c>
      <c r="P23" s="9">
        <f t="shared" si="5"/>
        <v>-0.16999999999999993</v>
      </c>
      <c r="Q23" s="9">
        <f t="shared" si="6"/>
        <v>-1.4500000000000011</v>
      </c>
    </row>
    <row r="24" spans="1:17" ht="14">
      <c r="A24" s="34">
        <v>12</v>
      </c>
      <c r="B24" s="33" t="s">
        <v>683</v>
      </c>
      <c r="C24" s="9">
        <f>ROUND('T5A_PLAN_vs_PRFM '!D23*'T5A_PLAN_vs_PRFM '!E23*0.0000604, 2)</f>
        <v>12.56</v>
      </c>
      <c r="D24" s="9">
        <f>ROUND('T5A_PLAN_vs_PRFM '!D23*'T5A_PLAN_vs_PRFM '!E23*0.0000067, 2)</f>
        <v>1.39</v>
      </c>
      <c r="E24" s="9">
        <f t="shared" si="0"/>
        <v>13.950000000000001</v>
      </c>
      <c r="F24" s="9">
        <v>0.1</v>
      </c>
      <c r="G24" s="9">
        <v>0</v>
      </c>
      <c r="H24" s="9">
        <f t="shared" si="1"/>
        <v>0.1</v>
      </c>
      <c r="I24" s="9">
        <v>7.42</v>
      </c>
      <c r="J24" s="9">
        <v>0.82</v>
      </c>
      <c r="K24" s="9">
        <f t="shared" si="2"/>
        <v>8.24</v>
      </c>
      <c r="L24" s="9">
        <f>ROUND('T5A_PLAN_vs_PRFM '!H23*0.0000604, 2)</f>
        <v>9.07</v>
      </c>
      <c r="M24" s="9">
        <f>ROUND('T5A_PLAN_vs_PRFM '!H23*0.0000067, 2)</f>
        <v>1.01</v>
      </c>
      <c r="N24" s="9">
        <f t="shared" si="3"/>
        <v>10.08</v>
      </c>
      <c r="O24" s="9">
        <f t="shared" si="4"/>
        <v>-1.5500000000000007</v>
      </c>
      <c r="P24" s="9">
        <f t="shared" si="5"/>
        <v>-0.19000000000000006</v>
      </c>
      <c r="Q24" s="9">
        <f t="shared" si="6"/>
        <v>-1.7400000000000007</v>
      </c>
    </row>
    <row r="25" spans="1:17" ht="14">
      <c r="A25" s="34">
        <v>13</v>
      </c>
      <c r="B25" s="33" t="s">
        <v>684</v>
      </c>
      <c r="C25" s="9">
        <f>ROUND('T5A_PLAN_vs_PRFM '!D24*'T5A_PLAN_vs_PRFM '!E24*0.0000604, 2)</f>
        <v>30.28</v>
      </c>
      <c r="D25" s="9">
        <f>ROUND('T5A_PLAN_vs_PRFM '!D24*'T5A_PLAN_vs_PRFM '!E24*0.0000067, 2)</f>
        <v>3.36</v>
      </c>
      <c r="E25" s="9">
        <f t="shared" si="0"/>
        <v>33.64</v>
      </c>
      <c r="F25" s="9">
        <v>0.73</v>
      </c>
      <c r="G25" s="9">
        <v>0</v>
      </c>
      <c r="H25" s="9">
        <f t="shared" si="1"/>
        <v>0.73</v>
      </c>
      <c r="I25" s="9">
        <v>17.89</v>
      </c>
      <c r="J25" s="9">
        <v>1.99</v>
      </c>
      <c r="K25" s="9">
        <f t="shared" si="2"/>
        <v>19.88</v>
      </c>
      <c r="L25" s="9">
        <f>ROUND('T5A_PLAN_vs_PRFM '!H24*0.0000604, 2)</f>
        <v>21.37</v>
      </c>
      <c r="M25" s="9">
        <f>ROUND('T5A_PLAN_vs_PRFM '!H24*0.0000067, 2)</f>
        <v>2.37</v>
      </c>
      <c r="N25" s="9">
        <f t="shared" si="3"/>
        <v>23.740000000000002</v>
      </c>
      <c r="O25" s="9">
        <f t="shared" si="4"/>
        <v>-2.75</v>
      </c>
      <c r="P25" s="9">
        <f t="shared" si="5"/>
        <v>-0.38000000000000012</v>
      </c>
      <c r="Q25" s="9">
        <f t="shared" si="6"/>
        <v>-3.13</v>
      </c>
    </row>
    <row r="26" spans="1:17" ht="14">
      <c r="A26" s="34">
        <v>14</v>
      </c>
      <c r="B26" s="33" t="s">
        <v>685</v>
      </c>
      <c r="C26" s="9">
        <f>ROUND('T5A_PLAN_vs_PRFM '!D25*'T5A_PLAN_vs_PRFM '!E25*0.0000604, 2)</f>
        <v>2.76</v>
      </c>
      <c r="D26" s="9">
        <f>ROUND('T5A_PLAN_vs_PRFM '!D25*'T5A_PLAN_vs_PRFM '!E25*0.0000067, 2)</f>
        <v>0.31</v>
      </c>
      <c r="E26" s="9">
        <f t="shared" si="0"/>
        <v>3.07</v>
      </c>
      <c r="F26" s="9">
        <v>0.03</v>
      </c>
      <c r="G26" s="9">
        <v>0</v>
      </c>
      <c r="H26" s="9">
        <f t="shared" si="1"/>
        <v>0.03</v>
      </c>
      <c r="I26" s="9">
        <v>1.63</v>
      </c>
      <c r="J26" s="9">
        <v>0.18</v>
      </c>
      <c r="K26" s="9">
        <f t="shared" si="2"/>
        <v>1.8099999999999998</v>
      </c>
      <c r="L26" s="9">
        <f>ROUND('T5A_PLAN_vs_PRFM '!H25*0.0000604, 2)</f>
        <v>2</v>
      </c>
      <c r="M26" s="9">
        <f>ROUND('T5A_PLAN_vs_PRFM '!H25*0.0000067, 2)</f>
        <v>0.22</v>
      </c>
      <c r="N26" s="9">
        <f t="shared" si="3"/>
        <v>2.2200000000000002</v>
      </c>
      <c r="O26" s="9">
        <f t="shared" si="4"/>
        <v>-0.34000000000000008</v>
      </c>
      <c r="P26" s="9">
        <f t="shared" si="5"/>
        <v>-4.0000000000000008E-2</v>
      </c>
      <c r="Q26" s="9">
        <f t="shared" si="6"/>
        <v>-0.38000000000000012</v>
      </c>
    </row>
    <row r="27" spans="1:17" ht="14">
      <c r="A27" s="202">
        <v>15</v>
      </c>
      <c r="B27" s="201" t="s">
        <v>686</v>
      </c>
      <c r="C27" s="9">
        <f>ROUND('T5A_PLAN_vs_PRFM '!D26*'T5A_PLAN_vs_PRFM '!E26*0.0000604, 2)</f>
        <v>28.68</v>
      </c>
      <c r="D27" s="9">
        <f>ROUND('T5A_PLAN_vs_PRFM '!D26*'T5A_PLAN_vs_PRFM '!E26*0.0000067, 2)</f>
        <v>3.18</v>
      </c>
      <c r="E27" s="9">
        <f t="shared" si="0"/>
        <v>31.86</v>
      </c>
      <c r="F27" s="9">
        <v>0.51</v>
      </c>
      <c r="G27" s="9">
        <v>0</v>
      </c>
      <c r="H27" s="9">
        <f t="shared" si="1"/>
        <v>0.51</v>
      </c>
      <c r="I27" s="9">
        <v>16.940000000000001</v>
      </c>
      <c r="J27" s="9">
        <v>1.88</v>
      </c>
      <c r="K27" s="9">
        <f t="shared" si="2"/>
        <v>18.82</v>
      </c>
      <c r="L27" s="9">
        <f>ROUND('T5A_PLAN_vs_PRFM '!H26*0.0000604, 2)</f>
        <v>19.86</v>
      </c>
      <c r="M27" s="9">
        <f>ROUND('T5A_PLAN_vs_PRFM '!H26*0.0000067, 2)</f>
        <v>2.2000000000000002</v>
      </c>
      <c r="N27" s="9">
        <f t="shared" si="3"/>
        <v>22.06</v>
      </c>
      <c r="O27" s="9">
        <f t="shared" si="4"/>
        <v>-2.4099999999999966</v>
      </c>
      <c r="P27" s="9">
        <f t="shared" si="5"/>
        <v>-0.32000000000000028</v>
      </c>
      <c r="Q27" s="9">
        <f t="shared" si="6"/>
        <v>-2.7299999999999969</v>
      </c>
    </row>
    <row r="28" spans="1:17" ht="14">
      <c r="A28" s="202">
        <v>16</v>
      </c>
      <c r="B28" s="201" t="s">
        <v>687</v>
      </c>
      <c r="C28" s="9">
        <f>ROUND('T5A_PLAN_vs_PRFM '!D27*'T5A_PLAN_vs_PRFM '!E27*0.0000604, 2)</f>
        <v>45.6</v>
      </c>
      <c r="D28" s="9">
        <f>ROUND('T5A_PLAN_vs_PRFM '!D27*'T5A_PLAN_vs_PRFM '!E27*0.0000067, 2)</f>
        <v>5.0599999999999996</v>
      </c>
      <c r="E28" s="9">
        <f t="shared" si="0"/>
        <v>50.660000000000004</v>
      </c>
      <c r="F28" s="9">
        <v>0.48</v>
      </c>
      <c r="G28" s="9">
        <v>0</v>
      </c>
      <c r="H28" s="9">
        <f t="shared" si="1"/>
        <v>0.48</v>
      </c>
      <c r="I28" s="9">
        <v>26.95</v>
      </c>
      <c r="J28" s="9">
        <v>2.99</v>
      </c>
      <c r="K28" s="9">
        <f t="shared" si="2"/>
        <v>29.939999999999998</v>
      </c>
      <c r="L28" s="9">
        <f>ROUND('T5A_PLAN_vs_PRFM '!H27*0.0000604, 2)</f>
        <v>33.94</v>
      </c>
      <c r="M28" s="9">
        <f>ROUND('T5A_PLAN_vs_PRFM '!H27*0.0000067, 2)</f>
        <v>3.77</v>
      </c>
      <c r="N28" s="9">
        <f t="shared" si="3"/>
        <v>37.71</v>
      </c>
      <c r="O28" s="9">
        <f t="shared" si="4"/>
        <v>-6.509999999999998</v>
      </c>
      <c r="P28" s="9">
        <f t="shared" si="5"/>
        <v>-0.7799999999999998</v>
      </c>
      <c r="Q28" s="9">
        <f t="shared" si="6"/>
        <v>-7.2899999999999974</v>
      </c>
    </row>
    <row r="29" spans="1:17" ht="14">
      <c r="A29" s="34">
        <v>17</v>
      </c>
      <c r="B29" s="33" t="s">
        <v>688</v>
      </c>
      <c r="C29" s="9">
        <f>ROUND('T5A_PLAN_vs_PRFM '!D28*'T5A_PLAN_vs_PRFM '!E28*0.0000604, 2)</f>
        <v>10.3</v>
      </c>
      <c r="D29" s="9">
        <f>ROUND('T5A_PLAN_vs_PRFM '!D28*'T5A_PLAN_vs_PRFM '!E28*0.0000067, 2)</f>
        <v>1.1399999999999999</v>
      </c>
      <c r="E29" s="9">
        <f t="shared" si="0"/>
        <v>11.440000000000001</v>
      </c>
      <c r="F29" s="9">
        <v>0.02</v>
      </c>
      <c r="G29" s="9">
        <v>0</v>
      </c>
      <c r="H29" s="9">
        <f t="shared" si="1"/>
        <v>0.02</v>
      </c>
      <c r="I29" s="9">
        <v>6.08</v>
      </c>
      <c r="J29" s="9">
        <v>0.68</v>
      </c>
      <c r="K29" s="9">
        <f t="shared" si="2"/>
        <v>6.76</v>
      </c>
      <c r="L29" s="9">
        <f>ROUND('T5A_PLAN_vs_PRFM '!H28*0.0000604, 2)</f>
        <v>6.6</v>
      </c>
      <c r="M29" s="9">
        <f>ROUND('T5A_PLAN_vs_PRFM '!H28*0.0000067, 2)</f>
        <v>0.73</v>
      </c>
      <c r="N29" s="9">
        <f t="shared" si="3"/>
        <v>7.33</v>
      </c>
      <c r="O29" s="9">
        <f t="shared" si="4"/>
        <v>-0.5</v>
      </c>
      <c r="P29" s="9">
        <f t="shared" si="5"/>
        <v>-4.9999999999999933E-2</v>
      </c>
      <c r="Q29" s="9">
        <f t="shared" si="6"/>
        <v>-0.54999999999999993</v>
      </c>
    </row>
    <row r="30" spans="1:17" ht="14">
      <c r="A30" s="203">
        <v>18</v>
      </c>
      <c r="B30" s="201" t="s">
        <v>689</v>
      </c>
      <c r="C30" s="9">
        <f>ROUND('T5A_PLAN_vs_PRFM '!D29*'T5A_PLAN_vs_PRFM '!E29*0.0000604, 2)</f>
        <v>90.78</v>
      </c>
      <c r="D30" s="9">
        <f>ROUND('T5A_PLAN_vs_PRFM '!D29*'T5A_PLAN_vs_PRFM '!E29*0.0000067, 2)</f>
        <v>10.07</v>
      </c>
      <c r="E30" s="9">
        <f t="shared" si="0"/>
        <v>100.85</v>
      </c>
      <c r="F30" s="9">
        <v>1.67</v>
      </c>
      <c r="G30" s="9">
        <v>0</v>
      </c>
      <c r="H30" s="9">
        <f t="shared" si="1"/>
        <v>1.67</v>
      </c>
      <c r="I30" s="9">
        <v>53.64</v>
      </c>
      <c r="J30" s="9">
        <v>5.96</v>
      </c>
      <c r="K30" s="9">
        <f t="shared" si="2"/>
        <v>59.6</v>
      </c>
      <c r="L30" s="9">
        <f>ROUND('T5A_PLAN_vs_PRFM '!H29*0.0000604, 2)</f>
        <v>64.77</v>
      </c>
      <c r="M30" s="9">
        <f>ROUND('T5A_PLAN_vs_PRFM '!H29*0.0000067, 2)</f>
        <v>7.18</v>
      </c>
      <c r="N30" s="9">
        <f t="shared" si="3"/>
        <v>71.949999999999989</v>
      </c>
      <c r="O30" s="9">
        <f t="shared" si="4"/>
        <v>-9.4599999999999937</v>
      </c>
      <c r="P30" s="9">
        <f t="shared" si="5"/>
        <v>-1.2199999999999998</v>
      </c>
      <c r="Q30" s="9">
        <f t="shared" si="6"/>
        <v>-10.679999999999993</v>
      </c>
    </row>
    <row r="31" spans="1:17" ht="14">
      <c r="A31" s="204">
        <v>19</v>
      </c>
      <c r="B31" s="33" t="s">
        <v>690</v>
      </c>
      <c r="C31" s="9">
        <f>ROUND('T5A_PLAN_vs_PRFM '!D30*'T5A_PLAN_vs_PRFM '!E30*0.0000604, 2)</f>
        <v>27.89</v>
      </c>
      <c r="D31" s="9">
        <f>ROUND('T5A_PLAN_vs_PRFM '!D30*'T5A_PLAN_vs_PRFM '!E30*0.0000067, 2)</f>
        <v>3.09</v>
      </c>
      <c r="E31" s="9">
        <f t="shared" si="0"/>
        <v>30.98</v>
      </c>
      <c r="F31" s="9">
        <v>0.51</v>
      </c>
      <c r="G31" s="9">
        <v>0</v>
      </c>
      <c r="H31" s="9">
        <f t="shared" si="1"/>
        <v>0.51</v>
      </c>
      <c r="I31" s="9">
        <v>16.48</v>
      </c>
      <c r="J31" s="9">
        <v>1.83</v>
      </c>
      <c r="K31" s="9">
        <f t="shared" si="2"/>
        <v>18.310000000000002</v>
      </c>
      <c r="L31" s="9">
        <f>ROUND('T5A_PLAN_vs_PRFM '!H30*0.0000604, 2)</f>
        <v>20.47</v>
      </c>
      <c r="M31" s="9">
        <f>ROUND('T5A_PLAN_vs_PRFM '!H30*0.0000067, 2)</f>
        <v>2.27</v>
      </c>
      <c r="N31" s="9">
        <f t="shared" si="3"/>
        <v>22.74</v>
      </c>
      <c r="O31" s="9">
        <f t="shared" si="4"/>
        <v>-3.4799999999999969</v>
      </c>
      <c r="P31" s="9">
        <f t="shared" si="5"/>
        <v>-0.43999999999999995</v>
      </c>
      <c r="Q31" s="9">
        <f t="shared" si="6"/>
        <v>-3.9199999999999968</v>
      </c>
    </row>
    <row r="32" spans="1:17" ht="14">
      <c r="A32" s="204">
        <v>20</v>
      </c>
      <c r="B32" s="33" t="s">
        <v>691</v>
      </c>
      <c r="C32" s="9">
        <f>ROUND('T5A_PLAN_vs_PRFM '!D31*'T5A_PLAN_vs_PRFM '!E31*0.0000604, 2)</f>
        <v>31.57</v>
      </c>
      <c r="D32" s="9">
        <f>ROUND('T5A_PLAN_vs_PRFM '!D31*'T5A_PLAN_vs_PRFM '!E31*0.0000067, 2)</f>
        <v>3.5</v>
      </c>
      <c r="E32" s="9">
        <f t="shared" si="0"/>
        <v>35.07</v>
      </c>
      <c r="F32" s="9">
        <v>0.52</v>
      </c>
      <c r="G32" s="9">
        <v>0</v>
      </c>
      <c r="H32" s="9">
        <f t="shared" si="1"/>
        <v>0.52</v>
      </c>
      <c r="I32" s="9">
        <v>18.649999999999999</v>
      </c>
      <c r="J32" s="9">
        <v>2.0699999999999998</v>
      </c>
      <c r="K32" s="9">
        <f t="shared" si="2"/>
        <v>20.72</v>
      </c>
      <c r="L32" s="9">
        <f>ROUND('T5A_PLAN_vs_PRFM '!H31*0.0000604, 2)</f>
        <v>29.64</v>
      </c>
      <c r="M32" s="9">
        <f>ROUND('T5A_PLAN_vs_PRFM '!H31*0.0000067, 2)</f>
        <v>3.29</v>
      </c>
      <c r="N32" s="9">
        <f t="shared" si="3"/>
        <v>32.93</v>
      </c>
      <c r="O32" s="9">
        <f t="shared" si="4"/>
        <v>-10.470000000000002</v>
      </c>
      <c r="P32" s="9">
        <f t="shared" si="5"/>
        <v>-1.2200000000000002</v>
      </c>
      <c r="Q32" s="9">
        <f t="shared" si="6"/>
        <v>-11.690000000000003</v>
      </c>
    </row>
    <row r="33" spans="1:17" ht="14">
      <c r="A33" s="34">
        <v>21</v>
      </c>
      <c r="B33" s="33" t="s">
        <v>692</v>
      </c>
      <c r="C33" s="9">
        <f>ROUND('T5A_PLAN_vs_PRFM '!D32*'T5A_PLAN_vs_PRFM '!E32*0.0000604, 2)</f>
        <v>74.430000000000007</v>
      </c>
      <c r="D33" s="9">
        <f>ROUND('T5A_PLAN_vs_PRFM '!D32*'T5A_PLAN_vs_PRFM '!E32*0.0000067, 2)</f>
        <v>8.26</v>
      </c>
      <c r="E33" s="9">
        <f t="shared" si="0"/>
        <v>82.690000000000012</v>
      </c>
      <c r="F33" s="9">
        <v>0.76</v>
      </c>
      <c r="G33" s="9">
        <v>0</v>
      </c>
      <c r="H33" s="9">
        <f t="shared" si="1"/>
        <v>0.76</v>
      </c>
      <c r="I33" s="9">
        <v>43.980000000000004</v>
      </c>
      <c r="J33" s="9">
        <v>4.9000000000000004</v>
      </c>
      <c r="K33" s="9">
        <f t="shared" si="2"/>
        <v>48.88</v>
      </c>
      <c r="L33" s="9">
        <f>ROUND('T5A_PLAN_vs_PRFM '!H32*0.0000604, 2)</f>
        <v>53.72</v>
      </c>
      <c r="M33" s="9">
        <f>ROUND('T5A_PLAN_vs_PRFM '!H32*0.0000067, 2)</f>
        <v>5.96</v>
      </c>
      <c r="N33" s="9">
        <f t="shared" si="3"/>
        <v>59.68</v>
      </c>
      <c r="O33" s="9">
        <f t="shared" si="4"/>
        <v>-8.9799999999999969</v>
      </c>
      <c r="P33" s="9">
        <f t="shared" si="5"/>
        <v>-1.0599999999999996</v>
      </c>
      <c r="Q33" s="9">
        <f t="shared" si="6"/>
        <v>-10.039999999999996</v>
      </c>
    </row>
    <row r="34" spans="1:17" ht="14">
      <c r="A34" s="34">
        <v>22</v>
      </c>
      <c r="B34" s="33" t="s">
        <v>693</v>
      </c>
      <c r="C34" s="9">
        <f>ROUND('T5A_PLAN_vs_PRFM '!D33*'T5A_PLAN_vs_PRFM '!E33*0.0000604, 2)</f>
        <v>8.6</v>
      </c>
      <c r="D34" s="9">
        <f>ROUND('T5A_PLAN_vs_PRFM '!D33*'T5A_PLAN_vs_PRFM '!E33*0.0000067, 2)</f>
        <v>0.95</v>
      </c>
      <c r="E34" s="9">
        <f t="shared" si="0"/>
        <v>9.5499999999999989</v>
      </c>
      <c r="F34" s="9">
        <v>0.15</v>
      </c>
      <c r="G34" s="9">
        <v>0</v>
      </c>
      <c r="H34" s="9">
        <f t="shared" si="1"/>
        <v>0.15</v>
      </c>
      <c r="I34" s="9">
        <v>5.08</v>
      </c>
      <c r="J34" s="9">
        <v>0.56000000000000005</v>
      </c>
      <c r="K34" s="9">
        <f t="shared" si="2"/>
        <v>5.6400000000000006</v>
      </c>
      <c r="L34" s="9">
        <f>ROUND('T5A_PLAN_vs_PRFM '!H33*0.0000604, 2)</f>
        <v>7.38</v>
      </c>
      <c r="M34" s="9">
        <f>ROUND('T5A_PLAN_vs_PRFM '!H33*0.0000067, 2)</f>
        <v>0.82</v>
      </c>
      <c r="N34" s="9">
        <f t="shared" si="3"/>
        <v>8.1999999999999993</v>
      </c>
      <c r="O34" s="9">
        <f t="shared" si="4"/>
        <v>-2.1499999999999995</v>
      </c>
      <c r="P34" s="9">
        <f t="shared" si="5"/>
        <v>-0.2599999999999999</v>
      </c>
      <c r="Q34" s="9">
        <f t="shared" si="6"/>
        <v>-2.4099999999999993</v>
      </c>
    </row>
    <row r="35" spans="1:17" ht="14">
      <c r="A35" s="34">
        <v>23</v>
      </c>
      <c r="B35" s="33" t="s">
        <v>694</v>
      </c>
      <c r="C35" s="9">
        <f>ROUND('T5A_PLAN_vs_PRFM '!D34*'T5A_PLAN_vs_PRFM '!E34*0.0000604, 2)</f>
        <v>17.34</v>
      </c>
      <c r="D35" s="9">
        <f>ROUND('T5A_PLAN_vs_PRFM '!D34*'T5A_PLAN_vs_PRFM '!E34*0.0000067, 2)</f>
        <v>1.92</v>
      </c>
      <c r="E35" s="9">
        <f t="shared" si="0"/>
        <v>19.259999999999998</v>
      </c>
      <c r="F35" s="9">
        <v>0.13</v>
      </c>
      <c r="G35" s="9">
        <v>0</v>
      </c>
      <c r="H35" s="9">
        <f>F35+G35</f>
        <v>0.13</v>
      </c>
      <c r="I35" s="9">
        <v>10.25</v>
      </c>
      <c r="J35" s="9">
        <v>1.1499999999999999</v>
      </c>
      <c r="K35" s="9">
        <f t="shared" si="2"/>
        <v>11.4</v>
      </c>
      <c r="L35" s="9">
        <f>ROUND('T5A_PLAN_vs_PRFM '!H34*0.0000604, 2)</f>
        <v>11.93</v>
      </c>
      <c r="M35" s="9">
        <f>ROUND('T5A_PLAN_vs_PRFM '!H34*0.0000067, 2)</f>
        <v>1.32</v>
      </c>
      <c r="N35" s="9">
        <f t="shared" si="3"/>
        <v>13.25</v>
      </c>
      <c r="O35" s="9">
        <f t="shared" si="4"/>
        <v>-1.5499999999999989</v>
      </c>
      <c r="P35" s="9">
        <f t="shared" si="5"/>
        <v>-0.17000000000000015</v>
      </c>
      <c r="Q35" s="9">
        <f t="shared" si="6"/>
        <v>-1.7199999999999991</v>
      </c>
    </row>
    <row r="36" spans="1:17" ht="14">
      <c r="A36" s="484">
        <v>24</v>
      </c>
      <c r="B36" s="33" t="s">
        <v>919</v>
      </c>
      <c r="C36" s="9">
        <f>ROUND('T5A_PLAN_vs_PRFM '!D35*'T5A_PLAN_vs_PRFM '!E35*0.0000604, 2)</f>
        <v>7.67</v>
      </c>
      <c r="D36" s="9">
        <f>ROUND('T5A_PLAN_vs_PRFM '!D35*'T5A_PLAN_vs_PRFM '!E35*0.0000067, 2)</f>
        <v>0.85</v>
      </c>
      <c r="E36" s="9">
        <f t="shared" si="0"/>
        <v>8.52</v>
      </c>
      <c r="F36" s="9">
        <v>0</v>
      </c>
      <c r="G36" s="9">
        <v>0</v>
      </c>
      <c r="H36" s="9">
        <f t="shared" ref="H36:H38" si="7">F36+G36</f>
        <v>0</v>
      </c>
      <c r="I36" s="9">
        <v>4.5299999999999994</v>
      </c>
      <c r="J36" s="9">
        <v>0.5</v>
      </c>
      <c r="K36" s="9">
        <f t="shared" si="2"/>
        <v>5.0299999999999994</v>
      </c>
      <c r="L36" s="9">
        <f>ROUND('T5A_PLAN_vs_PRFM '!H35*0.0000604, 2)</f>
        <v>5.17</v>
      </c>
      <c r="M36" s="9">
        <f>ROUND('T5A_PLAN_vs_PRFM '!H35*0.0000067, 2)</f>
        <v>0.56999999999999995</v>
      </c>
      <c r="N36" s="9">
        <f t="shared" si="3"/>
        <v>5.74</v>
      </c>
      <c r="O36" s="9">
        <f t="shared" si="4"/>
        <v>-0.64000000000000057</v>
      </c>
      <c r="P36" s="9">
        <f t="shared" si="5"/>
        <v>-6.9999999999999951E-2</v>
      </c>
      <c r="Q36" s="9">
        <f t="shared" si="6"/>
        <v>-0.71000000000000052</v>
      </c>
    </row>
    <row r="37" spans="1:17" ht="14">
      <c r="A37" s="484">
        <v>25</v>
      </c>
      <c r="B37" s="33" t="s">
        <v>920</v>
      </c>
      <c r="C37" s="9">
        <f>ROUND('T5A_PLAN_vs_PRFM '!D36*'T5A_PLAN_vs_PRFM '!E36*0.0000604, 2)</f>
        <v>3.32</v>
      </c>
      <c r="D37" s="9">
        <f>ROUND('T5A_PLAN_vs_PRFM '!D36*'T5A_PLAN_vs_PRFM '!E36*0.0000067, 2)</f>
        <v>0.37</v>
      </c>
      <c r="E37" s="9">
        <f t="shared" si="0"/>
        <v>3.69</v>
      </c>
      <c r="F37" s="9">
        <v>0.09</v>
      </c>
      <c r="G37" s="9">
        <v>0</v>
      </c>
      <c r="H37" s="9">
        <f t="shared" si="7"/>
        <v>0.09</v>
      </c>
      <c r="I37" s="9">
        <v>1.9700000000000002</v>
      </c>
      <c r="J37" s="9">
        <v>0.22</v>
      </c>
      <c r="K37" s="9">
        <f t="shared" si="2"/>
        <v>2.1900000000000004</v>
      </c>
      <c r="L37" s="9">
        <f>ROUND('T5A_PLAN_vs_PRFM '!H36*0.0000604, 2)</f>
        <v>4.9000000000000004</v>
      </c>
      <c r="M37" s="9">
        <f>ROUND('T5A_PLAN_vs_PRFM '!H36*0.0000067, 2)</f>
        <v>0.54</v>
      </c>
      <c r="N37" s="9">
        <f t="shared" si="3"/>
        <v>5.44</v>
      </c>
      <c r="O37" s="9">
        <f t="shared" si="4"/>
        <v>-2.8400000000000003</v>
      </c>
      <c r="P37" s="9">
        <f t="shared" si="5"/>
        <v>-0.32000000000000006</v>
      </c>
      <c r="Q37" s="9">
        <f t="shared" si="6"/>
        <v>-3.16</v>
      </c>
    </row>
    <row r="38" spans="1:17" ht="14">
      <c r="A38" s="484">
        <v>26</v>
      </c>
      <c r="B38" s="33" t="s">
        <v>921</v>
      </c>
      <c r="C38" s="9">
        <f>ROUND('T5A_PLAN_vs_PRFM '!D37*'T5A_PLAN_vs_PRFM '!E37*0.0000604, 2)</f>
        <v>8.19</v>
      </c>
      <c r="D38" s="9">
        <f>ROUND('T5A_PLAN_vs_PRFM '!D37*'T5A_PLAN_vs_PRFM '!E37*0.0000067, 2)</f>
        <v>0.91</v>
      </c>
      <c r="E38" s="9">
        <f t="shared" si="0"/>
        <v>9.1</v>
      </c>
      <c r="F38" s="9">
        <v>0.2</v>
      </c>
      <c r="G38" s="9">
        <v>0</v>
      </c>
      <c r="H38" s="9">
        <f t="shared" si="7"/>
        <v>0.2</v>
      </c>
      <c r="I38" s="9">
        <v>4.84</v>
      </c>
      <c r="J38" s="9">
        <v>0.54</v>
      </c>
      <c r="K38" s="9">
        <f t="shared" si="2"/>
        <v>5.38</v>
      </c>
      <c r="L38" s="9">
        <f>ROUND('T5A_PLAN_vs_PRFM '!H37*0.0000604, 2)</f>
        <v>7.05</v>
      </c>
      <c r="M38" s="9">
        <f>ROUND('T5A_PLAN_vs_PRFM '!H37*0.0000067, 2)</f>
        <v>0.78</v>
      </c>
      <c r="N38" s="9">
        <f t="shared" si="3"/>
        <v>7.83</v>
      </c>
      <c r="O38" s="9">
        <f t="shared" si="4"/>
        <v>-2.0099999999999998</v>
      </c>
      <c r="P38" s="9">
        <f t="shared" si="5"/>
        <v>-0.24</v>
      </c>
      <c r="Q38" s="9">
        <f t="shared" si="6"/>
        <v>-2.25</v>
      </c>
    </row>
    <row r="39" spans="1:17" ht="13">
      <c r="A39" s="3"/>
      <c r="B39" s="3" t="s">
        <v>14</v>
      </c>
      <c r="C39" s="273">
        <f>SUM(C13:C38)</f>
        <v>715.29000000000019</v>
      </c>
      <c r="D39" s="273">
        <f t="shared" ref="D39:Q39" si="8">SUM(D13:D38)</f>
        <v>79.34</v>
      </c>
      <c r="E39" s="273">
        <f t="shared" si="8"/>
        <v>794.63000000000011</v>
      </c>
      <c r="F39" s="273">
        <f t="shared" si="8"/>
        <v>10.19</v>
      </c>
      <c r="G39" s="273">
        <f t="shared" si="8"/>
        <v>0</v>
      </c>
      <c r="H39" s="273">
        <f t="shared" si="8"/>
        <v>10.19</v>
      </c>
      <c r="I39" s="273">
        <f t="shared" si="8"/>
        <v>421.65999999999991</v>
      </c>
      <c r="J39" s="273">
        <f t="shared" si="8"/>
        <v>46.849999999999994</v>
      </c>
      <c r="K39" s="273">
        <f t="shared" si="8"/>
        <v>468.50999999999993</v>
      </c>
      <c r="L39" s="273">
        <f t="shared" si="8"/>
        <v>531.84999999999991</v>
      </c>
      <c r="M39" s="273">
        <f t="shared" si="8"/>
        <v>58.96</v>
      </c>
      <c r="N39" s="273">
        <f t="shared" si="8"/>
        <v>590.81000000000017</v>
      </c>
      <c r="O39" s="273">
        <f t="shared" si="8"/>
        <v>-99.999999999999986</v>
      </c>
      <c r="P39" s="273">
        <f t="shared" si="8"/>
        <v>-12.110000000000001</v>
      </c>
      <c r="Q39" s="273">
        <f t="shared" si="8"/>
        <v>-112.10999999999997</v>
      </c>
    </row>
    <row r="40" spans="1:17" ht="13">
      <c r="A40" s="1"/>
      <c r="B40" s="13"/>
      <c r="C40" s="13"/>
      <c r="D40" s="13"/>
    </row>
    <row r="41" spans="1:17" ht="14.25" customHeight="1">
      <c r="A41" s="754" t="s">
        <v>644</v>
      </c>
      <c r="B41" s="754"/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</row>
    <row r="43" spans="1:17" ht="13">
      <c r="A43" s="13" t="s">
        <v>750</v>
      </c>
      <c r="F43" s="395"/>
    </row>
    <row r="44" spans="1:17" ht="13">
      <c r="A44" s="13" t="str">
        <f>T7_CC_PY_Utlsn!A46</f>
        <v xml:space="preserve">Date : 28.04.2020 </v>
      </c>
    </row>
    <row r="45" spans="1:17" ht="13">
      <c r="O45" s="13" t="s">
        <v>706</v>
      </c>
    </row>
    <row r="46" spans="1:17">
      <c r="O46" s="221" t="s">
        <v>707</v>
      </c>
    </row>
    <row r="47" spans="1:17">
      <c r="O47" s="221" t="s">
        <v>708</v>
      </c>
    </row>
    <row r="50" spans="6:6">
      <c r="F50">
        <v>10.81</v>
      </c>
    </row>
  </sheetData>
  <mergeCells count="14">
    <mergeCell ref="A41:Q41"/>
    <mergeCell ref="A10:A11"/>
    <mergeCell ref="B10:B11"/>
    <mergeCell ref="C10:E10"/>
    <mergeCell ref="F10:H10"/>
    <mergeCell ref="R1:R10"/>
    <mergeCell ref="I10:K10"/>
    <mergeCell ref="L10:N10"/>
    <mergeCell ref="O10:Q10"/>
    <mergeCell ref="P1:Q1"/>
    <mergeCell ref="A2:Q2"/>
    <mergeCell ref="A3:Q3"/>
    <mergeCell ref="N9:Q9"/>
    <mergeCell ref="D6:O6"/>
  </mergeCells>
  <printOptions horizontalCentered="1"/>
  <pageMargins left="0.70866141732283505" right="0.70866141732283505" top="1.2362204720000001" bottom="0.5" header="0.31496062992126" footer="0.31496062992126"/>
  <pageSetup paperSize="9" scale="6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54"/>
  <sheetViews>
    <sheetView view="pageBreakPreview" topLeftCell="A20" zoomScale="80" zoomScaleNormal="90" zoomScaleSheetLayoutView="80" workbookViewId="0">
      <selection activeCell="I34" sqref="I34"/>
    </sheetView>
  </sheetViews>
  <sheetFormatPr defaultRowHeight="12.5"/>
  <cols>
    <col min="1" max="1" width="8.453125" customWidth="1"/>
    <col min="2" max="2" width="15.54296875" customWidth="1"/>
    <col min="3" max="3" width="14.7265625" customWidth="1"/>
    <col min="4" max="4" width="11.36328125" customWidth="1"/>
    <col min="5" max="5" width="11.36328125" hidden="1" customWidth="1"/>
    <col min="6" max="6" width="12.36328125" customWidth="1"/>
    <col min="7" max="7" width="10.08984375" customWidth="1"/>
    <col min="8" max="8" width="9.7265625" customWidth="1"/>
    <col min="9" max="20" width="8.7265625" customWidth="1"/>
    <col min="21" max="21" width="10.54296875" customWidth="1"/>
    <col min="22" max="22" width="11.1796875" customWidth="1"/>
    <col min="23" max="23" width="11.90625" customWidth="1"/>
  </cols>
  <sheetData>
    <row r="1" spans="1:29" ht="15.5">
      <c r="R1" s="760" t="s">
        <v>59</v>
      </c>
      <c r="S1" s="760"/>
      <c r="T1" s="760"/>
    </row>
    <row r="3" spans="1:29" ht="15.5">
      <c r="A3" s="707" t="s">
        <v>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</row>
    <row r="4" spans="1:29" ht="20">
      <c r="A4" s="756" t="s">
        <v>838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28"/>
    </row>
    <row r="5" spans="1:29" ht="15.5">
      <c r="A5" s="761" t="s">
        <v>755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</row>
    <row r="6" spans="1:29" ht="1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V6" s="13"/>
    </row>
    <row r="8" spans="1:29" ht="15.5">
      <c r="A8" s="591" t="s">
        <v>894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</row>
    <row r="9" spans="1:29" ht="15.5">
      <c r="A9" s="30"/>
      <c r="B9" s="25"/>
      <c r="C9" s="25"/>
      <c r="D9" s="25"/>
      <c r="E9" s="519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729" t="s">
        <v>211</v>
      </c>
      <c r="R9" s="729"/>
      <c r="S9" s="729"/>
      <c r="T9" s="729"/>
      <c r="V9" s="25"/>
    </row>
    <row r="10" spans="1:29" ht="13">
      <c r="Q10" s="727" t="s">
        <v>916</v>
      </c>
      <c r="R10" s="727"/>
      <c r="S10" s="727"/>
      <c r="T10" s="727"/>
    </row>
    <row r="11" spans="1:29" ht="28.5" customHeight="1">
      <c r="A11" s="705" t="s">
        <v>18</v>
      </c>
      <c r="B11" s="700" t="s">
        <v>192</v>
      </c>
      <c r="C11" s="700" t="s">
        <v>355</v>
      </c>
      <c r="D11" s="700" t="s">
        <v>458</v>
      </c>
      <c r="E11" s="520"/>
      <c r="F11" s="594" t="s">
        <v>943</v>
      </c>
      <c r="G11" s="594"/>
      <c r="H11" s="594"/>
      <c r="I11" s="605" t="s">
        <v>809</v>
      </c>
      <c r="J11" s="632"/>
      <c r="K11" s="606"/>
      <c r="L11" s="751" t="s">
        <v>357</v>
      </c>
      <c r="M11" s="752"/>
      <c r="N11" s="753"/>
      <c r="O11" s="757" t="s">
        <v>147</v>
      </c>
      <c r="P11" s="758"/>
      <c r="Q11" s="759"/>
      <c r="R11" s="593" t="s">
        <v>944</v>
      </c>
      <c r="S11" s="593"/>
      <c r="T11" s="593"/>
      <c r="U11" s="700" t="s">
        <v>233</v>
      </c>
      <c r="V11" s="700" t="s">
        <v>411</v>
      </c>
      <c r="W11" s="700" t="s">
        <v>358</v>
      </c>
    </row>
    <row r="12" spans="1:29" ht="65.25" customHeight="1">
      <c r="A12" s="706"/>
      <c r="B12" s="701"/>
      <c r="C12" s="701"/>
      <c r="D12" s="701"/>
      <c r="E12" s="521"/>
      <c r="F12" s="5" t="s">
        <v>167</v>
      </c>
      <c r="G12" s="5" t="s">
        <v>193</v>
      </c>
      <c r="H12" s="5" t="s">
        <v>14</v>
      </c>
      <c r="I12" s="5" t="s">
        <v>167</v>
      </c>
      <c r="J12" s="5" t="s">
        <v>193</v>
      </c>
      <c r="K12" s="5" t="s">
        <v>14</v>
      </c>
      <c r="L12" s="5" t="s">
        <v>167</v>
      </c>
      <c r="M12" s="5" t="s">
        <v>193</v>
      </c>
      <c r="N12" s="5" t="s">
        <v>14</v>
      </c>
      <c r="O12" s="5" t="s">
        <v>167</v>
      </c>
      <c r="P12" s="5" t="s">
        <v>193</v>
      </c>
      <c r="Q12" s="5" t="s">
        <v>14</v>
      </c>
      <c r="R12" s="5" t="s">
        <v>221</v>
      </c>
      <c r="S12" s="5" t="s">
        <v>203</v>
      </c>
      <c r="T12" s="5" t="s">
        <v>204</v>
      </c>
      <c r="U12" s="701"/>
      <c r="V12" s="701"/>
      <c r="W12" s="701"/>
    </row>
    <row r="13" spans="1:29">
      <c r="A13" s="112">
        <v>1</v>
      </c>
      <c r="B13" s="76">
        <v>2</v>
      </c>
      <c r="C13" s="8">
        <v>3</v>
      </c>
      <c r="D13" s="76">
        <v>4</v>
      </c>
      <c r="E13" s="522"/>
      <c r="F13" s="76">
        <v>5</v>
      </c>
      <c r="G13" s="8">
        <v>6</v>
      </c>
      <c r="H13" s="76">
        <v>7</v>
      </c>
      <c r="I13" s="76">
        <v>8</v>
      </c>
      <c r="J13" s="8">
        <v>9</v>
      </c>
      <c r="K13" s="76">
        <v>10</v>
      </c>
      <c r="L13" s="76">
        <v>11</v>
      </c>
      <c r="M13" s="8">
        <v>12</v>
      </c>
      <c r="N13" s="76">
        <v>13</v>
      </c>
      <c r="O13" s="76">
        <v>14</v>
      </c>
      <c r="P13" s="8">
        <v>15</v>
      </c>
      <c r="Q13" s="76">
        <v>16</v>
      </c>
      <c r="R13" s="76">
        <v>17</v>
      </c>
      <c r="S13" s="8">
        <v>18</v>
      </c>
      <c r="T13" s="76">
        <v>19</v>
      </c>
      <c r="U13" s="76">
        <v>20</v>
      </c>
      <c r="V13" s="8">
        <v>21</v>
      </c>
      <c r="W13" s="76">
        <v>22</v>
      </c>
    </row>
    <row r="14" spans="1:29" ht="14">
      <c r="A14" s="202">
        <v>1</v>
      </c>
      <c r="B14" s="201" t="s">
        <v>672</v>
      </c>
      <c r="C14" s="126">
        <v>128</v>
      </c>
      <c r="D14" s="126">
        <v>120</v>
      </c>
      <c r="E14" s="126">
        <f>D14-C14</f>
        <v>-8</v>
      </c>
      <c r="F14" s="9">
        <f>ROUND(C14*0.09, 2)</f>
        <v>11.52</v>
      </c>
      <c r="G14" s="9">
        <f>ROUND(C14*0.01, 2)</f>
        <v>1.28</v>
      </c>
      <c r="H14" s="9">
        <f>F14+G14</f>
        <v>12.799999999999999</v>
      </c>
      <c r="I14" s="9">
        <v>0</v>
      </c>
      <c r="J14" s="9">
        <v>0</v>
      </c>
      <c r="K14" s="9">
        <f>I14+J14</f>
        <v>0</v>
      </c>
      <c r="L14" s="9">
        <v>6.48</v>
      </c>
      <c r="M14" s="9">
        <v>0.72</v>
      </c>
      <c r="N14" s="9">
        <f>L14+M14</f>
        <v>7.2</v>
      </c>
      <c r="O14" s="9">
        <f>ROUND(D14*0.09, 2)</f>
        <v>10.8</v>
      </c>
      <c r="P14" s="9">
        <f>ROUND(D14*0.01, 2)</f>
        <v>1.2</v>
      </c>
      <c r="Q14" s="9">
        <f>O14+P14</f>
        <v>12</v>
      </c>
      <c r="R14" s="9">
        <f>I14+L14-O14</f>
        <v>-4.32</v>
      </c>
      <c r="S14" s="9">
        <f>J14+M14-P14</f>
        <v>-0.48</v>
      </c>
      <c r="T14" s="9">
        <f>R14+S14</f>
        <v>-4.8000000000000007</v>
      </c>
      <c r="U14" s="8" t="s">
        <v>718</v>
      </c>
      <c r="V14" s="9">
        <f>D14</f>
        <v>120</v>
      </c>
      <c r="W14" s="9">
        <f>V14</f>
        <v>120</v>
      </c>
    </row>
    <row r="15" spans="1:29" ht="14">
      <c r="A15" s="34">
        <v>2</v>
      </c>
      <c r="B15" s="33" t="s">
        <v>673</v>
      </c>
      <c r="C15" s="126">
        <v>256</v>
      </c>
      <c r="D15" s="126">
        <v>202</v>
      </c>
      <c r="E15" s="126">
        <f t="shared" ref="E15:E39" si="0">D15-C15</f>
        <v>-54</v>
      </c>
      <c r="F15" s="9">
        <f t="shared" ref="F15:F36" si="1">ROUND(C15*0.09, 2)</f>
        <v>23.04</v>
      </c>
      <c r="G15" s="9">
        <f t="shared" ref="G15:G39" si="2">ROUND(C15*0.01, 2)</f>
        <v>2.56</v>
      </c>
      <c r="H15" s="9">
        <f t="shared" ref="H15:H39" si="3">F15+G15</f>
        <v>25.599999999999998</v>
      </c>
      <c r="I15" s="9">
        <v>0</v>
      </c>
      <c r="J15" s="9">
        <v>0</v>
      </c>
      <c r="K15" s="9">
        <f t="shared" ref="K15:K35" si="4">I15+J15</f>
        <v>0</v>
      </c>
      <c r="L15" s="9">
        <v>10.91</v>
      </c>
      <c r="M15" s="9">
        <v>1.21</v>
      </c>
      <c r="N15" s="9">
        <f t="shared" ref="N15:N39" si="5">L15+M15</f>
        <v>12.120000000000001</v>
      </c>
      <c r="O15" s="9">
        <f t="shared" ref="O15:O39" si="6">ROUND(D15*0.09, 2)</f>
        <v>18.18</v>
      </c>
      <c r="P15" s="9">
        <f t="shared" ref="P15:P39" si="7">ROUND(D15*0.01, 2)</f>
        <v>2.02</v>
      </c>
      <c r="Q15" s="9">
        <f t="shared" ref="Q15:Q39" si="8">O15+P15</f>
        <v>20.2</v>
      </c>
      <c r="R15" s="9">
        <f t="shared" ref="R15:R39" si="9">I15+L15-O15</f>
        <v>-7.27</v>
      </c>
      <c r="S15" s="9">
        <f t="shared" ref="S15:S39" si="10">J15+M15-P15</f>
        <v>-0.81</v>
      </c>
      <c r="T15" s="9">
        <f t="shared" ref="T15:T39" si="11">R15+S15</f>
        <v>-8.08</v>
      </c>
      <c r="U15" s="8" t="s">
        <v>718</v>
      </c>
      <c r="V15" s="9">
        <f t="shared" ref="V15:V35" si="12">D15</f>
        <v>202</v>
      </c>
      <c r="W15" s="9">
        <f t="shared" ref="W15:W39" si="13">V15</f>
        <v>202</v>
      </c>
    </row>
    <row r="16" spans="1:29" ht="13.5" customHeight="1">
      <c r="A16" s="202">
        <v>3</v>
      </c>
      <c r="B16" s="201" t="s">
        <v>674</v>
      </c>
      <c r="C16" s="126">
        <v>285</v>
      </c>
      <c r="D16" s="126">
        <v>252</v>
      </c>
      <c r="E16" s="126">
        <f t="shared" si="0"/>
        <v>-33</v>
      </c>
      <c r="F16" s="9">
        <f t="shared" si="1"/>
        <v>25.65</v>
      </c>
      <c r="G16" s="9">
        <f t="shared" si="2"/>
        <v>2.85</v>
      </c>
      <c r="H16" s="9">
        <f t="shared" si="3"/>
        <v>28.5</v>
      </c>
      <c r="I16" s="9">
        <v>0.2</v>
      </c>
      <c r="J16" s="9">
        <v>0</v>
      </c>
      <c r="K16" s="9">
        <f t="shared" si="4"/>
        <v>0.2</v>
      </c>
      <c r="L16" s="9">
        <v>13.61</v>
      </c>
      <c r="M16" s="9">
        <v>1.51</v>
      </c>
      <c r="N16" s="9">
        <f t="shared" si="5"/>
        <v>15.12</v>
      </c>
      <c r="O16" s="9">
        <f t="shared" si="6"/>
        <v>22.68</v>
      </c>
      <c r="P16" s="9">
        <f t="shared" si="7"/>
        <v>2.52</v>
      </c>
      <c r="Q16" s="9">
        <f t="shared" si="8"/>
        <v>25.2</v>
      </c>
      <c r="R16" s="9">
        <f t="shared" si="9"/>
        <v>-8.870000000000001</v>
      </c>
      <c r="S16" s="9">
        <f t="shared" si="10"/>
        <v>-1.01</v>
      </c>
      <c r="T16" s="9">
        <f t="shared" si="11"/>
        <v>-9.8800000000000008</v>
      </c>
      <c r="U16" s="8" t="s">
        <v>718</v>
      </c>
      <c r="V16" s="9">
        <f t="shared" si="12"/>
        <v>252</v>
      </c>
      <c r="W16" s="9">
        <f t="shared" si="13"/>
        <v>252</v>
      </c>
      <c r="AC16">
        <f>C16-33</f>
        <v>252</v>
      </c>
    </row>
    <row r="17" spans="1:29" ht="14">
      <c r="A17" s="34">
        <v>4</v>
      </c>
      <c r="B17" s="33" t="s">
        <v>675</v>
      </c>
      <c r="C17" s="126">
        <v>284</v>
      </c>
      <c r="D17" s="126">
        <v>278</v>
      </c>
      <c r="E17" s="126">
        <f t="shared" si="0"/>
        <v>-6</v>
      </c>
      <c r="F17" s="9">
        <f t="shared" si="1"/>
        <v>25.56</v>
      </c>
      <c r="G17" s="9">
        <f t="shared" si="2"/>
        <v>2.84</v>
      </c>
      <c r="H17" s="9">
        <f t="shared" si="3"/>
        <v>28.4</v>
      </c>
      <c r="I17" s="9">
        <v>1.9</v>
      </c>
      <c r="J17" s="9">
        <v>0</v>
      </c>
      <c r="K17" s="9">
        <f t="shared" si="4"/>
        <v>1.9</v>
      </c>
      <c r="L17" s="9">
        <v>15.01</v>
      </c>
      <c r="M17" s="9">
        <v>1.67</v>
      </c>
      <c r="N17" s="9">
        <f t="shared" si="5"/>
        <v>16.68</v>
      </c>
      <c r="O17" s="9">
        <f t="shared" si="6"/>
        <v>25.02</v>
      </c>
      <c r="P17" s="9">
        <f t="shared" si="7"/>
        <v>2.78</v>
      </c>
      <c r="Q17" s="9">
        <f t="shared" si="8"/>
        <v>27.8</v>
      </c>
      <c r="R17" s="9">
        <f t="shared" si="9"/>
        <v>-8.11</v>
      </c>
      <c r="S17" s="9">
        <f t="shared" si="10"/>
        <v>-1.1099999999999999</v>
      </c>
      <c r="T17" s="9">
        <f t="shared" si="11"/>
        <v>-9.2199999999999989</v>
      </c>
      <c r="U17" s="8" t="s">
        <v>718</v>
      </c>
      <c r="V17" s="9">
        <f t="shared" si="12"/>
        <v>278</v>
      </c>
      <c r="W17" s="9">
        <f t="shared" si="13"/>
        <v>278</v>
      </c>
    </row>
    <row r="18" spans="1:29" ht="14">
      <c r="A18" s="34">
        <v>5</v>
      </c>
      <c r="B18" s="33" t="s">
        <v>676</v>
      </c>
      <c r="C18" s="126">
        <v>87</v>
      </c>
      <c r="D18" s="126">
        <v>87</v>
      </c>
      <c r="E18" s="126">
        <f t="shared" si="0"/>
        <v>0</v>
      </c>
      <c r="F18" s="9">
        <f t="shared" si="1"/>
        <v>7.83</v>
      </c>
      <c r="G18" s="9">
        <f t="shared" si="2"/>
        <v>0.87</v>
      </c>
      <c r="H18" s="9">
        <f t="shared" si="3"/>
        <v>8.6999999999999993</v>
      </c>
      <c r="I18" s="9">
        <v>0</v>
      </c>
      <c r="J18" s="9">
        <v>0</v>
      </c>
      <c r="K18" s="9">
        <f t="shared" si="4"/>
        <v>0</v>
      </c>
      <c r="L18" s="9">
        <v>4.7</v>
      </c>
      <c r="M18" s="9">
        <v>0.52</v>
      </c>
      <c r="N18" s="9">
        <f t="shared" si="5"/>
        <v>5.2200000000000006</v>
      </c>
      <c r="O18" s="9">
        <f t="shared" si="6"/>
        <v>7.83</v>
      </c>
      <c r="P18" s="9">
        <f t="shared" si="7"/>
        <v>0.87</v>
      </c>
      <c r="Q18" s="9">
        <f t="shared" si="8"/>
        <v>8.6999999999999993</v>
      </c>
      <c r="R18" s="9">
        <f t="shared" si="9"/>
        <v>-3.13</v>
      </c>
      <c r="S18" s="9">
        <f t="shared" si="10"/>
        <v>-0.35</v>
      </c>
      <c r="T18" s="9">
        <f t="shared" si="11"/>
        <v>-3.48</v>
      </c>
      <c r="U18" s="8" t="s">
        <v>718</v>
      </c>
      <c r="V18" s="9">
        <f t="shared" si="12"/>
        <v>87</v>
      </c>
      <c r="W18" s="9">
        <f t="shared" si="13"/>
        <v>87</v>
      </c>
    </row>
    <row r="19" spans="1:29" ht="16.5" customHeight="1">
      <c r="A19" s="34">
        <v>6</v>
      </c>
      <c r="B19" s="33" t="s">
        <v>677</v>
      </c>
      <c r="C19" s="126">
        <v>183</v>
      </c>
      <c r="D19" s="126">
        <v>173</v>
      </c>
      <c r="E19" s="126">
        <f t="shared" si="0"/>
        <v>-10</v>
      </c>
      <c r="F19" s="9">
        <f t="shared" si="1"/>
        <v>16.47</v>
      </c>
      <c r="G19" s="9">
        <f t="shared" si="2"/>
        <v>1.83</v>
      </c>
      <c r="H19" s="9">
        <f t="shared" si="3"/>
        <v>18.299999999999997</v>
      </c>
      <c r="I19" s="9">
        <v>0</v>
      </c>
      <c r="J19" s="9">
        <v>0</v>
      </c>
      <c r="K19" s="9">
        <f t="shared" si="4"/>
        <v>0</v>
      </c>
      <c r="L19" s="9">
        <v>9.34</v>
      </c>
      <c r="M19" s="9">
        <v>1.04</v>
      </c>
      <c r="N19" s="9">
        <f t="shared" si="5"/>
        <v>10.379999999999999</v>
      </c>
      <c r="O19" s="9">
        <f t="shared" si="6"/>
        <v>15.57</v>
      </c>
      <c r="P19" s="9">
        <f t="shared" si="7"/>
        <v>1.73</v>
      </c>
      <c r="Q19" s="9">
        <f t="shared" si="8"/>
        <v>17.3</v>
      </c>
      <c r="R19" s="9">
        <f t="shared" si="9"/>
        <v>-6.23</v>
      </c>
      <c r="S19" s="9">
        <f t="shared" si="10"/>
        <v>-0.69</v>
      </c>
      <c r="T19" s="9">
        <f t="shared" si="11"/>
        <v>-6.92</v>
      </c>
      <c r="U19" s="8" t="s">
        <v>718</v>
      </c>
      <c r="V19" s="9">
        <f t="shared" si="12"/>
        <v>173</v>
      </c>
      <c r="W19" s="9">
        <f t="shared" si="13"/>
        <v>173</v>
      </c>
    </row>
    <row r="20" spans="1:29" ht="14">
      <c r="A20" s="202">
        <v>7</v>
      </c>
      <c r="B20" s="201" t="s">
        <v>678</v>
      </c>
      <c r="C20" s="126">
        <v>198</v>
      </c>
      <c r="D20" s="126">
        <v>198</v>
      </c>
      <c r="E20" s="126">
        <f t="shared" si="0"/>
        <v>0</v>
      </c>
      <c r="F20" s="9">
        <f t="shared" si="1"/>
        <v>17.82</v>
      </c>
      <c r="G20" s="9">
        <f t="shared" si="2"/>
        <v>1.98</v>
      </c>
      <c r="H20" s="9">
        <f t="shared" si="3"/>
        <v>19.8</v>
      </c>
      <c r="I20" s="9">
        <v>0</v>
      </c>
      <c r="J20" s="9">
        <v>0</v>
      </c>
      <c r="K20" s="9">
        <f t="shared" si="4"/>
        <v>0</v>
      </c>
      <c r="L20" s="9">
        <v>10.69</v>
      </c>
      <c r="M20" s="9">
        <v>1.19</v>
      </c>
      <c r="N20" s="9">
        <f t="shared" si="5"/>
        <v>11.879999999999999</v>
      </c>
      <c r="O20" s="9">
        <f t="shared" si="6"/>
        <v>17.82</v>
      </c>
      <c r="P20" s="9">
        <f t="shared" si="7"/>
        <v>1.98</v>
      </c>
      <c r="Q20" s="9">
        <f t="shared" si="8"/>
        <v>19.8</v>
      </c>
      <c r="R20" s="9">
        <f t="shared" si="9"/>
        <v>-7.1300000000000008</v>
      </c>
      <c r="S20" s="9">
        <f t="shared" si="10"/>
        <v>-0.79</v>
      </c>
      <c r="T20" s="9">
        <f t="shared" si="11"/>
        <v>-7.9200000000000008</v>
      </c>
      <c r="U20" s="8" t="s">
        <v>718</v>
      </c>
      <c r="V20" s="9">
        <f t="shared" si="12"/>
        <v>198</v>
      </c>
      <c r="W20" s="9">
        <f t="shared" si="13"/>
        <v>198</v>
      </c>
    </row>
    <row r="21" spans="1:29" ht="14">
      <c r="A21" s="34">
        <v>8</v>
      </c>
      <c r="B21" s="33" t="s">
        <v>679</v>
      </c>
      <c r="C21" s="126">
        <v>299</v>
      </c>
      <c r="D21" s="126">
        <v>230</v>
      </c>
      <c r="E21" s="126">
        <f t="shared" si="0"/>
        <v>-69</v>
      </c>
      <c r="F21" s="9">
        <f t="shared" si="1"/>
        <v>26.91</v>
      </c>
      <c r="G21" s="9">
        <f t="shared" si="2"/>
        <v>2.99</v>
      </c>
      <c r="H21" s="9">
        <f t="shared" si="3"/>
        <v>29.9</v>
      </c>
      <c r="I21" s="9">
        <v>0</v>
      </c>
      <c r="J21" s="9">
        <v>0</v>
      </c>
      <c r="K21" s="9">
        <f t="shared" si="4"/>
        <v>0</v>
      </c>
      <c r="L21" s="9">
        <v>12.42</v>
      </c>
      <c r="M21" s="9">
        <v>1.38</v>
      </c>
      <c r="N21" s="9">
        <f t="shared" si="5"/>
        <v>13.8</v>
      </c>
      <c r="O21" s="9">
        <f t="shared" si="6"/>
        <v>20.7</v>
      </c>
      <c r="P21" s="9">
        <f t="shared" si="7"/>
        <v>2.2999999999999998</v>
      </c>
      <c r="Q21" s="9">
        <f t="shared" si="8"/>
        <v>23</v>
      </c>
      <c r="R21" s="9">
        <f t="shared" si="9"/>
        <v>-8.2799999999999994</v>
      </c>
      <c r="S21" s="9">
        <f t="shared" si="10"/>
        <v>-0.91999999999999993</v>
      </c>
      <c r="T21" s="9">
        <f t="shared" si="11"/>
        <v>-9.1999999999999993</v>
      </c>
      <c r="U21" s="8" t="s">
        <v>718</v>
      </c>
      <c r="V21" s="9">
        <f t="shared" si="12"/>
        <v>230</v>
      </c>
      <c r="W21" s="9">
        <f t="shared" si="13"/>
        <v>230</v>
      </c>
      <c r="AC21">
        <f>351-66</f>
        <v>285</v>
      </c>
    </row>
    <row r="22" spans="1:29" ht="14">
      <c r="A22" s="34">
        <v>9</v>
      </c>
      <c r="B22" s="33" t="s">
        <v>680</v>
      </c>
      <c r="C22" s="126">
        <v>112</v>
      </c>
      <c r="D22" s="126">
        <v>112</v>
      </c>
      <c r="E22" s="126">
        <f t="shared" si="0"/>
        <v>0</v>
      </c>
      <c r="F22" s="9">
        <f t="shared" si="1"/>
        <v>10.08</v>
      </c>
      <c r="G22" s="9">
        <f t="shared" si="2"/>
        <v>1.1200000000000001</v>
      </c>
      <c r="H22" s="9">
        <f t="shared" si="3"/>
        <v>11.2</v>
      </c>
      <c r="I22" s="9">
        <v>0</v>
      </c>
      <c r="J22" s="9">
        <v>0</v>
      </c>
      <c r="K22" s="9">
        <f t="shared" si="4"/>
        <v>0</v>
      </c>
      <c r="L22" s="9">
        <v>6.05</v>
      </c>
      <c r="M22" s="9">
        <v>0.67</v>
      </c>
      <c r="N22" s="9">
        <f t="shared" si="5"/>
        <v>6.72</v>
      </c>
      <c r="O22" s="9">
        <f t="shared" si="6"/>
        <v>10.08</v>
      </c>
      <c r="P22" s="9">
        <f t="shared" si="7"/>
        <v>1.1200000000000001</v>
      </c>
      <c r="Q22" s="9">
        <f t="shared" si="8"/>
        <v>11.2</v>
      </c>
      <c r="R22" s="9">
        <f t="shared" si="9"/>
        <v>-4.03</v>
      </c>
      <c r="S22" s="9">
        <f t="shared" si="10"/>
        <v>-0.45000000000000007</v>
      </c>
      <c r="T22" s="9">
        <f t="shared" si="11"/>
        <v>-4.4800000000000004</v>
      </c>
      <c r="U22" s="8" t="s">
        <v>718</v>
      </c>
      <c r="V22" s="9">
        <f t="shared" si="12"/>
        <v>112</v>
      </c>
      <c r="W22" s="9">
        <f t="shared" si="13"/>
        <v>112</v>
      </c>
    </row>
    <row r="23" spans="1:29" ht="14">
      <c r="A23" s="34">
        <v>10</v>
      </c>
      <c r="B23" s="33" t="s">
        <v>681</v>
      </c>
      <c r="C23" s="126">
        <v>190</v>
      </c>
      <c r="D23" s="126">
        <v>161</v>
      </c>
      <c r="E23" s="126">
        <f t="shared" si="0"/>
        <v>-29</v>
      </c>
      <c r="F23" s="9">
        <f t="shared" si="1"/>
        <v>17.100000000000001</v>
      </c>
      <c r="G23" s="9">
        <f t="shared" si="2"/>
        <v>1.9</v>
      </c>
      <c r="H23" s="9">
        <f t="shared" si="3"/>
        <v>19</v>
      </c>
      <c r="I23" s="9">
        <v>0.5</v>
      </c>
      <c r="J23" s="9">
        <v>0</v>
      </c>
      <c r="K23" s="9">
        <f t="shared" si="4"/>
        <v>0.5</v>
      </c>
      <c r="L23" s="9">
        <v>8.69</v>
      </c>
      <c r="M23" s="9">
        <v>0.97</v>
      </c>
      <c r="N23" s="9">
        <f t="shared" si="5"/>
        <v>9.66</v>
      </c>
      <c r="O23" s="9">
        <f t="shared" si="6"/>
        <v>14.49</v>
      </c>
      <c r="P23" s="9">
        <f t="shared" si="7"/>
        <v>1.61</v>
      </c>
      <c r="Q23" s="9">
        <f t="shared" si="8"/>
        <v>16.100000000000001</v>
      </c>
      <c r="R23" s="9">
        <f t="shared" si="9"/>
        <v>-5.3000000000000007</v>
      </c>
      <c r="S23" s="9">
        <f t="shared" si="10"/>
        <v>-0.64000000000000012</v>
      </c>
      <c r="T23" s="9">
        <f t="shared" si="11"/>
        <v>-5.9400000000000013</v>
      </c>
      <c r="U23" s="8" t="s">
        <v>718</v>
      </c>
      <c r="V23" s="9">
        <f t="shared" si="12"/>
        <v>161</v>
      </c>
      <c r="W23" s="9">
        <f t="shared" si="13"/>
        <v>161</v>
      </c>
    </row>
    <row r="24" spans="1:29" ht="14">
      <c r="A24" s="34">
        <v>11</v>
      </c>
      <c r="B24" s="33" t="s">
        <v>682</v>
      </c>
      <c r="C24" s="126">
        <v>100</v>
      </c>
      <c r="D24" s="126">
        <v>100</v>
      </c>
      <c r="E24" s="126">
        <f t="shared" si="0"/>
        <v>0</v>
      </c>
      <c r="F24" s="9">
        <f t="shared" si="1"/>
        <v>9</v>
      </c>
      <c r="G24" s="9">
        <f t="shared" si="2"/>
        <v>1</v>
      </c>
      <c r="H24" s="9">
        <f t="shared" si="3"/>
        <v>10</v>
      </c>
      <c r="I24" s="9">
        <v>0</v>
      </c>
      <c r="J24" s="9">
        <v>0</v>
      </c>
      <c r="K24" s="9">
        <f t="shared" si="4"/>
        <v>0</v>
      </c>
      <c r="L24" s="9">
        <v>5.4</v>
      </c>
      <c r="M24" s="9">
        <v>0.6</v>
      </c>
      <c r="N24" s="9">
        <f t="shared" si="5"/>
        <v>6</v>
      </c>
      <c r="O24" s="9">
        <f t="shared" si="6"/>
        <v>9</v>
      </c>
      <c r="P24" s="9">
        <f t="shared" si="7"/>
        <v>1</v>
      </c>
      <c r="Q24" s="9">
        <f t="shared" si="8"/>
        <v>10</v>
      </c>
      <c r="R24" s="9">
        <f t="shared" si="9"/>
        <v>-3.5999999999999996</v>
      </c>
      <c r="S24" s="9">
        <f t="shared" si="10"/>
        <v>-0.4</v>
      </c>
      <c r="T24" s="9">
        <f t="shared" si="11"/>
        <v>-3.9999999999999996</v>
      </c>
      <c r="U24" s="8" t="s">
        <v>718</v>
      </c>
      <c r="V24" s="9">
        <f t="shared" si="12"/>
        <v>100</v>
      </c>
      <c r="W24" s="9">
        <f t="shared" si="13"/>
        <v>100</v>
      </c>
    </row>
    <row r="25" spans="1:29" ht="14">
      <c r="A25" s="34">
        <v>12</v>
      </c>
      <c r="B25" s="33" t="s">
        <v>683</v>
      </c>
      <c r="C25" s="126">
        <v>125</v>
      </c>
      <c r="D25" s="126">
        <v>125</v>
      </c>
      <c r="E25" s="126">
        <f t="shared" si="0"/>
        <v>0</v>
      </c>
      <c r="F25" s="9">
        <f t="shared" si="1"/>
        <v>11.25</v>
      </c>
      <c r="G25" s="9">
        <f t="shared" si="2"/>
        <v>1.25</v>
      </c>
      <c r="H25" s="9">
        <f t="shared" si="3"/>
        <v>12.5</v>
      </c>
      <c r="I25" s="9">
        <v>0</v>
      </c>
      <c r="J25" s="9">
        <v>0</v>
      </c>
      <c r="K25" s="9">
        <f t="shared" si="4"/>
        <v>0</v>
      </c>
      <c r="L25" s="9">
        <v>6.75</v>
      </c>
      <c r="M25" s="9">
        <v>0.75</v>
      </c>
      <c r="N25" s="9">
        <f t="shared" si="5"/>
        <v>7.5</v>
      </c>
      <c r="O25" s="9">
        <f t="shared" si="6"/>
        <v>11.25</v>
      </c>
      <c r="P25" s="9">
        <f t="shared" si="7"/>
        <v>1.25</v>
      </c>
      <c r="Q25" s="9">
        <f t="shared" si="8"/>
        <v>12.5</v>
      </c>
      <c r="R25" s="9">
        <f t="shared" si="9"/>
        <v>-4.5</v>
      </c>
      <c r="S25" s="9">
        <f t="shared" si="10"/>
        <v>-0.5</v>
      </c>
      <c r="T25" s="9">
        <f t="shared" si="11"/>
        <v>-5</v>
      </c>
      <c r="U25" s="8" t="s">
        <v>718</v>
      </c>
      <c r="V25" s="9">
        <f t="shared" si="12"/>
        <v>125</v>
      </c>
      <c r="W25" s="9">
        <f t="shared" si="13"/>
        <v>125</v>
      </c>
    </row>
    <row r="26" spans="1:29" ht="16.5" customHeight="1">
      <c r="A26" s="34">
        <v>13</v>
      </c>
      <c r="B26" s="33" t="s">
        <v>697</v>
      </c>
      <c r="C26" s="126">
        <v>108</v>
      </c>
      <c r="D26" s="126">
        <v>108</v>
      </c>
      <c r="E26" s="126">
        <f t="shared" si="0"/>
        <v>0</v>
      </c>
      <c r="F26" s="9">
        <f t="shared" si="1"/>
        <v>9.7200000000000006</v>
      </c>
      <c r="G26" s="9">
        <f t="shared" si="2"/>
        <v>1.08</v>
      </c>
      <c r="H26" s="9">
        <f t="shared" si="3"/>
        <v>10.8</v>
      </c>
      <c r="I26" s="9">
        <v>0</v>
      </c>
      <c r="J26" s="9">
        <v>0</v>
      </c>
      <c r="K26" s="9">
        <f t="shared" si="4"/>
        <v>0</v>
      </c>
      <c r="L26" s="9">
        <v>5.83</v>
      </c>
      <c r="M26" s="9">
        <v>0.65</v>
      </c>
      <c r="N26" s="9">
        <f t="shared" si="5"/>
        <v>6.48</v>
      </c>
      <c r="O26" s="9">
        <f t="shared" si="6"/>
        <v>9.7200000000000006</v>
      </c>
      <c r="P26" s="9">
        <f t="shared" si="7"/>
        <v>1.08</v>
      </c>
      <c r="Q26" s="9">
        <f t="shared" si="8"/>
        <v>10.8</v>
      </c>
      <c r="R26" s="9">
        <f t="shared" si="9"/>
        <v>-3.8900000000000006</v>
      </c>
      <c r="S26" s="9">
        <f t="shared" si="10"/>
        <v>-0.43000000000000005</v>
      </c>
      <c r="T26" s="9">
        <f t="shared" si="11"/>
        <v>-4.32</v>
      </c>
      <c r="U26" s="8" t="s">
        <v>718</v>
      </c>
      <c r="V26" s="9">
        <f t="shared" si="12"/>
        <v>108</v>
      </c>
      <c r="W26" s="9">
        <f t="shared" si="13"/>
        <v>108</v>
      </c>
    </row>
    <row r="27" spans="1:29" ht="14">
      <c r="A27" s="34">
        <v>14</v>
      </c>
      <c r="B27" s="33" t="s">
        <v>685</v>
      </c>
      <c r="C27" s="126">
        <v>56</v>
      </c>
      <c r="D27" s="126">
        <v>58</v>
      </c>
      <c r="E27" s="126">
        <f t="shared" si="0"/>
        <v>2</v>
      </c>
      <c r="F27" s="9">
        <f t="shared" si="1"/>
        <v>5.04</v>
      </c>
      <c r="G27" s="9">
        <f t="shared" si="2"/>
        <v>0.56000000000000005</v>
      </c>
      <c r="H27" s="9">
        <f t="shared" si="3"/>
        <v>5.6</v>
      </c>
      <c r="I27" s="9">
        <v>0</v>
      </c>
      <c r="J27" s="9">
        <v>0</v>
      </c>
      <c r="K27" s="9">
        <f t="shared" si="4"/>
        <v>0</v>
      </c>
      <c r="L27" s="9">
        <v>3.13</v>
      </c>
      <c r="M27" s="9">
        <v>0.35</v>
      </c>
      <c r="N27" s="9">
        <f t="shared" si="5"/>
        <v>3.48</v>
      </c>
      <c r="O27" s="9">
        <f t="shared" si="6"/>
        <v>5.22</v>
      </c>
      <c r="P27" s="9">
        <f t="shared" si="7"/>
        <v>0.57999999999999996</v>
      </c>
      <c r="Q27" s="9">
        <f t="shared" si="8"/>
        <v>5.8</v>
      </c>
      <c r="R27" s="9">
        <f t="shared" si="9"/>
        <v>-2.09</v>
      </c>
      <c r="S27" s="9">
        <f t="shared" si="10"/>
        <v>-0.22999999999999998</v>
      </c>
      <c r="T27" s="9">
        <f t="shared" si="11"/>
        <v>-2.3199999999999998</v>
      </c>
      <c r="U27" s="8" t="s">
        <v>718</v>
      </c>
      <c r="V27" s="9">
        <f t="shared" si="12"/>
        <v>58</v>
      </c>
      <c r="W27" s="9">
        <f t="shared" si="13"/>
        <v>58</v>
      </c>
    </row>
    <row r="28" spans="1:29" ht="14">
      <c r="A28" s="202">
        <v>15</v>
      </c>
      <c r="B28" s="201" t="s">
        <v>686</v>
      </c>
      <c r="C28" s="126">
        <v>132</v>
      </c>
      <c r="D28" s="126">
        <v>132</v>
      </c>
      <c r="E28" s="126">
        <f t="shared" si="0"/>
        <v>0</v>
      </c>
      <c r="F28" s="9">
        <f t="shared" si="1"/>
        <v>11.88</v>
      </c>
      <c r="G28" s="9">
        <f t="shared" si="2"/>
        <v>1.32</v>
      </c>
      <c r="H28" s="9">
        <f t="shared" si="3"/>
        <v>13.200000000000001</v>
      </c>
      <c r="I28" s="9">
        <v>0.2</v>
      </c>
      <c r="J28" s="9">
        <v>0</v>
      </c>
      <c r="K28" s="9">
        <f t="shared" si="4"/>
        <v>0.2</v>
      </c>
      <c r="L28" s="9">
        <v>7.13</v>
      </c>
      <c r="M28" s="9">
        <v>0.79</v>
      </c>
      <c r="N28" s="9">
        <f t="shared" si="5"/>
        <v>7.92</v>
      </c>
      <c r="O28" s="9">
        <f t="shared" si="6"/>
        <v>11.88</v>
      </c>
      <c r="P28" s="9">
        <f t="shared" si="7"/>
        <v>1.32</v>
      </c>
      <c r="Q28" s="9">
        <f t="shared" si="8"/>
        <v>13.200000000000001</v>
      </c>
      <c r="R28" s="9">
        <f t="shared" si="9"/>
        <v>-4.5500000000000007</v>
      </c>
      <c r="S28" s="9">
        <f t="shared" si="10"/>
        <v>-0.53</v>
      </c>
      <c r="T28" s="9">
        <f t="shared" si="11"/>
        <v>-5.080000000000001</v>
      </c>
      <c r="U28" s="8" t="s">
        <v>718</v>
      </c>
      <c r="V28" s="9">
        <f t="shared" si="12"/>
        <v>132</v>
      </c>
      <c r="W28" s="9">
        <f t="shared" si="13"/>
        <v>132</v>
      </c>
    </row>
    <row r="29" spans="1:29" ht="14">
      <c r="A29" s="202">
        <v>16</v>
      </c>
      <c r="B29" s="201" t="s">
        <v>687</v>
      </c>
      <c r="C29" s="126">
        <v>224</v>
      </c>
      <c r="D29" s="126">
        <v>224</v>
      </c>
      <c r="E29" s="126">
        <f t="shared" si="0"/>
        <v>0</v>
      </c>
      <c r="F29" s="9">
        <f t="shared" si="1"/>
        <v>20.16</v>
      </c>
      <c r="G29" s="9">
        <f t="shared" si="2"/>
        <v>2.2400000000000002</v>
      </c>
      <c r="H29" s="9">
        <f t="shared" si="3"/>
        <v>22.4</v>
      </c>
      <c r="I29" s="9">
        <v>0</v>
      </c>
      <c r="J29" s="9">
        <v>0</v>
      </c>
      <c r="K29" s="9">
        <f t="shared" si="4"/>
        <v>0</v>
      </c>
      <c r="L29" s="9">
        <v>12.1</v>
      </c>
      <c r="M29" s="9">
        <v>1.34</v>
      </c>
      <c r="N29" s="9">
        <f t="shared" si="5"/>
        <v>13.44</v>
      </c>
      <c r="O29" s="9">
        <f t="shared" si="6"/>
        <v>20.16</v>
      </c>
      <c r="P29" s="9">
        <f t="shared" si="7"/>
        <v>2.2400000000000002</v>
      </c>
      <c r="Q29" s="9">
        <f t="shared" si="8"/>
        <v>22.4</v>
      </c>
      <c r="R29" s="9">
        <f t="shared" si="9"/>
        <v>-8.06</v>
      </c>
      <c r="S29" s="9">
        <f t="shared" si="10"/>
        <v>-0.90000000000000013</v>
      </c>
      <c r="T29" s="9">
        <f t="shared" si="11"/>
        <v>-8.9600000000000009</v>
      </c>
      <c r="U29" s="8" t="s">
        <v>718</v>
      </c>
      <c r="V29" s="9">
        <f t="shared" si="12"/>
        <v>224</v>
      </c>
      <c r="W29" s="9">
        <f t="shared" si="13"/>
        <v>224</v>
      </c>
    </row>
    <row r="30" spans="1:29" ht="14">
      <c r="A30" s="34">
        <v>17</v>
      </c>
      <c r="B30" s="33" t="s">
        <v>688</v>
      </c>
      <c r="C30" s="126">
        <v>122</v>
      </c>
      <c r="D30" s="126">
        <v>109</v>
      </c>
      <c r="E30" s="126">
        <f t="shared" si="0"/>
        <v>-13</v>
      </c>
      <c r="F30" s="9">
        <f t="shared" si="1"/>
        <v>10.98</v>
      </c>
      <c r="G30" s="9">
        <f t="shared" si="2"/>
        <v>1.22</v>
      </c>
      <c r="H30" s="9">
        <f t="shared" si="3"/>
        <v>12.200000000000001</v>
      </c>
      <c r="I30" s="9">
        <v>0</v>
      </c>
      <c r="J30" s="9">
        <v>0</v>
      </c>
      <c r="K30" s="9">
        <f t="shared" si="4"/>
        <v>0</v>
      </c>
      <c r="L30" s="9">
        <v>5.89</v>
      </c>
      <c r="M30" s="9">
        <v>0.65</v>
      </c>
      <c r="N30" s="9">
        <f t="shared" si="5"/>
        <v>6.54</v>
      </c>
      <c r="O30" s="9">
        <f t="shared" si="6"/>
        <v>9.81</v>
      </c>
      <c r="P30" s="9">
        <f t="shared" si="7"/>
        <v>1.0900000000000001</v>
      </c>
      <c r="Q30" s="9">
        <f t="shared" si="8"/>
        <v>10.9</v>
      </c>
      <c r="R30" s="9">
        <f t="shared" si="9"/>
        <v>-3.9200000000000008</v>
      </c>
      <c r="S30" s="9">
        <f t="shared" si="10"/>
        <v>-0.44000000000000006</v>
      </c>
      <c r="T30" s="9">
        <f t="shared" si="11"/>
        <v>-4.3600000000000012</v>
      </c>
      <c r="U30" s="8" t="s">
        <v>718</v>
      </c>
      <c r="V30" s="9">
        <f t="shared" si="12"/>
        <v>109</v>
      </c>
      <c r="W30" s="9">
        <f t="shared" si="13"/>
        <v>109</v>
      </c>
    </row>
    <row r="31" spans="1:29" ht="14">
      <c r="A31" s="203">
        <v>18</v>
      </c>
      <c r="B31" s="201" t="s">
        <v>689</v>
      </c>
      <c r="C31" s="126">
        <v>410</v>
      </c>
      <c r="D31" s="126">
        <v>410</v>
      </c>
      <c r="E31" s="126">
        <f t="shared" si="0"/>
        <v>0</v>
      </c>
      <c r="F31" s="9">
        <f t="shared" si="1"/>
        <v>36.9</v>
      </c>
      <c r="G31" s="9">
        <f t="shared" si="2"/>
        <v>4.0999999999999996</v>
      </c>
      <c r="H31" s="9">
        <f t="shared" si="3"/>
        <v>41</v>
      </c>
      <c r="I31" s="9">
        <v>5</v>
      </c>
      <c r="J31" s="9">
        <v>0</v>
      </c>
      <c r="K31" s="9">
        <f t="shared" si="4"/>
        <v>5</v>
      </c>
      <c r="L31" s="9">
        <v>22.14</v>
      </c>
      <c r="M31" s="9">
        <v>2.46</v>
      </c>
      <c r="N31" s="9">
        <f t="shared" si="5"/>
        <v>24.6</v>
      </c>
      <c r="O31" s="9">
        <f t="shared" si="6"/>
        <v>36.9</v>
      </c>
      <c r="P31" s="9">
        <f t="shared" si="7"/>
        <v>4.0999999999999996</v>
      </c>
      <c r="Q31" s="9">
        <f t="shared" si="8"/>
        <v>41</v>
      </c>
      <c r="R31" s="9">
        <f t="shared" si="9"/>
        <v>-9.759999999999998</v>
      </c>
      <c r="S31" s="9">
        <f t="shared" si="10"/>
        <v>-1.6399999999999997</v>
      </c>
      <c r="T31" s="9">
        <f t="shared" si="11"/>
        <v>-11.399999999999999</v>
      </c>
      <c r="U31" s="8" t="s">
        <v>718</v>
      </c>
      <c r="V31" s="9">
        <f t="shared" si="12"/>
        <v>410</v>
      </c>
      <c r="W31" s="9">
        <f t="shared" si="13"/>
        <v>410</v>
      </c>
    </row>
    <row r="32" spans="1:29" ht="14">
      <c r="A32" s="204">
        <v>19</v>
      </c>
      <c r="B32" s="33" t="s">
        <v>690</v>
      </c>
      <c r="C32" s="126">
        <v>138</v>
      </c>
      <c r="D32" s="126">
        <v>120</v>
      </c>
      <c r="E32" s="126">
        <f t="shared" si="0"/>
        <v>-18</v>
      </c>
      <c r="F32" s="9">
        <f t="shared" si="1"/>
        <v>12.42</v>
      </c>
      <c r="G32" s="9">
        <f t="shared" si="2"/>
        <v>1.38</v>
      </c>
      <c r="H32" s="9">
        <f t="shared" si="3"/>
        <v>13.8</v>
      </c>
      <c r="I32" s="9">
        <v>0</v>
      </c>
      <c r="J32" s="9">
        <v>0</v>
      </c>
      <c r="K32" s="9">
        <f t="shared" si="4"/>
        <v>0</v>
      </c>
      <c r="L32" s="9">
        <v>6.48</v>
      </c>
      <c r="M32" s="9">
        <v>0.72</v>
      </c>
      <c r="N32" s="9">
        <f t="shared" si="5"/>
        <v>7.2</v>
      </c>
      <c r="O32" s="9">
        <f t="shared" si="6"/>
        <v>10.8</v>
      </c>
      <c r="P32" s="9">
        <f t="shared" si="7"/>
        <v>1.2</v>
      </c>
      <c r="Q32" s="9">
        <f t="shared" si="8"/>
        <v>12</v>
      </c>
      <c r="R32" s="9">
        <f t="shared" si="9"/>
        <v>-4.32</v>
      </c>
      <c r="S32" s="9">
        <f t="shared" si="10"/>
        <v>-0.48</v>
      </c>
      <c r="T32" s="9">
        <f t="shared" si="11"/>
        <v>-4.8000000000000007</v>
      </c>
      <c r="U32" s="8" t="s">
        <v>718</v>
      </c>
      <c r="V32" s="9">
        <f t="shared" si="12"/>
        <v>120</v>
      </c>
      <c r="W32" s="9">
        <f t="shared" si="13"/>
        <v>120</v>
      </c>
    </row>
    <row r="33" spans="1:27" ht="14">
      <c r="A33" s="204">
        <v>20</v>
      </c>
      <c r="B33" s="33" t="s">
        <v>691</v>
      </c>
      <c r="C33" s="126">
        <v>157</v>
      </c>
      <c r="D33" s="126">
        <v>179</v>
      </c>
      <c r="E33" s="126">
        <f t="shared" si="0"/>
        <v>22</v>
      </c>
      <c r="F33" s="9">
        <f t="shared" si="1"/>
        <v>14.13</v>
      </c>
      <c r="G33" s="9">
        <f t="shared" si="2"/>
        <v>1.57</v>
      </c>
      <c r="H33" s="9">
        <f t="shared" si="3"/>
        <v>15.700000000000001</v>
      </c>
      <c r="I33" s="9">
        <v>0</v>
      </c>
      <c r="J33" s="9">
        <v>0</v>
      </c>
      <c r="K33" s="9">
        <f t="shared" si="4"/>
        <v>0</v>
      </c>
      <c r="L33" s="9">
        <v>9.67</v>
      </c>
      <c r="M33" s="9">
        <v>1.07</v>
      </c>
      <c r="N33" s="9">
        <f t="shared" si="5"/>
        <v>10.74</v>
      </c>
      <c r="O33" s="9">
        <f t="shared" si="6"/>
        <v>16.11</v>
      </c>
      <c r="P33" s="9">
        <f t="shared" si="7"/>
        <v>1.79</v>
      </c>
      <c r="Q33" s="9">
        <f t="shared" si="8"/>
        <v>17.899999999999999</v>
      </c>
      <c r="R33" s="9">
        <f t="shared" si="9"/>
        <v>-6.4399999999999995</v>
      </c>
      <c r="S33" s="9">
        <f t="shared" si="10"/>
        <v>-0.72</v>
      </c>
      <c r="T33" s="9">
        <f t="shared" si="11"/>
        <v>-7.1599999999999993</v>
      </c>
      <c r="U33" s="8" t="s">
        <v>718</v>
      </c>
      <c r="V33" s="9">
        <f t="shared" si="12"/>
        <v>179</v>
      </c>
      <c r="W33" s="9">
        <f t="shared" si="13"/>
        <v>179</v>
      </c>
    </row>
    <row r="34" spans="1:27" ht="14">
      <c r="A34" s="34">
        <v>21</v>
      </c>
      <c r="B34" s="33" t="s">
        <v>692</v>
      </c>
      <c r="C34" s="126">
        <v>204</v>
      </c>
      <c r="D34" s="126">
        <v>200</v>
      </c>
      <c r="E34" s="126">
        <f t="shared" si="0"/>
        <v>-4</v>
      </c>
      <c r="F34" s="9">
        <f t="shared" si="1"/>
        <v>18.36</v>
      </c>
      <c r="G34" s="9">
        <f t="shared" si="2"/>
        <v>2.04</v>
      </c>
      <c r="H34" s="9">
        <f t="shared" si="3"/>
        <v>20.399999999999999</v>
      </c>
      <c r="I34" s="9">
        <v>0</v>
      </c>
      <c r="J34" s="9">
        <v>0</v>
      </c>
      <c r="K34" s="9">
        <f t="shared" si="4"/>
        <v>0</v>
      </c>
      <c r="L34" s="9">
        <v>10.8</v>
      </c>
      <c r="M34" s="9">
        <v>1.2</v>
      </c>
      <c r="N34" s="9">
        <f t="shared" si="5"/>
        <v>12</v>
      </c>
      <c r="O34" s="9">
        <f t="shared" si="6"/>
        <v>18</v>
      </c>
      <c r="P34" s="9">
        <f t="shared" si="7"/>
        <v>2</v>
      </c>
      <c r="Q34" s="9">
        <f t="shared" si="8"/>
        <v>20</v>
      </c>
      <c r="R34" s="9">
        <f t="shared" si="9"/>
        <v>-7.1999999999999993</v>
      </c>
      <c r="S34" s="9">
        <f t="shared" si="10"/>
        <v>-0.8</v>
      </c>
      <c r="T34" s="9">
        <f t="shared" si="11"/>
        <v>-7.9999999999999991</v>
      </c>
      <c r="U34" s="8" t="s">
        <v>718</v>
      </c>
      <c r="V34" s="9">
        <f t="shared" si="12"/>
        <v>200</v>
      </c>
      <c r="W34" s="9">
        <f t="shared" si="13"/>
        <v>200</v>
      </c>
    </row>
    <row r="35" spans="1:27" ht="14">
      <c r="A35" s="34">
        <v>22</v>
      </c>
      <c r="B35" s="33" t="s">
        <v>693</v>
      </c>
      <c r="C35" s="126">
        <v>185</v>
      </c>
      <c r="D35" s="126">
        <v>185</v>
      </c>
      <c r="E35" s="126">
        <f t="shared" si="0"/>
        <v>0</v>
      </c>
      <c r="F35" s="9">
        <f t="shared" si="1"/>
        <v>16.649999999999999</v>
      </c>
      <c r="G35" s="9">
        <f t="shared" si="2"/>
        <v>1.85</v>
      </c>
      <c r="H35" s="9">
        <f t="shared" si="3"/>
        <v>18.5</v>
      </c>
      <c r="I35" s="9">
        <v>0</v>
      </c>
      <c r="J35" s="9">
        <v>0</v>
      </c>
      <c r="K35" s="9">
        <f t="shared" si="4"/>
        <v>0</v>
      </c>
      <c r="L35" s="9">
        <v>9.99</v>
      </c>
      <c r="M35" s="9">
        <v>1.1100000000000001</v>
      </c>
      <c r="N35" s="9">
        <f t="shared" si="5"/>
        <v>11.1</v>
      </c>
      <c r="O35" s="9">
        <f t="shared" si="6"/>
        <v>16.649999999999999</v>
      </c>
      <c r="P35" s="9">
        <f t="shared" si="7"/>
        <v>1.85</v>
      </c>
      <c r="Q35" s="9">
        <f t="shared" si="8"/>
        <v>18.5</v>
      </c>
      <c r="R35" s="9">
        <f t="shared" si="9"/>
        <v>-6.6599999999999984</v>
      </c>
      <c r="S35" s="9">
        <f t="shared" si="10"/>
        <v>-0.74</v>
      </c>
      <c r="T35" s="9">
        <f t="shared" si="11"/>
        <v>-7.3999999999999986</v>
      </c>
      <c r="U35" s="8" t="s">
        <v>718</v>
      </c>
      <c r="V35" s="9">
        <f t="shared" si="12"/>
        <v>185</v>
      </c>
      <c r="W35" s="9">
        <f t="shared" si="13"/>
        <v>185</v>
      </c>
    </row>
    <row r="36" spans="1:27" ht="14">
      <c r="A36" s="34">
        <v>23</v>
      </c>
      <c r="B36" s="33" t="s">
        <v>694</v>
      </c>
      <c r="C36" s="126">
        <v>67</v>
      </c>
      <c r="D36" s="126">
        <v>71</v>
      </c>
      <c r="E36" s="126">
        <f t="shared" si="0"/>
        <v>4</v>
      </c>
      <c r="F36" s="9">
        <f t="shared" si="1"/>
        <v>6.03</v>
      </c>
      <c r="G36" s="9">
        <f t="shared" si="2"/>
        <v>0.67</v>
      </c>
      <c r="H36" s="9">
        <f t="shared" si="3"/>
        <v>6.7</v>
      </c>
      <c r="I36" s="9">
        <v>0</v>
      </c>
      <c r="J36" s="9">
        <v>0</v>
      </c>
      <c r="K36" s="9">
        <f>I36+J36</f>
        <v>0</v>
      </c>
      <c r="L36" s="9">
        <v>3.83</v>
      </c>
      <c r="M36" s="9">
        <v>0.43</v>
      </c>
      <c r="N36" s="9">
        <f t="shared" si="5"/>
        <v>4.26</v>
      </c>
      <c r="O36" s="9">
        <f t="shared" si="6"/>
        <v>6.39</v>
      </c>
      <c r="P36" s="9">
        <f t="shared" si="7"/>
        <v>0.71</v>
      </c>
      <c r="Q36" s="9">
        <f t="shared" si="8"/>
        <v>7.1</v>
      </c>
      <c r="R36" s="9">
        <f t="shared" si="9"/>
        <v>-2.5599999999999996</v>
      </c>
      <c r="S36" s="9">
        <f t="shared" si="10"/>
        <v>-0.27999999999999997</v>
      </c>
      <c r="T36" s="9">
        <f t="shared" si="11"/>
        <v>-2.8399999999999994</v>
      </c>
      <c r="U36" s="8" t="s">
        <v>718</v>
      </c>
      <c r="V36" s="9">
        <f>D36</f>
        <v>71</v>
      </c>
      <c r="W36" s="9">
        <f t="shared" si="13"/>
        <v>71</v>
      </c>
    </row>
    <row r="37" spans="1:27" ht="14">
      <c r="A37" s="484">
        <v>24</v>
      </c>
      <c r="B37" s="33" t="s">
        <v>919</v>
      </c>
      <c r="C37" s="126">
        <v>66</v>
      </c>
      <c r="D37" s="126">
        <v>66</v>
      </c>
      <c r="E37" s="126">
        <f t="shared" si="0"/>
        <v>0</v>
      </c>
      <c r="F37" s="9">
        <f>ROUND(C37*0.09, 2)</f>
        <v>5.94</v>
      </c>
      <c r="G37" s="9">
        <f t="shared" si="2"/>
        <v>0.66</v>
      </c>
      <c r="H37" s="9">
        <f t="shared" si="3"/>
        <v>6.6000000000000005</v>
      </c>
      <c r="I37" s="9">
        <v>0</v>
      </c>
      <c r="J37" s="9">
        <v>0</v>
      </c>
      <c r="K37" s="9">
        <f t="shared" ref="K37:K39" si="14">I37+J37</f>
        <v>0</v>
      </c>
      <c r="L37" s="9">
        <v>3.56</v>
      </c>
      <c r="M37" s="9">
        <v>0.4</v>
      </c>
      <c r="N37" s="9">
        <f t="shared" si="5"/>
        <v>3.96</v>
      </c>
      <c r="O37" s="9">
        <f t="shared" si="6"/>
        <v>5.94</v>
      </c>
      <c r="P37" s="9">
        <f t="shared" si="7"/>
        <v>0.66</v>
      </c>
      <c r="Q37" s="9">
        <f t="shared" si="8"/>
        <v>6.6000000000000005</v>
      </c>
      <c r="R37" s="9">
        <f t="shared" si="9"/>
        <v>-2.3800000000000003</v>
      </c>
      <c r="S37" s="9">
        <f t="shared" si="10"/>
        <v>-0.26</v>
      </c>
      <c r="T37" s="9">
        <f t="shared" si="11"/>
        <v>-2.6400000000000006</v>
      </c>
      <c r="U37" s="8" t="s">
        <v>718</v>
      </c>
      <c r="V37" s="9">
        <f t="shared" ref="V37:V39" si="15">D37</f>
        <v>66</v>
      </c>
      <c r="W37" s="9">
        <f t="shared" si="13"/>
        <v>66</v>
      </c>
    </row>
    <row r="38" spans="1:27" ht="14">
      <c r="A38" s="484">
        <v>25</v>
      </c>
      <c r="B38" s="33" t="s">
        <v>920</v>
      </c>
      <c r="C38" s="126">
        <v>45</v>
      </c>
      <c r="D38" s="126">
        <v>45</v>
      </c>
      <c r="E38" s="126">
        <f t="shared" si="0"/>
        <v>0</v>
      </c>
      <c r="F38" s="9">
        <f t="shared" ref="F38:F39" si="16">ROUND(C38*0.09, 2)</f>
        <v>4.05</v>
      </c>
      <c r="G38" s="9">
        <f t="shared" si="2"/>
        <v>0.45</v>
      </c>
      <c r="H38" s="9">
        <f t="shared" si="3"/>
        <v>4.5</v>
      </c>
      <c r="I38" s="9">
        <v>0</v>
      </c>
      <c r="J38" s="9">
        <v>0</v>
      </c>
      <c r="K38" s="9">
        <f t="shared" si="14"/>
        <v>0</v>
      </c>
      <c r="L38" s="9">
        <v>2.4300000000000002</v>
      </c>
      <c r="M38" s="9">
        <v>0.27</v>
      </c>
      <c r="N38" s="9">
        <f t="shared" si="5"/>
        <v>2.7</v>
      </c>
      <c r="O38" s="9">
        <f t="shared" si="6"/>
        <v>4.05</v>
      </c>
      <c r="P38" s="9">
        <f t="shared" si="7"/>
        <v>0.45</v>
      </c>
      <c r="Q38" s="9">
        <f t="shared" si="8"/>
        <v>4.5</v>
      </c>
      <c r="R38" s="9">
        <f t="shared" si="9"/>
        <v>-1.6199999999999997</v>
      </c>
      <c r="S38" s="9">
        <f t="shared" si="10"/>
        <v>-0.18</v>
      </c>
      <c r="T38" s="9">
        <f t="shared" si="11"/>
        <v>-1.7999999999999996</v>
      </c>
      <c r="U38" s="8" t="s">
        <v>718</v>
      </c>
      <c r="V38" s="9">
        <f t="shared" si="15"/>
        <v>45</v>
      </c>
      <c r="W38" s="9">
        <f t="shared" si="13"/>
        <v>45</v>
      </c>
    </row>
    <row r="39" spans="1:27" ht="14">
      <c r="A39" s="484">
        <v>26</v>
      </c>
      <c r="B39" s="33" t="s">
        <v>921</v>
      </c>
      <c r="C39" s="126">
        <v>24</v>
      </c>
      <c r="D39" s="126">
        <v>26</v>
      </c>
      <c r="E39" s="126">
        <f t="shared" si="0"/>
        <v>2</v>
      </c>
      <c r="F39" s="9">
        <f t="shared" si="16"/>
        <v>2.16</v>
      </c>
      <c r="G39" s="9">
        <f t="shared" si="2"/>
        <v>0.24</v>
      </c>
      <c r="H39" s="9">
        <f t="shared" si="3"/>
        <v>2.4000000000000004</v>
      </c>
      <c r="I39" s="9">
        <v>0</v>
      </c>
      <c r="J39" s="9">
        <v>0</v>
      </c>
      <c r="K39" s="9">
        <f t="shared" si="14"/>
        <v>0</v>
      </c>
      <c r="L39" s="9">
        <v>1.4</v>
      </c>
      <c r="M39" s="9">
        <v>0.16</v>
      </c>
      <c r="N39" s="9">
        <f t="shared" si="5"/>
        <v>1.5599999999999998</v>
      </c>
      <c r="O39" s="9">
        <f t="shared" si="6"/>
        <v>2.34</v>
      </c>
      <c r="P39" s="9">
        <f t="shared" si="7"/>
        <v>0.26</v>
      </c>
      <c r="Q39" s="9">
        <f t="shared" si="8"/>
        <v>2.5999999999999996</v>
      </c>
      <c r="R39" s="9">
        <f t="shared" si="9"/>
        <v>-0.94</v>
      </c>
      <c r="S39" s="9">
        <f t="shared" si="10"/>
        <v>-0.1</v>
      </c>
      <c r="T39" s="9">
        <f t="shared" si="11"/>
        <v>-1.04</v>
      </c>
      <c r="U39" s="8" t="s">
        <v>718</v>
      </c>
      <c r="V39" s="9">
        <f t="shared" si="15"/>
        <v>26</v>
      </c>
      <c r="W39" s="9">
        <f t="shared" si="13"/>
        <v>26</v>
      </c>
    </row>
    <row r="40" spans="1:27" ht="13">
      <c r="A40" s="20" t="s">
        <v>14</v>
      </c>
      <c r="B40" s="9"/>
      <c r="C40" s="9">
        <f>SUM(C14:C39)</f>
        <v>4185</v>
      </c>
      <c r="D40" s="9">
        <f t="shared" ref="D40:W40" si="17">SUM(D14:D39)</f>
        <v>3971</v>
      </c>
      <c r="E40" s="9">
        <f t="shared" si="17"/>
        <v>-214</v>
      </c>
      <c r="F40" s="9">
        <f t="shared" si="17"/>
        <v>376.65</v>
      </c>
      <c r="G40" s="9">
        <f t="shared" si="17"/>
        <v>41.85</v>
      </c>
      <c r="H40" s="9">
        <f t="shared" si="17"/>
        <v>418.49999999999994</v>
      </c>
      <c r="I40" s="9">
        <f t="shared" si="17"/>
        <v>7.8000000000000007</v>
      </c>
      <c r="J40" s="9">
        <f t="shared" si="17"/>
        <v>0</v>
      </c>
      <c r="K40" s="9">
        <f t="shared" si="17"/>
        <v>7.8000000000000007</v>
      </c>
      <c r="L40" s="9">
        <f>SUM(L14:L39)</f>
        <v>214.43</v>
      </c>
      <c r="M40" s="9">
        <f>SUM(M14:M39)</f>
        <v>23.829999999999995</v>
      </c>
      <c r="N40" s="9">
        <f t="shared" si="17"/>
        <v>238.25999999999993</v>
      </c>
      <c r="O40" s="9">
        <f t="shared" si="17"/>
        <v>357.38999999999993</v>
      </c>
      <c r="P40" s="9">
        <f t="shared" si="17"/>
        <v>39.71</v>
      </c>
      <c r="Q40" s="9">
        <f t="shared" si="17"/>
        <v>397.1</v>
      </c>
      <c r="R40" s="9">
        <f t="shared" si="17"/>
        <v>-135.15999999999997</v>
      </c>
      <c r="S40" s="9">
        <f t="shared" si="17"/>
        <v>-15.88</v>
      </c>
      <c r="T40" s="9">
        <f t="shared" si="17"/>
        <v>-151.04</v>
      </c>
      <c r="U40" s="9"/>
      <c r="V40" s="9">
        <f t="shared" si="17"/>
        <v>3971</v>
      </c>
      <c r="W40" s="9">
        <f t="shared" si="17"/>
        <v>3971</v>
      </c>
    </row>
    <row r="41" spans="1:27">
      <c r="C41">
        <v>1920</v>
      </c>
      <c r="D41">
        <v>1820</v>
      </c>
      <c r="E41">
        <v>-100</v>
      </c>
      <c r="F41">
        <v>172.80000000000004</v>
      </c>
      <c r="G41">
        <v>19.2</v>
      </c>
      <c r="H41">
        <v>191.99999999999997</v>
      </c>
      <c r="I41">
        <v>9.84</v>
      </c>
      <c r="J41">
        <v>0</v>
      </c>
      <c r="K41">
        <v>9.84</v>
      </c>
      <c r="L41">
        <v>97.6</v>
      </c>
      <c r="M41">
        <v>10.840000000000002</v>
      </c>
      <c r="N41">
        <v>108.44</v>
      </c>
      <c r="O41">
        <v>163.80000000000001</v>
      </c>
      <c r="P41">
        <v>18.2</v>
      </c>
      <c r="Q41">
        <v>182</v>
      </c>
      <c r="R41">
        <v>-56.359999999999985</v>
      </c>
      <c r="S41">
        <v>-7.3599999999999994</v>
      </c>
      <c r="T41">
        <v>-63.719999999999985</v>
      </c>
      <c r="V41">
        <v>1820</v>
      </c>
      <c r="W41">
        <v>1820</v>
      </c>
      <c r="AA41">
        <f>R40+'AT-8A_Hon_CCH_UPry'!R40</f>
        <v>-191.51999999999995</v>
      </c>
    </row>
    <row r="42" spans="1:27">
      <c r="C42">
        <f>SUM(C40:C41)</f>
        <v>6105</v>
      </c>
      <c r="D42">
        <f t="shared" ref="D42:W42" si="18">SUM(D40:D41)</f>
        <v>5791</v>
      </c>
      <c r="E42">
        <f t="shared" si="18"/>
        <v>-314</v>
      </c>
      <c r="F42">
        <f t="shared" si="18"/>
        <v>549.45000000000005</v>
      </c>
      <c r="G42">
        <f t="shared" si="18"/>
        <v>61.05</v>
      </c>
      <c r="H42">
        <f t="shared" si="18"/>
        <v>610.49999999999989</v>
      </c>
      <c r="I42">
        <f t="shared" si="18"/>
        <v>17.64</v>
      </c>
      <c r="J42">
        <f t="shared" si="18"/>
        <v>0</v>
      </c>
      <c r="K42">
        <f t="shared" si="18"/>
        <v>17.64</v>
      </c>
      <c r="L42">
        <f t="shared" si="18"/>
        <v>312.02999999999997</v>
      </c>
      <c r="M42">
        <f t="shared" si="18"/>
        <v>34.669999999999995</v>
      </c>
      <c r="N42">
        <f t="shared" si="18"/>
        <v>346.69999999999993</v>
      </c>
      <c r="O42">
        <f t="shared" si="18"/>
        <v>521.18999999999994</v>
      </c>
      <c r="P42">
        <f t="shared" si="18"/>
        <v>57.91</v>
      </c>
      <c r="Q42">
        <f t="shared" si="18"/>
        <v>579.1</v>
      </c>
      <c r="R42">
        <f t="shared" si="18"/>
        <v>-191.51999999999995</v>
      </c>
      <c r="S42">
        <f t="shared" si="18"/>
        <v>-23.240000000000002</v>
      </c>
      <c r="T42">
        <f t="shared" si="18"/>
        <v>-214.76</v>
      </c>
      <c r="U42">
        <f t="shared" si="18"/>
        <v>0</v>
      </c>
      <c r="V42">
        <f t="shared" si="18"/>
        <v>5791</v>
      </c>
      <c r="W42">
        <f t="shared" si="18"/>
        <v>5791</v>
      </c>
    </row>
    <row r="43" spans="1:27" ht="13">
      <c r="B43" s="13" t="s">
        <v>750</v>
      </c>
    </row>
    <row r="44" spans="1:27" ht="13">
      <c r="B44" s="13" t="str">
        <f>'T7ACC_UPY_Utlsn '!A44</f>
        <v xml:space="preserve">Date : 28.04.2020 </v>
      </c>
      <c r="D44" s="580">
        <f>D42/C42</f>
        <v>0.94856674856674861</v>
      </c>
      <c r="L44" s="395"/>
      <c r="Q44" s="580">
        <f>Q42/H42</f>
        <v>0.94856674856674883</v>
      </c>
    </row>
    <row r="45" spans="1:27">
      <c r="L45" s="395"/>
    </row>
    <row r="46" spans="1:27" ht="13">
      <c r="T46" s="13" t="s">
        <v>706</v>
      </c>
    </row>
    <row r="47" spans="1:27">
      <c r="T47" s="221" t="s">
        <v>707</v>
      </c>
    </row>
    <row r="48" spans="1:27">
      <c r="T48" s="221" t="s">
        <v>708</v>
      </c>
    </row>
    <row r="50" spans="3:13">
      <c r="C50">
        <f>C40+'AT-8A_Hon_CCH_UPry'!C40</f>
        <v>6105</v>
      </c>
      <c r="D50">
        <f>D40+'AT-8A_Hon_CCH_UPry'!D40</f>
        <v>5791</v>
      </c>
      <c r="I50">
        <f>I40+'AT-8A_Hon_CCH_UPry'!I40</f>
        <v>17.64</v>
      </c>
      <c r="L50">
        <f>L40+'AT-8A_Hon_CCH_UPry'!L40</f>
        <v>312.02999999999997</v>
      </c>
      <c r="M50">
        <f>M40+'AT-8A_Hon_CCH_UPry'!M40</f>
        <v>34.669999999999995</v>
      </c>
    </row>
    <row r="52" spans="3:13">
      <c r="I52">
        <v>17.64</v>
      </c>
      <c r="L52">
        <v>312.02999999999997</v>
      </c>
    </row>
    <row r="53" spans="3:13">
      <c r="F53">
        <f>9000/100000</f>
        <v>0.09</v>
      </c>
    </row>
    <row r="54" spans="3:13">
      <c r="H54">
        <f>D50*F53</f>
        <v>521.18999999999994</v>
      </c>
    </row>
  </sheetData>
  <mergeCells count="19">
    <mergeCell ref="R1:T1"/>
    <mergeCell ref="A3:R3"/>
    <mergeCell ref="A5:R5"/>
    <mergeCell ref="A8:T8"/>
    <mergeCell ref="Q9:T9"/>
    <mergeCell ref="U11:U12"/>
    <mergeCell ref="L11:N11"/>
    <mergeCell ref="D11:D12"/>
    <mergeCell ref="A4:Q4"/>
    <mergeCell ref="W11:W12"/>
    <mergeCell ref="V11:V12"/>
    <mergeCell ref="C11:C12"/>
    <mergeCell ref="B11:B12"/>
    <mergeCell ref="O11:Q11"/>
    <mergeCell ref="Q10:T10"/>
    <mergeCell ref="I11:K11"/>
    <mergeCell ref="R11:T11"/>
    <mergeCell ref="F11:H11"/>
    <mergeCell ref="A11:A12"/>
  </mergeCells>
  <printOptions horizontalCentered="1"/>
  <pageMargins left="0.70866141732283505" right="0.70866141732283505" top="1.2362204720000001" bottom="0" header="0.31496062992126" footer="0.31496062992126"/>
  <pageSetup paperSize="9" scale="5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E49"/>
  <sheetViews>
    <sheetView view="pageBreakPreview" topLeftCell="H21" zoomScale="90" zoomScaleNormal="90" zoomScaleSheetLayoutView="90" workbookViewId="0">
      <selection activeCell="C40" sqref="C40:W40"/>
    </sheetView>
  </sheetViews>
  <sheetFormatPr defaultRowHeight="12.5"/>
  <cols>
    <col min="1" max="1" width="7.90625" customWidth="1"/>
    <col min="2" max="2" width="16.1796875" customWidth="1"/>
    <col min="3" max="3" width="14.7265625" customWidth="1"/>
    <col min="4" max="4" width="11.36328125" customWidth="1"/>
    <col min="5" max="5" width="11.36328125" hidden="1" customWidth="1"/>
    <col min="6" max="6" width="12.36328125" customWidth="1"/>
    <col min="7" max="7" width="12" customWidth="1"/>
    <col min="8" max="8" width="13.1796875" customWidth="1"/>
    <col min="9" max="20" width="8.7265625" customWidth="1"/>
    <col min="21" max="21" width="10.54296875" customWidth="1"/>
    <col min="22" max="22" width="11.1796875" customWidth="1"/>
    <col min="23" max="23" width="11.90625" customWidth="1"/>
  </cols>
  <sheetData>
    <row r="1" spans="1:31" ht="15.5">
      <c r="R1" s="760" t="s">
        <v>836</v>
      </c>
      <c r="S1" s="760"/>
      <c r="T1" s="760"/>
    </row>
    <row r="3" spans="1:31" ht="15.5">
      <c r="A3" s="707" t="s">
        <v>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</row>
    <row r="4" spans="1:31" ht="20">
      <c r="A4" s="756" t="s">
        <v>838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28"/>
    </row>
    <row r="5" spans="1:31" ht="15.5">
      <c r="A5" s="761" t="s">
        <v>755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</row>
    <row r="6" spans="1:31" ht="1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V6" s="13"/>
    </row>
    <row r="8" spans="1:31" ht="15.5">
      <c r="A8" s="591" t="s">
        <v>895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</row>
    <row r="9" spans="1:31" ht="15.5">
      <c r="A9" s="30"/>
      <c r="B9" s="25"/>
      <c r="C9" s="25"/>
      <c r="D9" s="25"/>
      <c r="E9" s="519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729" t="s">
        <v>211</v>
      </c>
      <c r="R9" s="729"/>
      <c r="S9" s="729"/>
      <c r="T9" s="729"/>
      <c r="V9" s="25"/>
    </row>
    <row r="10" spans="1:31" ht="13">
      <c r="Q10" s="727" t="s">
        <v>916</v>
      </c>
      <c r="R10" s="727"/>
      <c r="S10" s="727"/>
      <c r="T10" s="727"/>
    </row>
    <row r="11" spans="1:31" ht="28.5" customHeight="1">
      <c r="A11" s="705" t="s">
        <v>18</v>
      </c>
      <c r="B11" s="700" t="s">
        <v>192</v>
      </c>
      <c r="C11" s="700" t="s">
        <v>355</v>
      </c>
      <c r="D11" s="700" t="s">
        <v>458</v>
      </c>
      <c r="E11" s="520"/>
      <c r="F11" s="594" t="s">
        <v>943</v>
      </c>
      <c r="G11" s="594"/>
      <c r="H11" s="594"/>
      <c r="I11" s="605" t="s">
        <v>809</v>
      </c>
      <c r="J11" s="632"/>
      <c r="K11" s="606"/>
      <c r="L11" s="751" t="s">
        <v>357</v>
      </c>
      <c r="M11" s="752"/>
      <c r="N11" s="753"/>
      <c r="O11" s="757" t="s">
        <v>147</v>
      </c>
      <c r="P11" s="758"/>
      <c r="Q11" s="759"/>
      <c r="R11" s="593" t="s">
        <v>944</v>
      </c>
      <c r="S11" s="593"/>
      <c r="T11" s="593"/>
      <c r="U11" s="700" t="s">
        <v>233</v>
      </c>
      <c r="V11" s="700" t="s">
        <v>411</v>
      </c>
      <c r="W11" s="700" t="s">
        <v>358</v>
      </c>
    </row>
    <row r="12" spans="1:31" ht="42.75" customHeight="1">
      <c r="A12" s="706"/>
      <c r="B12" s="701"/>
      <c r="C12" s="701"/>
      <c r="D12" s="701"/>
      <c r="E12" s="521"/>
      <c r="F12" s="5" t="s">
        <v>167</v>
      </c>
      <c r="G12" s="5" t="s">
        <v>193</v>
      </c>
      <c r="H12" s="5" t="s">
        <v>14</v>
      </c>
      <c r="I12" s="5" t="s">
        <v>167</v>
      </c>
      <c r="J12" s="5" t="s">
        <v>193</v>
      </c>
      <c r="K12" s="5" t="s">
        <v>14</v>
      </c>
      <c r="L12" s="5" t="s">
        <v>167</v>
      </c>
      <c r="M12" s="5" t="s">
        <v>193</v>
      </c>
      <c r="N12" s="5" t="s">
        <v>14</v>
      </c>
      <c r="O12" s="5" t="s">
        <v>167</v>
      </c>
      <c r="P12" s="5" t="s">
        <v>193</v>
      </c>
      <c r="Q12" s="5" t="s">
        <v>14</v>
      </c>
      <c r="R12" s="5" t="s">
        <v>221</v>
      </c>
      <c r="S12" s="5" t="s">
        <v>203</v>
      </c>
      <c r="T12" s="5" t="s">
        <v>204</v>
      </c>
      <c r="U12" s="701"/>
      <c r="V12" s="701"/>
      <c r="W12" s="701"/>
    </row>
    <row r="13" spans="1:31">
      <c r="A13" s="112">
        <v>1</v>
      </c>
      <c r="B13" s="76">
        <v>2</v>
      </c>
      <c r="C13" s="8">
        <v>3</v>
      </c>
      <c r="D13" s="76">
        <v>4</v>
      </c>
      <c r="E13" s="522"/>
      <c r="F13" s="76">
        <v>5</v>
      </c>
      <c r="G13" s="8">
        <v>6</v>
      </c>
      <c r="H13" s="76">
        <v>7</v>
      </c>
      <c r="I13" s="76">
        <v>8</v>
      </c>
      <c r="J13" s="8">
        <v>9</v>
      </c>
      <c r="K13" s="76">
        <v>10</v>
      </c>
      <c r="L13" s="76">
        <v>11</v>
      </c>
      <c r="M13" s="8">
        <v>12</v>
      </c>
      <c r="N13" s="76">
        <v>13</v>
      </c>
      <c r="O13" s="76">
        <v>14</v>
      </c>
      <c r="P13" s="8">
        <v>15</v>
      </c>
      <c r="Q13" s="76">
        <v>16</v>
      </c>
      <c r="R13" s="76">
        <v>17</v>
      </c>
      <c r="S13" s="8">
        <v>18</v>
      </c>
      <c r="T13" s="76">
        <v>19</v>
      </c>
      <c r="U13" s="76">
        <v>20</v>
      </c>
      <c r="V13" s="8">
        <v>21</v>
      </c>
      <c r="W13" s="76">
        <v>22</v>
      </c>
    </row>
    <row r="14" spans="1:31" ht="14">
      <c r="A14" s="202">
        <v>1</v>
      </c>
      <c r="B14" s="201" t="s">
        <v>672</v>
      </c>
      <c r="C14" s="126">
        <v>37</v>
      </c>
      <c r="D14" s="126">
        <v>31</v>
      </c>
      <c r="E14" s="126">
        <f>D14-C14</f>
        <v>-6</v>
      </c>
      <c r="F14" s="9">
        <f>ROUND(C14*0.09, 2)</f>
        <v>3.33</v>
      </c>
      <c r="G14" s="9">
        <f>ROUND(C14*0.01, 2)</f>
        <v>0.37</v>
      </c>
      <c r="H14" s="217">
        <f>F14+G14</f>
        <v>3.7</v>
      </c>
      <c r="I14" s="9">
        <v>0.2</v>
      </c>
      <c r="J14" s="9">
        <v>0</v>
      </c>
      <c r="K14" s="9">
        <f>I14+J14</f>
        <v>0.2</v>
      </c>
      <c r="L14" s="9">
        <v>1.67</v>
      </c>
      <c r="M14" s="9">
        <v>0.19</v>
      </c>
      <c r="N14" s="9">
        <f>L14+M14</f>
        <v>1.8599999999999999</v>
      </c>
      <c r="O14" s="9">
        <f>ROUND(D14*0.09, 2)</f>
        <v>2.79</v>
      </c>
      <c r="P14" s="9">
        <f>ROUND(D14*0.01, 2)</f>
        <v>0.31</v>
      </c>
      <c r="Q14" s="9">
        <f>O14+P14</f>
        <v>3.1</v>
      </c>
      <c r="R14" s="9">
        <f>I14+L14-O14</f>
        <v>-0.92000000000000015</v>
      </c>
      <c r="S14" s="9">
        <f>J14+M14-P14</f>
        <v>-0.12</v>
      </c>
      <c r="T14" s="9">
        <f>R14+S14</f>
        <v>-1.04</v>
      </c>
      <c r="U14" s="206" t="s">
        <v>718</v>
      </c>
      <c r="V14" s="9">
        <f>D14</f>
        <v>31</v>
      </c>
      <c r="W14" s="9">
        <f>V14</f>
        <v>31</v>
      </c>
      <c r="AB14">
        <f>'AT-8_Hon_CCH_Pry'!C14+'AT-8A_Hon_CCH_UPry'!C14</f>
        <v>165</v>
      </c>
      <c r="AC14">
        <f>'AT-8_Hon_CCH_Pry'!D14+'AT-8A_Hon_CCH_UPry'!D14</f>
        <v>151</v>
      </c>
      <c r="AE14">
        <f>AB14-AC14</f>
        <v>14</v>
      </c>
    </row>
    <row r="15" spans="1:31" ht="14">
      <c r="A15" s="34">
        <v>2</v>
      </c>
      <c r="B15" s="33" t="s">
        <v>673</v>
      </c>
      <c r="C15" s="126">
        <v>108</v>
      </c>
      <c r="D15" s="126">
        <v>80</v>
      </c>
      <c r="E15" s="126">
        <f t="shared" ref="E15:E39" si="0">D15-C15</f>
        <v>-28</v>
      </c>
      <c r="F15" s="9">
        <f t="shared" ref="F15:F39" si="1">ROUND(C15*0.09, 2)</f>
        <v>9.7200000000000006</v>
      </c>
      <c r="G15" s="9">
        <f t="shared" ref="G15:G39" si="2">ROUND(C15*0.01, 2)</f>
        <v>1.08</v>
      </c>
      <c r="H15" s="217">
        <f t="shared" ref="H15:H39" si="3">F15+G15</f>
        <v>10.8</v>
      </c>
      <c r="I15" s="9">
        <v>0.1</v>
      </c>
      <c r="J15" s="9">
        <v>0</v>
      </c>
      <c r="K15" s="9">
        <f t="shared" ref="K15:K39" si="4">I15+J15</f>
        <v>0.1</v>
      </c>
      <c r="L15" s="9">
        <v>4.32</v>
      </c>
      <c r="M15" s="9">
        <v>0.48</v>
      </c>
      <c r="N15" s="9">
        <f>L15+M15</f>
        <v>4.8000000000000007</v>
      </c>
      <c r="O15" s="9">
        <f t="shared" ref="O15:O39" si="5">ROUND(D15*0.09, 2)</f>
        <v>7.2</v>
      </c>
      <c r="P15" s="9">
        <f t="shared" ref="P15:P39" si="6">ROUND(D15*0.01, 2)</f>
        <v>0.8</v>
      </c>
      <c r="Q15" s="9">
        <f t="shared" ref="Q15:Q39" si="7">O15+P15</f>
        <v>8</v>
      </c>
      <c r="R15" s="9">
        <f t="shared" ref="R15:R39" si="8">I15+L15-O15</f>
        <v>-2.7800000000000002</v>
      </c>
      <c r="S15" s="9">
        <f t="shared" ref="S15:S39" si="9">J15+M15-P15</f>
        <v>-0.32000000000000006</v>
      </c>
      <c r="T15" s="9">
        <f t="shared" ref="T15:T39" si="10">R15+S15</f>
        <v>-3.1000000000000005</v>
      </c>
      <c r="U15" s="206" t="s">
        <v>718</v>
      </c>
      <c r="V15" s="9">
        <f t="shared" ref="V15:V38" si="11">D15</f>
        <v>80</v>
      </c>
      <c r="W15" s="9">
        <f t="shared" ref="W15:W39" si="12">V15</f>
        <v>80</v>
      </c>
      <c r="AB15">
        <f>'AT-8_Hon_CCH_Pry'!C15+'AT-8A_Hon_CCH_UPry'!C15</f>
        <v>364</v>
      </c>
      <c r="AC15">
        <f>'AT-8_Hon_CCH_Pry'!D15+'AT-8A_Hon_CCH_UPry'!D15</f>
        <v>282</v>
      </c>
      <c r="AE15">
        <f>AB15-AC15</f>
        <v>82</v>
      </c>
    </row>
    <row r="16" spans="1:31" ht="13.5" customHeight="1">
      <c r="A16" s="202">
        <v>3</v>
      </c>
      <c r="B16" s="201" t="s">
        <v>674</v>
      </c>
      <c r="C16" s="126">
        <v>89</v>
      </c>
      <c r="D16" s="126">
        <v>74</v>
      </c>
      <c r="E16" s="126">
        <f t="shared" si="0"/>
        <v>-15</v>
      </c>
      <c r="F16" s="9">
        <f t="shared" si="1"/>
        <v>8.01</v>
      </c>
      <c r="G16" s="9">
        <f t="shared" si="2"/>
        <v>0.89</v>
      </c>
      <c r="H16" s="217">
        <f t="shared" si="3"/>
        <v>8.9</v>
      </c>
      <c r="I16" s="9">
        <v>0.2</v>
      </c>
      <c r="J16" s="9">
        <v>0</v>
      </c>
      <c r="K16" s="9">
        <f t="shared" si="4"/>
        <v>0.2</v>
      </c>
      <c r="L16" s="9">
        <v>3.8</v>
      </c>
      <c r="M16" s="9">
        <v>0.42</v>
      </c>
      <c r="N16" s="9">
        <f t="shared" ref="N16:N39" si="13">L16+M16</f>
        <v>4.22</v>
      </c>
      <c r="O16" s="9">
        <f t="shared" si="5"/>
        <v>6.66</v>
      </c>
      <c r="P16" s="9">
        <f t="shared" si="6"/>
        <v>0.74</v>
      </c>
      <c r="Q16" s="9">
        <f t="shared" si="7"/>
        <v>7.4</v>
      </c>
      <c r="R16" s="9">
        <f t="shared" si="8"/>
        <v>-2.66</v>
      </c>
      <c r="S16" s="9">
        <f t="shared" si="9"/>
        <v>-0.32</v>
      </c>
      <c r="T16" s="9">
        <f t="shared" si="10"/>
        <v>-2.98</v>
      </c>
      <c r="U16" s="206" t="s">
        <v>718</v>
      </c>
      <c r="V16" s="9">
        <f t="shared" si="11"/>
        <v>74</v>
      </c>
      <c r="W16" s="9">
        <f t="shared" si="12"/>
        <v>74</v>
      </c>
      <c r="AB16">
        <f>'AT-8_Hon_CCH_Pry'!C16+'AT-8A_Hon_CCH_UPry'!C16</f>
        <v>374</v>
      </c>
      <c r="AC16">
        <f>'AT-8_Hon_CCH_Pry'!D16+'AT-8A_Hon_CCH_UPry'!D16</f>
        <v>326</v>
      </c>
      <c r="AE16">
        <f t="shared" ref="AE16:AE39" si="14">AB16-AC16</f>
        <v>48</v>
      </c>
    </row>
    <row r="17" spans="1:31" ht="14">
      <c r="A17" s="34">
        <v>4</v>
      </c>
      <c r="B17" s="33" t="s">
        <v>675</v>
      </c>
      <c r="C17" s="126">
        <v>126</v>
      </c>
      <c r="D17" s="126">
        <v>115</v>
      </c>
      <c r="E17" s="126">
        <f t="shared" si="0"/>
        <v>-11</v>
      </c>
      <c r="F17" s="9">
        <f t="shared" si="1"/>
        <v>11.34</v>
      </c>
      <c r="G17" s="9">
        <f t="shared" si="2"/>
        <v>1.26</v>
      </c>
      <c r="H17" s="217">
        <f t="shared" si="3"/>
        <v>12.6</v>
      </c>
      <c r="I17" s="9">
        <v>0.2</v>
      </c>
      <c r="J17" s="9">
        <v>0</v>
      </c>
      <c r="K17" s="9">
        <f t="shared" si="4"/>
        <v>0.2</v>
      </c>
      <c r="L17" s="9">
        <v>6.21</v>
      </c>
      <c r="M17" s="9">
        <v>0.69</v>
      </c>
      <c r="N17" s="9">
        <f t="shared" si="13"/>
        <v>6.9</v>
      </c>
      <c r="O17" s="9">
        <f t="shared" si="5"/>
        <v>10.35</v>
      </c>
      <c r="P17" s="9">
        <f t="shared" si="6"/>
        <v>1.1499999999999999</v>
      </c>
      <c r="Q17" s="9">
        <f t="shared" si="7"/>
        <v>11.5</v>
      </c>
      <c r="R17" s="9">
        <f t="shared" si="8"/>
        <v>-3.9399999999999995</v>
      </c>
      <c r="S17" s="9">
        <f t="shared" si="9"/>
        <v>-0.45999999999999996</v>
      </c>
      <c r="T17" s="9">
        <f t="shared" si="10"/>
        <v>-4.3999999999999995</v>
      </c>
      <c r="U17" s="206" t="s">
        <v>718</v>
      </c>
      <c r="V17" s="9">
        <f t="shared" si="11"/>
        <v>115</v>
      </c>
      <c r="W17" s="9">
        <f t="shared" si="12"/>
        <v>115</v>
      </c>
      <c r="AB17">
        <f>'AT-8_Hon_CCH_Pry'!C17+'AT-8A_Hon_CCH_UPry'!C17</f>
        <v>410</v>
      </c>
      <c r="AC17">
        <f>'AT-8_Hon_CCH_Pry'!D17+'AT-8A_Hon_CCH_UPry'!D17</f>
        <v>393</v>
      </c>
      <c r="AE17">
        <f t="shared" si="14"/>
        <v>17</v>
      </c>
    </row>
    <row r="18" spans="1:31" ht="14">
      <c r="A18" s="34">
        <v>5</v>
      </c>
      <c r="B18" s="33" t="s">
        <v>676</v>
      </c>
      <c r="C18" s="126">
        <v>52</v>
      </c>
      <c r="D18" s="126">
        <v>52</v>
      </c>
      <c r="E18" s="126">
        <f t="shared" si="0"/>
        <v>0</v>
      </c>
      <c r="F18" s="9">
        <f t="shared" si="1"/>
        <v>4.68</v>
      </c>
      <c r="G18" s="9">
        <f t="shared" si="2"/>
        <v>0.52</v>
      </c>
      <c r="H18" s="217">
        <f t="shared" si="3"/>
        <v>5.1999999999999993</v>
      </c>
      <c r="I18" s="9">
        <v>0.2</v>
      </c>
      <c r="J18" s="9">
        <v>0</v>
      </c>
      <c r="K18" s="9">
        <f t="shared" si="4"/>
        <v>0.2</v>
      </c>
      <c r="L18" s="9">
        <v>2.81</v>
      </c>
      <c r="M18" s="9">
        <v>0.31</v>
      </c>
      <c r="N18" s="9">
        <f t="shared" si="13"/>
        <v>3.12</v>
      </c>
      <c r="O18" s="9">
        <f t="shared" si="5"/>
        <v>4.68</v>
      </c>
      <c r="P18" s="9">
        <f t="shared" si="6"/>
        <v>0.52</v>
      </c>
      <c r="Q18" s="9">
        <f t="shared" si="7"/>
        <v>5.1999999999999993</v>
      </c>
      <c r="R18" s="9">
        <f t="shared" si="8"/>
        <v>-1.6699999999999995</v>
      </c>
      <c r="S18" s="9">
        <f t="shared" si="9"/>
        <v>-0.21000000000000002</v>
      </c>
      <c r="T18" s="9">
        <f t="shared" si="10"/>
        <v>-1.8799999999999994</v>
      </c>
      <c r="U18" s="206" t="s">
        <v>718</v>
      </c>
      <c r="V18" s="9">
        <f t="shared" si="11"/>
        <v>52</v>
      </c>
      <c r="W18" s="9">
        <f t="shared" si="12"/>
        <v>52</v>
      </c>
      <c r="AB18">
        <f>'AT-8_Hon_CCH_Pry'!C18+'AT-8A_Hon_CCH_UPry'!C18</f>
        <v>139</v>
      </c>
      <c r="AC18">
        <f>'AT-8_Hon_CCH_Pry'!D18+'AT-8A_Hon_CCH_UPry'!D18</f>
        <v>139</v>
      </c>
      <c r="AE18">
        <f t="shared" si="14"/>
        <v>0</v>
      </c>
    </row>
    <row r="19" spans="1:31" ht="16.5" customHeight="1">
      <c r="A19" s="34">
        <v>6</v>
      </c>
      <c r="B19" s="33" t="s">
        <v>677</v>
      </c>
      <c r="C19" s="126">
        <v>131</v>
      </c>
      <c r="D19" s="126">
        <v>129</v>
      </c>
      <c r="E19" s="126">
        <f t="shared" si="0"/>
        <v>-2</v>
      </c>
      <c r="F19" s="9">
        <f t="shared" si="1"/>
        <v>11.79</v>
      </c>
      <c r="G19" s="9">
        <f t="shared" si="2"/>
        <v>1.31</v>
      </c>
      <c r="H19" s="217">
        <f t="shared" si="3"/>
        <v>13.1</v>
      </c>
      <c r="I19" s="9">
        <v>2.1</v>
      </c>
      <c r="J19" s="9">
        <v>0</v>
      </c>
      <c r="K19" s="9">
        <f t="shared" si="4"/>
        <v>2.1</v>
      </c>
      <c r="L19" s="9">
        <v>6.59</v>
      </c>
      <c r="M19" s="9">
        <v>0.73</v>
      </c>
      <c r="N19" s="9">
        <f t="shared" si="13"/>
        <v>7.32</v>
      </c>
      <c r="O19" s="9">
        <f t="shared" si="5"/>
        <v>11.61</v>
      </c>
      <c r="P19" s="9">
        <f t="shared" si="6"/>
        <v>1.29</v>
      </c>
      <c r="Q19" s="9">
        <f t="shared" si="7"/>
        <v>12.899999999999999</v>
      </c>
      <c r="R19" s="9">
        <f t="shared" si="8"/>
        <v>-2.92</v>
      </c>
      <c r="S19" s="9">
        <f t="shared" si="9"/>
        <v>-0.56000000000000005</v>
      </c>
      <c r="T19" s="9">
        <f t="shared" si="10"/>
        <v>-3.48</v>
      </c>
      <c r="U19" s="206" t="s">
        <v>718</v>
      </c>
      <c r="V19" s="9">
        <f t="shared" si="11"/>
        <v>129</v>
      </c>
      <c r="W19" s="9">
        <f t="shared" si="12"/>
        <v>129</v>
      </c>
      <c r="AB19">
        <f>'AT-8_Hon_CCH_Pry'!C19+'AT-8A_Hon_CCH_UPry'!C19</f>
        <v>314</v>
      </c>
      <c r="AC19">
        <f>'AT-8_Hon_CCH_Pry'!D19+'AT-8A_Hon_CCH_UPry'!D19</f>
        <v>302</v>
      </c>
      <c r="AE19">
        <f t="shared" si="14"/>
        <v>12</v>
      </c>
    </row>
    <row r="20" spans="1:31" ht="14">
      <c r="A20" s="202">
        <v>7</v>
      </c>
      <c r="B20" s="201" t="s">
        <v>678</v>
      </c>
      <c r="C20" s="126">
        <v>87</v>
      </c>
      <c r="D20" s="126">
        <v>68</v>
      </c>
      <c r="E20" s="126">
        <f t="shared" si="0"/>
        <v>-19</v>
      </c>
      <c r="F20" s="9">
        <f t="shared" si="1"/>
        <v>7.83</v>
      </c>
      <c r="G20" s="9">
        <f t="shared" si="2"/>
        <v>0.87</v>
      </c>
      <c r="H20" s="217">
        <f t="shared" si="3"/>
        <v>8.6999999999999993</v>
      </c>
      <c r="I20" s="9">
        <v>0.4</v>
      </c>
      <c r="J20" s="9">
        <v>0</v>
      </c>
      <c r="K20" s="9">
        <f t="shared" si="4"/>
        <v>0.4</v>
      </c>
      <c r="L20" s="9">
        <v>3.67</v>
      </c>
      <c r="M20" s="9">
        <v>0.41</v>
      </c>
      <c r="N20" s="9">
        <f t="shared" si="13"/>
        <v>4.08</v>
      </c>
      <c r="O20" s="9">
        <f t="shared" si="5"/>
        <v>6.12</v>
      </c>
      <c r="P20" s="9">
        <f t="shared" si="6"/>
        <v>0.68</v>
      </c>
      <c r="Q20" s="9">
        <f t="shared" si="7"/>
        <v>6.8</v>
      </c>
      <c r="R20" s="9">
        <f t="shared" si="8"/>
        <v>-2.0499999999999998</v>
      </c>
      <c r="S20" s="9">
        <f t="shared" si="9"/>
        <v>-0.27000000000000007</v>
      </c>
      <c r="T20" s="9">
        <f t="shared" si="10"/>
        <v>-2.3199999999999998</v>
      </c>
      <c r="U20" s="206" t="s">
        <v>718</v>
      </c>
      <c r="V20" s="9">
        <f t="shared" si="11"/>
        <v>68</v>
      </c>
      <c r="W20" s="9">
        <f t="shared" si="12"/>
        <v>68</v>
      </c>
      <c r="AB20">
        <f>'AT-8_Hon_CCH_Pry'!C20+'AT-8A_Hon_CCH_UPry'!C20</f>
        <v>285</v>
      </c>
      <c r="AC20">
        <f>'AT-8_Hon_CCH_Pry'!D20+'AT-8A_Hon_CCH_UPry'!D20</f>
        <v>266</v>
      </c>
      <c r="AE20">
        <f t="shared" si="14"/>
        <v>19</v>
      </c>
    </row>
    <row r="21" spans="1:31" ht="14">
      <c r="A21" s="34">
        <v>8</v>
      </c>
      <c r="B21" s="33" t="s">
        <v>679</v>
      </c>
      <c r="C21" s="126">
        <v>90</v>
      </c>
      <c r="D21" s="126">
        <v>70</v>
      </c>
      <c r="E21" s="126">
        <f t="shared" si="0"/>
        <v>-20</v>
      </c>
      <c r="F21" s="9">
        <f t="shared" si="1"/>
        <v>8.1</v>
      </c>
      <c r="G21" s="9">
        <f t="shared" si="2"/>
        <v>0.9</v>
      </c>
      <c r="H21" s="217">
        <f t="shared" si="3"/>
        <v>9</v>
      </c>
      <c r="I21" s="9">
        <v>0.4</v>
      </c>
      <c r="J21" s="9">
        <v>0</v>
      </c>
      <c r="K21" s="9">
        <f t="shared" si="4"/>
        <v>0.4</v>
      </c>
      <c r="L21" s="9">
        <v>3.78</v>
      </c>
      <c r="M21" s="9">
        <v>0.42</v>
      </c>
      <c r="N21" s="9">
        <f t="shared" si="13"/>
        <v>4.2</v>
      </c>
      <c r="O21" s="9">
        <f t="shared" si="5"/>
        <v>6.3</v>
      </c>
      <c r="P21" s="9">
        <f t="shared" si="6"/>
        <v>0.7</v>
      </c>
      <c r="Q21" s="9">
        <f t="shared" si="7"/>
        <v>7</v>
      </c>
      <c r="R21" s="9">
        <f t="shared" si="8"/>
        <v>-2.12</v>
      </c>
      <c r="S21" s="9">
        <f t="shared" si="9"/>
        <v>-0.27999999999999997</v>
      </c>
      <c r="T21" s="9">
        <f t="shared" si="10"/>
        <v>-2.4</v>
      </c>
      <c r="U21" s="206" t="s">
        <v>718</v>
      </c>
      <c r="V21" s="9">
        <f t="shared" si="11"/>
        <v>70</v>
      </c>
      <c r="W21" s="9">
        <f t="shared" si="12"/>
        <v>70</v>
      </c>
      <c r="AB21">
        <f>'AT-8_Hon_CCH_Pry'!C21+'AT-8A_Hon_CCH_UPry'!C21</f>
        <v>389</v>
      </c>
      <c r="AC21">
        <f>'AT-8_Hon_CCH_Pry'!D21+'AT-8A_Hon_CCH_UPry'!D21</f>
        <v>300</v>
      </c>
      <c r="AE21">
        <f t="shared" si="14"/>
        <v>89</v>
      </c>
    </row>
    <row r="22" spans="1:31" ht="14">
      <c r="A22" s="34">
        <v>9</v>
      </c>
      <c r="B22" s="33" t="s">
        <v>680</v>
      </c>
      <c r="C22" s="126">
        <v>100</v>
      </c>
      <c r="D22" s="126">
        <v>100</v>
      </c>
      <c r="E22" s="126">
        <f t="shared" si="0"/>
        <v>0</v>
      </c>
      <c r="F22" s="9">
        <f t="shared" si="1"/>
        <v>9</v>
      </c>
      <c r="G22" s="9">
        <f t="shared" si="2"/>
        <v>1</v>
      </c>
      <c r="H22" s="217">
        <f t="shared" si="3"/>
        <v>10</v>
      </c>
      <c r="I22" s="9">
        <v>0.6</v>
      </c>
      <c r="J22" s="9">
        <v>0</v>
      </c>
      <c r="K22" s="9">
        <f t="shared" si="4"/>
        <v>0.6</v>
      </c>
      <c r="L22" s="9">
        <v>5.4</v>
      </c>
      <c r="M22" s="9">
        <v>0.6</v>
      </c>
      <c r="N22" s="9">
        <f t="shared" si="13"/>
        <v>6</v>
      </c>
      <c r="O22" s="9">
        <f t="shared" si="5"/>
        <v>9</v>
      </c>
      <c r="P22" s="9">
        <f t="shared" si="6"/>
        <v>1</v>
      </c>
      <c r="Q22" s="9">
        <f t="shared" si="7"/>
        <v>10</v>
      </c>
      <c r="R22" s="9">
        <f t="shared" si="8"/>
        <v>-3</v>
      </c>
      <c r="S22" s="9">
        <f t="shared" si="9"/>
        <v>-0.4</v>
      </c>
      <c r="T22" s="9">
        <f t="shared" si="10"/>
        <v>-3.4</v>
      </c>
      <c r="U22" s="206" t="s">
        <v>718</v>
      </c>
      <c r="V22" s="9">
        <f t="shared" si="11"/>
        <v>100</v>
      </c>
      <c r="W22" s="9">
        <f t="shared" si="12"/>
        <v>100</v>
      </c>
      <c r="AB22">
        <f>'AT-8_Hon_CCH_Pry'!C22+'AT-8A_Hon_CCH_UPry'!C22</f>
        <v>212</v>
      </c>
      <c r="AC22">
        <f>'AT-8_Hon_CCH_Pry'!D22+'AT-8A_Hon_CCH_UPry'!D22</f>
        <v>212</v>
      </c>
      <c r="AE22">
        <f t="shared" si="14"/>
        <v>0</v>
      </c>
    </row>
    <row r="23" spans="1:31" ht="14">
      <c r="A23" s="34">
        <v>10</v>
      </c>
      <c r="B23" s="33" t="s">
        <v>681</v>
      </c>
      <c r="C23" s="126">
        <v>89</v>
      </c>
      <c r="D23" s="126">
        <v>80</v>
      </c>
      <c r="E23" s="126">
        <f t="shared" si="0"/>
        <v>-9</v>
      </c>
      <c r="F23" s="9">
        <f t="shared" si="1"/>
        <v>8.01</v>
      </c>
      <c r="G23" s="9">
        <f t="shared" si="2"/>
        <v>0.89</v>
      </c>
      <c r="H23" s="217">
        <f t="shared" si="3"/>
        <v>8.9</v>
      </c>
      <c r="I23" s="9">
        <v>0.4</v>
      </c>
      <c r="J23" s="9">
        <v>0</v>
      </c>
      <c r="K23" s="9">
        <f t="shared" si="4"/>
        <v>0.4</v>
      </c>
      <c r="L23" s="9">
        <v>4.32</v>
      </c>
      <c r="M23" s="9">
        <v>0.48</v>
      </c>
      <c r="N23" s="9">
        <f t="shared" si="13"/>
        <v>4.8000000000000007</v>
      </c>
      <c r="O23" s="9">
        <f t="shared" si="5"/>
        <v>7.2</v>
      </c>
      <c r="P23" s="9">
        <f t="shared" si="6"/>
        <v>0.8</v>
      </c>
      <c r="Q23" s="9">
        <f t="shared" si="7"/>
        <v>8</v>
      </c>
      <c r="R23" s="9">
        <f t="shared" si="8"/>
        <v>-2.4799999999999995</v>
      </c>
      <c r="S23" s="9">
        <f t="shared" si="9"/>
        <v>-0.32000000000000006</v>
      </c>
      <c r="T23" s="9">
        <f t="shared" si="10"/>
        <v>-2.8</v>
      </c>
      <c r="U23" s="206" t="s">
        <v>718</v>
      </c>
      <c r="V23" s="9">
        <f t="shared" si="11"/>
        <v>80</v>
      </c>
      <c r="W23" s="9">
        <f t="shared" si="12"/>
        <v>80</v>
      </c>
      <c r="AB23">
        <f>'AT-8_Hon_CCH_Pry'!C23+'AT-8A_Hon_CCH_UPry'!C23</f>
        <v>279</v>
      </c>
      <c r="AC23">
        <f>'AT-8_Hon_CCH_Pry'!D23+'AT-8A_Hon_CCH_UPry'!D23</f>
        <v>241</v>
      </c>
      <c r="AE23">
        <f t="shared" si="14"/>
        <v>38</v>
      </c>
    </row>
    <row r="24" spans="1:31" ht="14">
      <c r="A24" s="34">
        <v>11</v>
      </c>
      <c r="B24" s="33" t="s">
        <v>682</v>
      </c>
      <c r="C24" s="126">
        <v>40</v>
      </c>
      <c r="D24" s="126">
        <v>40</v>
      </c>
      <c r="E24" s="126">
        <f t="shared" si="0"/>
        <v>0</v>
      </c>
      <c r="F24" s="9">
        <f t="shared" si="1"/>
        <v>3.6</v>
      </c>
      <c r="G24" s="9">
        <f t="shared" si="2"/>
        <v>0.4</v>
      </c>
      <c r="H24" s="217">
        <f t="shared" si="3"/>
        <v>4</v>
      </c>
      <c r="I24" s="9">
        <v>0.2</v>
      </c>
      <c r="J24" s="9">
        <v>0</v>
      </c>
      <c r="K24" s="9">
        <f t="shared" si="4"/>
        <v>0.2</v>
      </c>
      <c r="L24" s="9">
        <v>2.16</v>
      </c>
      <c r="M24" s="9">
        <v>0.24</v>
      </c>
      <c r="N24" s="9">
        <f t="shared" si="13"/>
        <v>2.4000000000000004</v>
      </c>
      <c r="O24" s="9">
        <f t="shared" si="5"/>
        <v>3.6</v>
      </c>
      <c r="P24" s="9">
        <f t="shared" si="6"/>
        <v>0.4</v>
      </c>
      <c r="Q24" s="9">
        <f t="shared" si="7"/>
        <v>4</v>
      </c>
      <c r="R24" s="9">
        <f t="shared" si="8"/>
        <v>-1.2399999999999998</v>
      </c>
      <c r="S24" s="9">
        <f t="shared" si="9"/>
        <v>-0.16000000000000003</v>
      </c>
      <c r="T24" s="9">
        <f t="shared" si="10"/>
        <v>-1.4</v>
      </c>
      <c r="U24" s="206" t="s">
        <v>718</v>
      </c>
      <c r="V24" s="9">
        <f t="shared" si="11"/>
        <v>40</v>
      </c>
      <c r="W24" s="9">
        <f t="shared" si="12"/>
        <v>40</v>
      </c>
      <c r="AB24">
        <f>'AT-8_Hon_CCH_Pry'!C24+'AT-8A_Hon_CCH_UPry'!C24</f>
        <v>140</v>
      </c>
      <c r="AC24">
        <f>'AT-8_Hon_CCH_Pry'!D24+'AT-8A_Hon_CCH_UPry'!D24</f>
        <v>140</v>
      </c>
      <c r="AE24">
        <f t="shared" si="14"/>
        <v>0</v>
      </c>
    </row>
    <row r="25" spans="1:31" ht="14">
      <c r="A25" s="34">
        <v>12</v>
      </c>
      <c r="B25" s="33" t="s">
        <v>683</v>
      </c>
      <c r="C25" s="126">
        <v>75</v>
      </c>
      <c r="D25" s="126">
        <v>75</v>
      </c>
      <c r="E25" s="126">
        <f t="shared" si="0"/>
        <v>0</v>
      </c>
      <c r="F25" s="9">
        <f t="shared" si="1"/>
        <v>6.75</v>
      </c>
      <c r="G25" s="9">
        <f t="shared" si="2"/>
        <v>0.75</v>
      </c>
      <c r="H25" s="217">
        <f t="shared" si="3"/>
        <v>7.5</v>
      </c>
      <c r="I25" s="9">
        <v>0.39</v>
      </c>
      <c r="J25" s="9">
        <v>0</v>
      </c>
      <c r="K25" s="9">
        <f t="shared" si="4"/>
        <v>0.39</v>
      </c>
      <c r="L25" s="9">
        <v>4.05</v>
      </c>
      <c r="M25" s="9">
        <v>0.45</v>
      </c>
      <c r="N25" s="9">
        <f t="shared" si="13"/>
        <v>4.5</v>
      </c>
      <c r="O25" s="9">
        <f t="shared" si="5"/>
        <v>6.75</v>
      </c>
      <c r="P25" s="9">
        <f t="shared" si="6"/>
        <v>0.75</v>
      </c>
      <c r="Q25" s="9">
        <f t="shared" si="7"/>
        <v>7.5</v>
      </c>
      <c r="R25" s="9">
        <f t="shared" si="8"/>
        <v>-2.3100000000000005</v>
      </c>
      <c r="S25" s="9">
        <f t="shared" si="9"/>
        <v>-0.3</v>
      </c>
      <c r="T25" s="9">
        <f t="shared" si="10"/>
        <v>-2.6100000000000003</v>
      </c>
      <c r="U25" s="206" t="s">
        <v>718</v>
      </c>
      <c r="V25" s="9">
        <f t="shared" si="11"/>
        <v>75</v>
      </c>
      <c r="W25" s="9">
        <f t="shared" si="12"/>
        <v>75</v>
      </c>
      <c r="AB25">
        <f>'AT-8_Hon_CCH_Pry'!C25+'AT-8A_Hon_CCH_UPry'!C25</f>
        <v>200</v>
      </c>
      <c r="AC25">
        <f>'AT-8_Hon_CCH_Pry'!D25+'AT-8A_Hon_CCH_UPry'!D25</f>
        <v>200</v>
      </c>
      <c r="AE25">
        <f t="shared" si="14"/>
        <v>0</v>
      </c>
    </row>
    <row r="26" spans="1:31" ht="16.5" customHeight="1">
      <c r="A26" s="34">
        <v>13</v>
      </c>
      <c r="B26" s="33" t="s">
        <v>697</v>
      </c>
      <c r="C26" s="126">
        <v>103</v>
      </c>
      <c r="D26" s="126">
        <v>103</v>
      </c>
      <c r="E26" s="126">
        <f t="shared" si="0"/>
        <v>0</v>
      </c>
      <c r="F26" s="9">
        <f t="shared" si="1"/>
        <v>9.27</v>
      </c>
      <c r="G26" s="9">
        <f t="shared" si="2"/>
        <v>1.03</v>
      </c>
      <c r="H26" s="217">
        <f t="shared" si="3"/>
        <v>10.299999999999999</v>
      </c>
      <c r="I26" s="9">
        <v>0.4</v>
      </c>
      <c r="J26" s="9">
        <v>0</v>
      </c>
      <c r="K26" s="9">
        <f t="shared" si="4"/>
        <v>0.4</v>
      </c>
      <c r="L26" s="9">
        <v>5.56</v>
      </c>
      <c r="M26" s="9">
        <v>0.62</v>
      </c>
      <c r="N26" s="9">
        <f t="shared" si="13"/>
        <v>6.18</v>
      </c>
      <c r="O26" s="9">
        <f t="shared" si="5"/>
        <v>9.27</v>
      </c>
      <c r="P26" s="9">
        <f t="shared" si="6"/>
        <v>1.03</v>
      </c>
      <c r="Q26" s="9">
        <f t="shared" si="7"/>
        <v>10.299999999999999</v>
      </c>
      <c r="R26" s="9">
        <f t="shared" si="8"/>
        <v>-3.3099999999999996</v>
      </c>
      <c r="S26" s="9">
        <f t="shared" si="9"/>
        <v>-0.41000000000000003</v>
      </c>
      <c r="T26" s="9">
        <f t="shared" si="10"/>
        <v>-3.7199999999999998</v>
      </c>
      <c r="U26" s="206" t="s">
        <v>718</v>
      </c>
      <c r="V26" s="9">
        <f t="shared" si="11"/>
        <v>103</v>
      </c>
      <c r="W26" s="9">
        <f t="shared" si="12"/>
        <v>103</v>
      </c>
      <c r="AB26">
        <f>'AT-8_Hon_CCH_Pry'!C26+'AT-8A_Hon_CCH_UPry'!C26</f>
        <v>211</v>
      </c>
      <c r="AC26">
        <f>'AT-8_Hon_CCH_Pry'!D26+'AT-8A_Hon_CCH_UPry'!D26</f>
        <v>211</v>
      </c>
      <c r="AE26">
        <f t="shared" si="14"/>
        <v>0</v>
      </c>
    </row>
    <row r="27" spans="1:31" ht="14">
      <c r="A27" s="34">
        <v>14</v>
      </c>
      <c r="B27" s="33" t="s">
        <v>685</v>
      </c>
      <c r="C27" s="126">
        <v>11</v>
      </c>
      <c r="D27" s="126">
        <v>11</v>
      </c>
      <c r="E27" s="126">
        <f t="shared" si="0"/>
        <v>0</v>
      </c>
      <c r="F27" s="9">
        <f t="shared" si="1"/>
        <v>0.99</v>
      </c>
      <c r="G27" s="9">
        <f t="shared" si="2"/>
        <v>0.11</v>
      </c>
      <c r="H27" s="217">
        <f t="shared" si="3"/>
        <v>1.1000000000000001</v>
      </c>
      <c r="I27" s="9">
        <v>0.04</v>
      </c>
      <c r="J27" s="9">
        <v>0</v>
      </c>
      <c r="K27" s="9">
        <f t="shared" si="4"/>
        <v>0.04</v>
      </c>
      <c r="L27" s="9">
        <v>0.59</v>
      </c>
      <c r="M27" s="9">
        <v>7.0000000000000007E-2</v>
      </c>
      <c r="N27" s="9">
        <f t="shared" si="13"/>
        <v>0.65999999999999992</v>
      </c>
      <c r="O27" s="9">
        <f t="shared" si="5"/>
        <v>0.99</v>
      </c>
      <c r="P27" s="9">
        <f t="shared" si="6"/>
        <v>0.11</v>
      </c>
      <c r="Q27" s="9">
        <f t="shared" si="7"/>
        <v>1.1000000000000001</v>
      </c>
      <c r="R27" s="9">
        <f t="shared" si="8"/>
        <v>-0.36</v>
      </c>
      <c r="S27" s="9">
        <f t="shared" si="9"/>
        <v>-3.9999999999999994E-2</v>
      </c>
      <c r="T27" s="9">
        <f t="shared" si="10"/>
        <v>-0.39999999999999997</v>
      </c>
      <c r="U27" s="206" t="s">
        <v>718</v>
      </c>
      <c r="V27" s="9">
        <f t="shared" si="11"/>
        <v>11</v>
      </c>
      <c r="W27" s="9">
        <f t="shared" si="12"/>
        <v>11</v>
      </c>
      <c r="AB27">
        <f>'AT-8_Hon_CCH_Pry'!C27+'AT-8A_Hon_CCH_UPry'!C27</f>
        <v>67</v>
      </c>
      <c r="AC27">
        <f>'AT-8_Hon_CCH_Pry'!D27+'AT-8A_Hon_CCH_UPry'!D27</f>
        <v>69</v>
      </c>
      <c r="AE27">
        <f t="shared" si="14"/>
        <v>-2</v>
      </c>
    </row>
    <row r="28" spans="1:31" ht="14">
      <c r="A28" s="202">
        <v>15</v>
      </c>
      <c r="B28" s="201" t="s">
        <v>686</v>
      </c>
      <c r="C28" s="126">
        <v>76</v>
      </c>
      <c r="D28" s="126">
        <v>73</v>
      </c>
      <c r="E28" s="126">
        <f t="shared" si="0"/>
        <v>-3</v>
      </c>
      <c r="F28" s="9">
        <f t="shared" si="1"/>
        <v>6.84</v>
      </c>
      <c r="G28" s="9">
        <f t="shared" si="2"/>
        <v>0.76</v>
      </c>
      <c r="H28" s="217">
        <f t="shared" si="3"/>
        <v>7.6</v>
      </c>
      <c r="I28" s="9">
        <v>0.42</v>
      </c>
      <c r="J28" s="9">
        <v>0</v>
      </c>
      <c r="K28" s="9">
        <f t="shared" si="4"/>
        <v>0.42</v>
      </c>
      <c r="L28" s="9">
        <v>3.94</v>
      </c>
      <c r="M28" s="9">
        <v>0.44</v>
      </c>
      <c r="N28" s="9">
        <f t="shared" si="13"/>
        <v>4.38</v>
      </c>
      <c r="O28" s="9">
        <f t="shared" si="5"/>
        <v>6.57</v>
      </c>
      <c r="P28" s="9">
        <f t="shared" si="6"/>
        <v>0.73</v>
      </c>
      <c r="Q28" s="9">
        <f t="shared" si="7"/>
        <v>7.3000000000000007</v>
      </c>
      <c r="R28" s="9">
        <f t="shared" si="8"/>
        <v>-2.21</v>
      </c>
      <c r="S28" s="9">
        <f t="shared" si="9"/>
        <v>-0.28999999999999998</v>
      </c>
      <c r="T28" s="9">
        <f t="shared" si="10"/>
        <v>-2.5</v>
      </c>
      <c r="U28" s="206" t="s">
        <v>718</v>
      </c>
      <c r="V28" s="9">
        <f t="shared" si="11"/>
        <v>73</v>
      </c>
      <c r="W28" s="9">
        <f t="shared" si="12"/>
        <v>73</v>
      </c>
      <c r="AB28">
        <f>'AT-8_Hon_CCH_Pry'!C28+'AT-8A_Hon_CCH_UPry'!C28</f>
        <v>208</v>
      </c>
      <c r="AC28">
        <f>'AT-8_Hon_CCH_Pry'!D28+'AT-8A_Hon_CCH_UPry'!D28</f>
        <v>205</v>
      </c>
      <c r="AE28">
        <f t="shared" si="14"/>
        <v>3</v>
      </c>
    </row>
    <row r="29" spans="1:31" ht="14">
      <c r="A29" s="202">
        <v>16</v>
      </c>
      <c r="B29" s="201" t="s">
        <v>687</v>
      </c>
      <c r="C29" s="126">
        <v>84</v>
      </c>
      <c r="D29" s="126">
        <v>84</v>
      </c>
      <c r="E29" s="126">
        <f t="shared" si="0"/>
        <v>0</v>
      </c>
      <c r="F29" s="9">
        <f t="shared" si="1"/>
        <v>7.56</v>
      </c>
      <c r="G29" s="9">
        <f t="shared" si="2"/>
        <v>0.84</v>
      </c>
      <c r="H29" s="217">
        <f t="shared" si="3"/>
        <v>8.4</v>
      </c>
      <c r="I29" s="9">
        <v>0.38</v>
      </c>
      <c r="J29" s="9">
        <v>0</v>
      </c>
      <c r="K29" s="9">
        <f t="shared" si="4"/>
        <v>0.38</v>
      </c>
      <c r="L29" s="9">
        <v>4.54</v>
      </c>
      <c r="M29" s="9">
        <v>0.5</v>
      </c>
      <c r="N29" s="9">
        <f t="shared" si="13"/>
        <v>5.04</v>
      </c>
      <c r="O29" s="9">
        <f t="shared" si="5"/>
        <v>7.56</v>
      </c>
      <c r="P29" s="9">
        <f t="shared" si="6"/>
        <v>0.84</v>
      </c>
      <c r="Q29" s="9">
        <f t="shared" si="7"/>
        <v>8.4</v>
      </c>
      <c r="R29" s="9">
        <f t="shared" si="8"/>
        <v>-2.6399999999999997</v>
      </c>
      <c r="S29" s="9">
        <f t="shared" si="9"/>
        <v>-0.33999999999999997</v>
      </c>
      <c r="T29" s="9">
        <f t="shared" si="10"/>
        <v>-2.9799999999999995</v>
      </c>
      <c r="U29" s="206" t="s">
        <v>718</v>
      </c>
      <c r="V29" s="9">
        <f t="shared" si="11"/>
        <v>84</v>
      </c>
      <c r="W29" s="9">
        <f t="shared" si="12"/>
        <v>84</v>
      </c>
      <c r="AB29">
        <f>'AT-8_Hon_CCH_Pry'!C29+'AT-8A_Hon_CCH_UPry'!C29</f>
        <v>308</v>
      </c>
      <c r="AC29">
        <f>'AT-8_Hon_CCH_Pry'!D29+'AT-8A_Hon_CCH_UPry'!D29</f>
        <v>308</v>
      </c>
      <c r="AE29">
        <f t="shared" si="14"/>
        <v>0</v>
      </c>
    </row>
    <row r="30" spans="1:31" ht="14">
      <c r="A30" s="34">
        <v>17</v>
      </c>
      <c r="B30" s="33" t="s">
        <v>688</v>
      </c>
      <c r="C30" s="126">
        <v>47</v>
      </c>
      <c r="D30" s="126">
        <v>45</v>
      </c>
      <c r="E30" s="126">
        <f t="shared" si="0"/>
        <v>-2</v>
      </c>
      <c r="F30" s="9">
        <f t="shared" si="1"/>
        <v>4.2300000000000004</v>
      </c>
      <c r="G30" s="9">
        <f t="shared" si="2"/>
        <v>0.47</v>
      </c>
      <c r="H30" s="217">
        <f t="shared" si="3"/>
        <v>4.7</v>
      </c>
      <c r="I30" s="9">
        <v>0.21</v>
      </c>
      <c r="J30" s="9">
        <v>0</v>
      </c>
      <c r="K30" s="9">
        <f t="shared" si="4"/>
        <v>0.21</v>
      </c>
      <c r="L30" s="9">
        <v>2.4300000000000002</v>
      </c>
      <c r="M30" s="9">
        <v>0.27</v>
      </c>
      <c r="N30" s="9">
        <f t="shared" si="13"/>
        <v>2.7</v>
      </c>
      <c r="O30" s="9">
        <f t="shared" si="5"/>
        <v>4.05</v>
      </c>
      <c r="P30" s="9">
        <f t="shared" si="6"/>
        <v>0.45</v>
      </c>
      <c r="Q30" s="9">
        <f t="shared" si="7"/>
        <v>4.5</v>
      </c>
      <c r="R30" s="9">
        <f t="shared" si="8"/>
        <v>-1.4099999999999997</v>
      </c>
      <c r="S30" s="9">
        <f t="shared" si="9"/>
        <v>-0.18</v>
      </c>
      <c r="T30" s="9">
        <f t="shared" si="10"/>
        <v>-1.5899999999999996</v>
      </c>
      <c r="U30" s="206" t="s">
        <v>718</v>
      </c>
      <c r="V30" s="9">
        <f t="shared" si="11"/>
        <v>45</v>
      </c>
      <c r="W30" s="9">
        <f t="shared" si="12"/>
        <v>45</v>
      </c>
      <c r="AB30">
        <f>'AT-8_Hon_CCH_Pry'!C30+'AT-8A_Hon_CCH_UPry'!C30</f>
        <v>169</v>
      </c>
      <c r="AC30">
        <f>'AT-8_Hon_CCH_Pry'!D30+'AT-8A_Hon_CCH_UPry'!D30</f>
        <v>154</v>
      </c>
      <c r="AE30">
        <f t="shared" si="14"/>
        <v>15</v>
      </c>
    </row>
    <row r="31" spans="1:31" ht="14">
      <c r="A31" s="203">
        <v>18</v>
      </c>
      <c r="B31" s="201" t="s">
        <v>689</v>
      </c>
      <c r="C31" s="126">
        <v>130</v>
      </c>
      <c r="D31" s="126">
        <v>130</v>
      </c>
      <c r="E31" s="126">
        <f t="shared" si="0"/>
        <v>0</v>
      </c>
      <c r="F31" s="9">
        <f t="shared" si="1"/>
        <v>11.7</v>
      </c>
      <c r="G31" s="9">
        <f t="shared" si="2"/>
        <v>1.3</v>
      </c>
      <c r="H31" s="217">
        <f t="shared" si="3"/>
        <v>13</v>
      </c>
      <c r="I31" s="9">
        <v>0.5</v>
      </c>
      <c r="J31" s="9">
        <v>0</v>
      </c>
      <c r="K31" s="9">
        <f t="shared" si="4"/>
        <v>0.5</v>
      </c>
      <c r="L31" s="9">
        <v>7.02</v>
      </c>
      <c r="M31" s="9">
        <v>0.78</v>
      </c>
      <c r="N31" s="9">
        <f t="shared" si="13"/>
        <v>7.8</v>
      </c>
      <c r="O31" s="9">
        <f t="shared" si="5"/>
        <v>11.7</v>
      </c>
      <c r="P31" s="9">
        <f t="shared" si="6"/>
        <v>1.3</v>
      </c>
      <c r="Q31" s="9">
        <f t="shared" si="7"/>
        <v>13</v>
      </c>
      <c r="R31" s="9">
        <f t="shared" si="8"/>
        <v>-4.18</v>
      </c>
      <c r="S31" s="9">
        <f t="shared" si="9"/>
        <v>-0.52</v>
      </c>
      <c r="T31" s="9">
        <f t="shared" si="10"/>
        <v>-4.6999999999999993</v>
      </c>
      <c r="U31" s="206" t="s">
        <v>718</v>
      </c>
      <c r="V31" s="9">
        <f t="shared" si="11"/>
        <v>130</v>
      </c>
      <c r="W31" s="9">
        <f t="shared" si="12"/>
        <v>130</v>
      </c>
      <c r="AB31">
        <f>'AT-8_Hon_CCH_Pry'!C31+'AT-8A_Hon_CCH_UPry'!C31</f>
        <v>540</v>
      </c>
      <c r="AC31">
        <f>'AT-8_Hon_CCH_Pry'!D31+'AT-8A_Hon_CCH_UPry'!D31</f>
        <v>540</v>
      </c>
      <c r="AE31">
        <f t="shared" si="14"/>
        <v>0</v>
      </c>
    </row>
    <row r="32" spans="1:31" ht="14">
      <c r="A32" s="204">
        <v>19</v>
      </c>
      <c r="B32" s="33" t="s">
        <v>690</v>
      </c>
      <c r="C32" s="126">
        <v>118</v>
      </c>
      <c r="D32" s="126">
        <v>118</v>
      </c>
      <c r="E32" s="126">
        <f t="shared" si="0"/>
        <v>0</v>
      </c>
      <c r="F32" s="9">
        <f t="shared" si="1"/>
        <v>10.62</v>
      </c>
      <c r="G32" s="9">
        <f t="shared" si="2"/>
        <v>1.18</v>
      </c>
      <c r="H32" s="217">
        <f t="shared" si="3"/>
        <v>11.799999999999999</v>
      </c>
      <c r="I32" s="9">
        <v>0.53</v>
      </c>
      <c r="J32" s="9">
        <v>0</v>
      </c>
      <c r="K32" s="9">
        <f t="shared" si="4"/>
        <v>0.53</v>
      </c>
      <c r="L32" s="9">
        <v>6.37</v>
      </c>
      <c r="M32" s="9">
        <v>0.71</v>
      </c>
      <c r="N32" s="9">
        <f t="shared" si="13"/>
        <v>7.08</v>
      </c>
      <c r="O32" s="9">
        <f t="shared" si="5"/>
        <v>10.62</v>
      </c>
      <c r="P32" s="9">
        <f t="shared" si="6"/>
        <v>1.18</v>
      </c>
      <c r="Q32" s="9">
        <f t="shared" si="7"/>
        <v>11.799999999999999</v>
      </c>
      <c r="R32" s="9">
        <f t="shared" si="8"/>
        <v>-3.7199999999999989</v>
      </c>
      <c r="S32" s="9">
        <f t="shared" si="9"/>
        <v>-0.47</v>
      </c>
      <c r="T32" s="9">
        <f t="shared" si="10"/>
        <v>-4.1899999999999986</v>
      </c>
      <c r="U32" s="206" t="s">
        <v>718</v>
      </c>
      <c r="V32" s="9">
        <f t="shared" si="11"/>
        <v>118</v>
      </c>
      <c r="W32" s="9">
        <f t="shared" si="12"/>
        <v>118</v>
      </c>
      <c r="AB32">
        <f>'AT-8_Hon_CCH_Pry'!C32+'AT-8A_Hon_CCH_UPry'!C32</f>
        <v>256</v>
      </c>
      <c r="AC32">
        <f>'AT-8_Hon_CCH_Pry'!D32+'AT-8A_Hon_CCH_UPry'!D32</f>
        <v>238</v>
      </c>
      <c r="AE32">
        <f t="shared" si="14"/>
        <v>18</v>
      </c>
    </row>
    <row r="33" spans="1:31" ht="14">
      <c r="A33" s="204">
        <v>20</v>
      </c>
      <c r="B33" s="33" t="s">
        <v>691</v>
      </c>
      <c r="C33" s="126">
        <v>86</v>
      </c>
      <c r="D33" s="126">
        <v>78</v>
      </c>
      <c r="E33" s="126">
        <f t="shared" si="0"/>
        <v>-8</v>
      </c>
      <c r="F33" s="9">
        <f t="shared" si="1"/>
        <v>7.74</v>
      </c>
      <c r="G33" s="9">
        <f t="shared" si="2"/>
        <v>0.86</v>
      </c>
      <c r="H33" s="217">
        <f t="shared" si="3"/>
        <v>8.6</v>
      </c>
      <c r="I33" s="9">
        <v>0.4</v>
      </c>
      <c r="J33" s="9">
        <v>0</v>
      </c>
      <c r="K33" s="9">
        <f t="shared" si="4"/>
        <v>0.4</v>
      </c>
      <c r="L33" s="9">
        <v>4.21</v>
      </c>
      <c r="M33" s="9">
        <v>0.47</v>
      </c>
      <c r="N33" s="9">
        <f t="shared" si="13"/>
        <v>4.68</v>
      </c>
      <c r="O33" s="9">
        <f t="shared" si="5"/>
        <v>7.02</v>
      </c>
      <c r="P33" s="9">
        <f t="shared" si="6"/>
        <v>0.78</v>
      </c>
      <c r="Q33" s="9">
        <f t="shared" si="7"/>
        <v>7.8</v>
      </c>
      <c r="R33" s="9">
        <f t="shared" si="8"/>
        <v>-2.4099999999999993</v>
      </c>
      <c r="S33" s="9">
        <f t="shared" si="9"/>
        <v>-0.31000000000000005</v>
      </c>
      <c r="T33" s="9">
        <f t="shared" si="10"/>
        <v>-2.7199999999999993</v>
      </c>
      <c r="U33" s="206" t="s">
        <v>718</v>
      </c>
      <c r="V33" s="9">
        <f t="shared" si="11"/>
        <v>78</v>
      </c>
      <c r="W33" s="9">
        <f t="shared" si="12"/>
        <v>78</v>
      </c>
      <c r="AB33">
        <f>'AT-8_Hon_CCH_Pry'!C33+'AT-8A_Hon_CCH_UPry'!C33</f>
        <v>243</v>
      </c>
      <c r="AC33">
        <f>'AT-8_Hon_CCH_Pry'!D33+'AT-8A_Hon_CCH_UPry'!D33</f>
        <v>257</v>
      </c>
      <c r="AE33">
        <f t="shared" si="14"/>
        <v>-14</v>
      </c>
    </row>
    <row r="34" spans="1:31" ht="14">
      <c r="A34" s="34">
        <v>21</v>
      </c>
      <c r="B34" s="33" t="s">
        <v>692</v>
      </c>
      <c r="C34" s="126">
        <v>111</v>
      </c>
      <c r="D34" s="126">
        <v>112</v>
      </c>
      <c r="E34" s="126">
        <f t="shared" si="0"/>
        <v>1</v>
      </c>
      <c r="F34" s="9">
        <f t="shared" si="1"/>
        <v>9.99</v>
      </c>
      <c r="G34" s="9">
        <f t="shared" si="2"/>
        <v>1.1100000000000001</v>
      </c>
      <c r="H34" s="217">
        <f t="shared" si="3"/>
        <v>11.1</v>
      </c>
      <c r="I34" s="9">
        <v>0.77</v>
      </c>
      <c r="J34" s="9">
        <v>0</v>
      </c>
      <c r="K34" s="9">
        <f t="shared" si="4"/>
        <v>0.77</v>
      </c>
      <c r="L34" s="9">
        <v>6.05</v>
      </c>
      <c r="M34" s="9">
        <v>0.67</v>
      </c>
      <c r="N34" s="9">
        <f t="shared" si="13"/>
        <v>6.72</v>
      </c>
      <c r="O34" s="9">
        <f t="shared" si="5"/>
        <v>10.08</v>
      </c>
      <c r="P34" s="9">
        <f t="shared" si="6"/>
        <v>1.1200000000000001</v>
      </c>
      <c r="Q34" s="9">
        <f t="shared" si="7"/>
        <v>11.2</v>
      </c>
      <c r="R34" s="9">
        <f t="shared" si="8"/>
        <v>-3.26</v>
      </c>
      <c r="S34" s="9">
        <f t="shared" si="9"/>
        <v>-0.45000000000000007</v>
      </c>
      <c r="T34" s="9">
        <f t="shared" si="10"/>
        <v>-3.71</v>
      </c>
      <c r="U34" s="206" t="s">
        <v>718</v>
      </c>
      <c r="V34" s="9">
        <f t="shared" si="11"/>
        <v>112</v>
      </c>
      <c r="W34" s="9">
        <f t="shared" si="12"/>
        <v>112</v>
      </c>
      <c r="AB34">
        <f>'AT-8_Hon_CCH_Pry'!C34+'AT-8A_Hon_CCH_UPry'!C34</f>
        <v>315</v>
      </c>
      <c r="AC34">
        <f>'AT-8_Hon_CCH_Pry'!D34+'AT-8A_Hon_CCH_UPry'!D34</f>
        <v>312</v>
      </c>
      <c r="AE34">
        <f t="shared" si="14"/>
        <v>3</v>
      </c>
    </row>
    <row r="35" spans="1:31" ht="14">
      <c r="A35" s="34">
        <v>22</v>
      </c>
      <c r="B35" s="33" t="s">
        <v>693</v>
      </c>
      <c r="C35" s="126">
        <v>40</v>
      </c>
      <c r="D35" s="126">
        <v>40</v>
      </c>
      <c r="E35" s="126">
        <f t="shared" si="0"/>
        <v>0</v>
      </c>
      <c r="F35" s="9">
        <f t="shared" si="1"/>
        <v>3.6</v>
      </c>
      <c r="G35" s="9">
        <f t="shared" si="2"/>
        <v>0.4</v>
      </c>
      <c r="H35" s="217">
        <f t="shared" si="3"/>
        <v>4</v>
      </c>
      <c r="I35" s="9">
        <v>0.3</v>
      </c>
      <c r="J35" s="9">
        <v>0</v>
      </c>
      <c r="K35" s="9">
        <f t="shared" si="4"/>
        <v>0.3</v>
      </c>
      <c r="L35" s="9">
        <v>2.16</v>
      </c>
      <c r="M35" s="9">
        <v>0.24</v>
      </c>
      <c r="N35" s="9">
        <f t="shared" si="13"/>
        <v>2.4000000000000004</v>
      </c>
      <c r="O35" s="9">
        <f t="shared" si="5"/>
        <v>3.6</v>
      </c>
      <c r="P35" s="9">
        <f t="shared" si="6"/>
        <v>0.4</v>
      </c>
      <c r="Q35" s="9">
        <f t="shared" si="7"/>
        <v>4</v>
      </c>
      <c r="R35" s="9">
        <f t="shared" si="8"/>
        <v>-1.1400000000000001</v>
      </c>
      <c r="S35" s="9">
        <f t="shared" si="9"/>
        <v>-0.16000000000000003</v>
      </c>
      <c r="T35" s="9">
        <f t="shared" si="10"/>
        <v>-1.3000000000000003</v>
      </c>
      <c r="U35" s="206" t="s">
        <v>718</v>
      </c>
      <c r="V35" s="9">
        <f t="shared" si="11"/>
        <v>40</v>
      </c>
      <c r="W35" s="9">
        <f t="shared" si="12"/>
        <v>40</v>
      </c>
      <c r="AB35">
        <f>'AT-8_Hon_CCH_Pry'!C35+'AT-8A_Hon_CCH_UPry'!C35</f>
        <v>225</v>
      </c>
      <c r="AC35">
        <f>'AT-8_Hon_CCH_Pry'!D35+'AT-8A_Hon_CCH_UPry'!D35</f>
        <v>225</v>
      </c>
      <c r="AE35">
        <f t="shared" si="14"/>
        <v>0</v>
      </c>
    </row>
    <row r="36" spans="1:31" ht="14">
      <c r="A36" s="34">
        <v>23</v>
      </c>
      <c r="B36" s="33" t="s">
        <v>694</v>
      </c>
      <c r="C36" s="126">
        <v>20</v>
      </c>
      <c r="D36" s="126">
        <v>25</v>
      </c>
      <c r="E36" s="126">
        <f t="shared" si="0"/>
        <v>5</v>
      </c>
      <c r="F36" s="9">
        <f t="shared" si="1"/>
        <v>1.8</v>
      </c>
      <c r="G36" s="9">
        <f t="shared" si="2"/>
        <v>0.2</v>
      </c>
      <c r="H36" s="217">
        <f t="shared" si="3"/>
        <v>2</v>
      </c>
      <c r="I36" s="9">
        <v>0.5</v>
      </c>
      <c r="J36" s="9">
        <v>0</v>
      </c>
      <c r="K36" s="9">
        <f t="shared" si="4"/>
        <v>0.5</v>
      </c>
      <c r="L36" s="9">
        <v>1.35</v>
      </c>
      <c r="M36" s="9">
        <v>0.15</v>
      </c>
      <c r="N36" s="9">
        <f>L36+M36</f>
        <v>1.5</v>
      </c>
      <c r="O36" s="9">
        <f t="shared" si="5"/>
        <v>2.25</v>
      </c>
      <c r="P36" s="9">
        <f t="shared" si="6"/>
        <v>0.25</v>
      </c>
      <c r="Q36" s="9">
        <f t="shared" si="7"/>
        <v>2.5</v>
      </c>
      <c r="R36" s="9">
        <f t="shared" si="8"/>
        <v>-0.39999999999999991</v>
      </c>
      <c r="S36" s="9">
        <f t="shared" si="9"/>
        <v>-0.1</v>
      </c>
      <c r="T36" s="9">
        <f t="shared" si="10"/>
        <v>-0.49999999999999989</v>
      </c>
      <c r="U36" s="206" t="s">
        <v>718</v>
      </c>
      <c r="V36" s="9">
        <f t="shared" si="11"/>
        <v>25</v>
      </c>
      <c r="W36" s="9">
        <f t="shared" si="12"/>
        <v>25</v>
      </c>
      <c r="AB36">
        <f>'AT-8_Hon_CCH_Pry'!C36+'AT-8A_Hon_CCH_UPry'!C36</f>
        <v>87</v>
      </c>
      <c r="AC36">
        <f>'AT-8_Hon_CCH_Pry'!D36+'AT-8A_Hon_CCH_UPry'!D36</f>
        <v>96</v>
      </c>
      <c r="AE36">
        <f t="shared" si="14"/>
        <v>-9</v>
      </c>
    </row>
    <row r="37" spans="1:31" ht="14">
      <c r="A37" s="484">
        <v>24</v>
      </c>
      <c r="B37" s="33" t="s">
        <v>919</v>
      </c>
      <c r="C37" s="126">
        <v>20</v>
      </c>
      <c r="D37" s="126">
        <v>20</v>
      </c>
      <c r="E37" s="126">
        <f t="shared" si="0"/>
        <v>0</v>
      </c>
      <c r="F37" s="9">
        <f t="shared" si="1"/>
        <v>1.8</v>
      </c>
      <c r="G37" s="9">
        <f t="shared" si="2"/>
        <v>0.2</v>
      </c>
      <c r="H37" s="217">
        <f t="shared" si="3"/>
        <v>2</v>
      </c>
      <c r="I37" s="9">
        <v>0</v>
      </c>
      <c r="J37" s="9">
        <v>0</v>
      </c>
      <c r="K37" s="9">
        <f t="shared" si="4"/>
        <v>0</v>
      </c>
      <c r="L37" s="9">
        <v>1.08</v>
      </c>
      <c r="M37" s="9">
        <v>0.12</v>
      </c>
      <c r="N37" s="9">
        <f t="shared" si="13"/>
        <v>1.2000000000000002</v>
      </c>
      <c r="O37" s="9">
        <f t="shared" si="5"/>
        <v>1.8</v>
      </c>
      <c r="P37" s="9">
        <f t="shared" si="6"/>
        <v>0.2</v>
      </c>
      <c r="Q37" s="9">
        <f t="shared" si="7"/>
        <v>2</v>
      </c>
      <c r="R37" s="9">
        <f t="shared" si="8"/>
        <v>-0.72</v>
      </c>
      <c r="S37" s="9">
        <f t="shared" si="9"/>
        <v>-8.0000000000000016E-2</v>
      </c>
      <c r="T37" s="9">
        <f t="shared" si="10"/>
        <v>-0.8</v>
      </c>
      <c r="U37" s="206" t="s">
        <v>718</v>
      </c>
      <c r="V37" s="9">
        <f t="shared" si="11"/>
        <v>20</v>
      </c>
      <c r="W37" s="9">
        <f t="shared" si="12"/>
        <v>20</v>
      </c>
      <c r="AB37">
        <f>'AT-8_Hon_CCH_Pry'!C37+'AT-8A_Hon_CCH_UPry'!C37</f>
        <v>86</v>
      </c>
      <c r="AC37">
        <f>'AT-8_Hon_CCH_Pry'!D37+'AT-8A_Hon_CCH_UPry'!D37</f>
        <v>86</v>
      </c>
      <c r="AE37">
        <f t="shared" si="14"/>
        <v>0</v>
      </c>
    </row>
    <row r="38" spans="1:31" ht="14">
      <c r="A38" s="484">
        <v>25</v>
      </c>
      <c r="B38" s="33" t="s">
        <v>920</v>
      </c>
      <c r="C38" s="126">
        <v>32</v>
      </c>
      <c r="D38" s="126">
        <v>30</v>
      </c>
      <c r="E38" s="126">
        <f t="shared" si="0"/>
        <v>-2</v>
      </c>
      <c r="F38" s="9">
        <f t="shared" si="1"/>
        <v>2.88</v>
      </c>
      <c r="G38" s="9">
        <f t="shared" si="2"/>
        <v>0.32</v>
      </c>
      <c r="H38" s="217">
        <f t="shared" si="3"/>
        <v>3.1999999999999997</v>
      </c>
      <c r="I38" s="9">
        <v>0</v>
      </c>
      <c r="J38" s="9">
        <v>0</v>
      </c>
      <c r="K38" s="9">
        <f t="shared" si="4"/>
        <v>0</v>
      </c>
      <c r="L38" s="9">
        <v>1.62</v>
      </c>
      <c r="M38" s="9">
        <v>0.18</v>
      </c>
      <c r="N38" s="9">
        <f t="shared" si="13"/>
        <v>1.8</v>
      </c>
      <c r="O38" s="9">
        <f t="shared" si="5"/>
        <v>2.7</v>
      </c>
      <c r="P38" s="9">
        <f t="shared" si="6"/>
        <v>0.3</v>
      </c>
      <c r="Q38" s="9">
        <f t="shared" si="7"/>
        <v>3</v>
      </c>
      <c r="R38" s="9">
        <f t="shared" si="8"/>
        <v>-1.08</v>
      </c>
      <c r="S38" s="9">
        <f t="shared" si="9"/>
        <v>-0.12</v>
      </c>
      <c r="T38" s="9">
        <f t="shared" si="10"/>
        <v>-1.2000000000000002</v>
      </c>
      <c r="U38" s="206" t="s">
        <v>718</v>
      </c>
      <c r="V38" s="9">
        <f t="shared" si="11"/>
        <v>30</v>
      </c>
      <c r="W38" s="9">
        <f t="shared" si="12"/>
        <v>30</v>
      </c>
      <c r="AB38">
        <f>'AT-8_Hon_CCH_Pry'!C38+'AT-8A_Hon_CCH_UPry'!C38</f>
        <v>77</v>
      </c>
      <c r="AC38">
        <f>'AT-8_Hon_CCH_Pry'!D38+'AT-8A_Hon_CCH_UPry'!D38</f>
        <v>75</v>
      </c>
      <c r="AE38">
        <f t="shared" si="14"/>
        <v>2</v>
      </c>
    </row>
    <row r="39" spans="1:31" ht="14">
      <c r="A39" s="484">
        <v>26</v>
      </c>
      <c r="B39" s="33" t="s">
        <v>921</v>
      </c>
      <c r="C39" s="126">
        <v>18</v>
      </c>
      <c r="D39" s="126">
        <v>37</v>
      </c>
      <c r="E39" s="126">
        <f t="shared" si="0"/>
        <v>19</v>
      </c>
      <c r="F39" s="9">
        <f t="shared" si="1"/>
        <v>1.62</v>
      </c>
      <c r="G39" s="9">
        <f t="shared" si="2"/>
        <v>0.18</v>
      </c>
      <c r="H39" s="217">
        <f t="shared" si="3"/>
        <v>1.8</v>
      </c>
      <c r="I39" s="9">
        <v>0</v>
      </c>
      <c r="J39" s="9">
        <v>0</v>
      </c>
      <c r="K39" s="9">
        <f t="shared" si="4"/>
        <v>0</v>
      </c>
      <c r="L39" s="9">
        <v>1.9</v>
      </c>
      <c r="M39" s="9">
        <v>0.2</v>
      </c>
      <c r="N39" s="9">
        <f t="shared" si="13"/>
        <v>2.1</v>
      </c>
      <c r="O39" s="9">
        <f t="shared" si="5"/>
        <v>3.33</v>
      </c>
      <c r="P39" s="9">
        <f t="shared" si="6"/>
        <v>0.37</v>
      </c>
      <c r="Q39" s="9">
        <f t="shared" si="7"/>
        <v>3.7</v>
      </c>
      <c r="R39" s="9">
        <f t="shared" si="8"/>
        <v>-1.4300000000000002</v>
      </c>
      <c r="S39" s="9">
        <f t="shared" si="9"/>
        <v>-0.16999999999999998</v>
      </c>
      <c r="T39" s="9">
        <f t="shared" si="10"/>
        <v>-1.6</v>
      </c>
      <c r="U39" s="206" t="s">
        <v>718</v>
      </c>
      <c r="V39" s="9">
        <f>D39</f>
        <v>37</v>
      </c>
      <c r="W39" s="9">
        <f t="shared" si="12"/>
        <v>37</v>
      </c>
      <c r="AB39">
        <f>'AT-8_Hon_CCH_Pry'!C39+'AT-8A_Hon_CCH_UPry'!C39</f>
        <v>42</v>
      </c>
      <c r="AC39">
        <f>'AT-8_Hon_CCH_Pry'!D39+'AT-8A_Hon_CCH_UPry'!D39</f>
        <v>63</v>
      </c>
      <c r="AE39">
        <f t="shared" si="14"/>
        <v>-21</v>
      </c>
    </row>
    <row r="40" spans="1:31" ht="13">
      <c r="A40" s="20" t="s">
        <v>14</v>
      </c>
      <c r="B40" s="9"/>
      <c r="C40" s="126">
        <f>SUM(C14:C39)</f>
        <v>1920</v>
      </c>
      <c r="D40" s="126">
        <f t="shared" ref="D40:W40" si="15">SUM(D14:D39)</f>
        <v>1820</v>
      </c>
      <c r="E40" s="126">
        <f t="shared" si="15"/>
        <v>-100</v>
      </c>
      <c r="F40" s="126">
        <f t="shared" si="15"/>
        <v>172.80000000000004</v>
      </c>
      <c r="G40" s="126">
        <f t="shared" si="15"/>
        <v>19.2</v>
      </c>
      <c r="H40" s="126">
        <f t="shared" si="15"/>
        <v>191.99999999999997</v>
      </c>
      <c r="I40" s="126">
        <f t="shared" si="15"/>
        <v>9.84</v>
      </c>
      <c r="J40" s="126">
        <f t="shared" si="15"/>
        <v>0</v>
      </c>
      <c r="K40" s="126">
        <f t="shared" si="15"/>
        <v>9.84</v>
      </c>
      <c r="L40" s="126">
        <f>SUM(L14:L39)</f>
        <v>97.6</v>
      </c>
      <c r="M40" s="126">
        <f t="shared" si="15"/>
        <v>10.840000000000002</v>
      </c>
      <c r="N40" s="126">
        <f t="shared" si="15"/>
        <v>108.44</v>
      </c>
      <c r="O40" s="126">
        <f t="shared" si="15"/>
        <v>163.80000000000001</v>
      </c>
      <c r="P40" s="126">
        <f t="shared" si="15"/>
        <v>18.2</v>
      </c>
      <c r="Q40" s="126">
        <f t="shared" si="15"/>
        <v>182</v>
      </c>
      <c r="R40" s="126">
        <f t="shared" si="15"/>
        <v>-56.359999999999985</v>
      </c>
      <c r="S40" s="126">
        <f t="shared" si="15"/>
        <v>-7.3599999999999994</v>
      </c>
      <c r="T40" s="126">
        <f t="shared" si="15"/>
        <v>-63.719999999999985</v>
      </c>
      <c r="U40" s="126"/>
      <c r="V40" s="126">
        <f t="shared" si="15"/>
        <v>1820</v>
      </c>
      <c r="W40" s="126">
        <f t="shared" si="15"/>
        <v>1820</v>
      </c>
    </row>
    <row r="42" spans="1:31">
      <c r="C42">
        <v>1920</v>
      </c>
      <c r="Y42">
        <f>V40+'AT-8_Hon_CCH_Pry'!V40</f>
        <v>5791</v>
      </c>
    </row>
    <row r="43" spans="1:31" ht="13">
      <c r="B43" s="13" t="s">
        <v>750</v>
      </c>
    </row>
    <row r="44" spans="1:31" ht="13">
      <c r="B44" s="13" t="str">
        <f>'AT-8_Hon_CCH_Pry'!B44</f>
        <v xml:space="preserve">Date : 28.04.2020 </v>
      </c>
    </row>
    <row r="47" spans="1:31" ht="13">
      <c r="T47" s="13" t="s">
        <v>706</v>
      </c>
    </row>
    <row r="48" spans="1:31">
      <c r="T48" s="221" t="s">
        <v>707</v>
      </c>
    </row>
    <row r="49" spans="20:20">
      <c r="T49" s="221" t="s">
        <v>708</v>
      </c>
    </row>
  </sheetData>
  <mergeCells count="19">
    <mergeCell ref="Q9:T9"/>
    <mergeCell ref="R1:T1"/>
    <mergeCell ref="A3:R3"/>
    <mergeCell ref="A4:Q4"/>
    <mergeCell ref="A5:R5"/>
    <mergeCell ref="A8:T8"/>
    <mergeCell ref="U11:U12"/>
    <mergeCell ref="V11:V12"/>
    <mergeCell ref="W11:W12"/>
    <mergeCell ref="Q10:T10"/>
    <mergeCell ref="A11:A12"/>
    <mergeCell ref="B11:B12"/>
    <mergeCell ref="C11:C12"/>
    <mergeCell ref="D11:D12"/>
    <mergeCell ref="F11:H11"/>
    <mergeCell ref="I11:K11"/>
    <mergeCell ref="L11:N11"/>
    <mergeCell ref="O11:Q11"/>
    <mergeCell ref="R11:T11"/>
  </mergeCells>
  <printOptions horizontalCentered="1"/>
  <pageMargins left="0.70866141732283505" right="0.70866141732283505" top="1.2362204720000001" bottom="0.5" header="0.31496062992126" footer="0.31496062992126"/>
  <pageSetup paperSize="9" scale="5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51"/>
  <sheetViews>
    <sheetView view="pageBreakPreview" topLeftCell="A31" zoomScale="110" zoomScaleSheetLayoutView="110" workbookViewId="0">
      <selection activeCell="H40" sqref="H40"/>
    </sheetView>
  </sheetViews>
  <sheetFormatPr defaultColWidth="9.1796875" defaultRowHeight="12.5"/>
  <cols>
    <col min="2" max="2" width="20.1796875" bestFit="1" customWidth="1"/>
    <col min="3" max="3" width="16.54296875" customWidth="1"/>
    <col min="4" max="4" width="15.81640625" customWidth="1"/>
    <col min="5" max="5" width="18.90625" customWidth="1"/>
    <col min="6" max="6" width="19" customWidth="1"/>
    <col min="7" max="7" width="22.54296875" customWidth="1"/>
    <col min="8" max="8" width="16.7265625" customWidth="1"/>
    <col min="9" max="9" width="30.1796875" customWidth="1"/>
  </cols>
  <sheetData>
    <row r="1" spans="1:21" ht="15.5">
      <c r="I1" s="26" t="s">
        <v>60</v>
      </c>
      <c r="J1" s="27"/>
    </row>
    <row r="2" spans="1:21" ht="15.5">
      <c r="D2" s="29" t="s">
        <v>0</v>
      </c>
      <c r="E2" s="29"/>
      <c r="F2" s="29"/>
      <c r="G2" s="29"/>
      <c r="H2" s="29"/>
      <c r="I2" s="29"/>
      <c r="J2" s="29"/>
    </row>
    <row r="3" spans="1:21" ht="20">
      <c r="B3" s="88"/>
      <c r="C3" s="414" t="s">
        <v>838</v>
      </c>
      <c r="D3" s="414"/>
      <c r="E3" s="414"/>
      <c r="F3" s="86"/>
      <c r="G3" s="86"/>
      <c r="H3" s="86"/>
      <c r="I3" s="86"/>
      <c r="J3" s="28"/>
    </row>
    <row r="4" spans="1:21" ht="10.5" customHeight="1"/>
    <row r="5" spans="1:21" ht="14.25" customHeight="1">
      <c r="A5" s="762" t="s">
        <v>896</v>
      </c>
      <c r="B5" s="762"/>
      <c r="C5" s="762"/>
      <c r="D5" s="762"/>
      <c r="E5" s="762"/>
      <c r="F5" s="762"/>
      <c r="G5" s="762"/>
      <c r="H5" s="762"/>
      <c r="I5" s="762"/>
    </row>
    <row r="7" spans="1:21" ht="0.75" customHeight="1"/>
    <row r="8" spans="1:21" ht="13">
      <c r="A8" s="13" t="s">
        <v>756</v>
      </c>
      <c r="I8" s="14" t="s">
        <v>17</v>
      </c>
    </row>
    <row r="9" spans="1:21" ht="13">
      <c r="D9" s="698" t="s">
        <v>916</v>
      </c>
      <c r="E9" s="698"/>
      <c r="F9" s="698"/>
      <c r="G9" s="698"/>
      <c r="H9" s="698"/>
      <c r="I9" s="698"/>
      <c r="U9" s="9"/>
    </row>
    <row r="10" spans="1:21" ht="44.25" customHeight="1">
      <c r="A10" s="5" t="s">
        <v>2</v>
      </c>
      <c r="B10" s="5" t="s">
        <v>3</v>
      </c>
      <c r="C10" s="2" t="s">
        <v>943</v>
      </c>
      <c r="D10" s="2" t="s">
        <v>945</v>
      </c>
      <c r="E10" s="2" t="s">
        <v>107</v>
      </c>
      <c r="F10" s="5" t="s">
        <v>214</v>
      </c>
      <c r="G10" s="2" t="s">
        <v>422</v>
      </c>
      <c r="H10" s="2" t="s">
        <v>147</v>
      </c>
      <c r="I10" s="2" t="s">
        <v>761</v>
      </c>
    </row>
    <row r="11" spans="1:21" s="44" customFormat="1" ht="15.75" customHeight="1">
      <c r="A11" s="46">
        <v>1</v>
      </c>
      <c r="B11" s="45">
        <v>2</v>
      </c>
      <c r="C11" s="46">
        <v>3</v>
      </c>
      <c r="D11" s="45">
        <v>4</v>
      </c>
      <c r="E11" s="46">
        <v>5</v>
      </c>
      <c r="F11" s="45">
        <v>6</v>
      </c>
      <c r="G11" s="46">
        <v>7</v>
      </c>
      <c r="H11" s="45">
        <v>8</v>
      </c>
      <c r="I11" s="46">
        <v>9</v>
      </c>
    </row>
    <row r="12" spans="1:21" ht="14.25" customHeight="1">
      <c r="A12" s="202">
        <v>1</v>
      </c>
      <c r="B12" s="201" t="s">
        <v>672</v>
      </c>
      <c r="C12" s="9">
        <f>ROUND((T6_FG_py_Utlsn!C12+'T6A_FG_Upy_Utlsn '!C12)*0.026, 2)</f>
        <v>2.36</v>
      </c>
      <c r="D12" s="9">
        <v>0</v>
      </c>
      <c r="E12" s="280">
        <v>1.2</v>
      </c>
      <c r="F12" s="280">
        <v>0</v>
      </c>
      <c r="G12" s="283" t="s">
        <v>719</v>
      </c>
      <c r="H12" s="9">
        <f>ROUND((T6_FG_py_Utlsn!E12+'T6A_FG_Upy_Utlsn '!E12)*0.026, 2)</f>
        <v>1.62</v>
      </c>
      <c r="I12" s="9">
        <f>D12+E12-H12</f>
        <v>-0.42000000000000015</v>
      </c>
    </row>
    <row r="13" spans="1:21" ht="14.25" customHeight="1">
      <c r="A13" s="34">
        <v>2</v>
      </c>
      <c r="B13" s="33" t="s">
        <v>673</v>
      </c>
      <c r="C13" s="9">
        <f>ROUND((T6_FG_py_Utlsn!C13+'T6A_FG_Upy_Utlsn '!C13)*0.026, 2)</f>
        <v>5.1100000000000003</v>
      </c>
      <c r="D13" s="9">
        <v>0</v>
      </c>
      <c r="E13" s="280">
        <v>2.6</v>
      </c>
      <c r="F13" s="280">
        <v>0</v>
      </c>
      <c r="G13" s="283" t="s">
        <v>719</v>
      </c>
      <c r="H13" s="9">
        <f>ROUND((T6_FG_py_Utlsn!E13+'T6A_FG_Upy_Utlsn '!E13)*0.026, 2)</f>
        <v>3.51</v>
      </c>
      <c r="I13" s="9">
        <f t="shared" ref="I13:I37" si="0">D13+E13-H13</f>
        <v>-0.9099999999999997</v>
      </c>
    </row>
    <row r="14" spans="1:21" ht="14.25" customHeight="1">
      <c r="A14" s="202">
        <v>3</v>
      </c>
      <c r="B14" s="201" t="s">
        <v>674</v>
      </c>
      <c r="C14" s="9">
        <f>ROUND((T6_FG_py_Utlsn!C14+'T6A_FG_Upy_Utlsn '!C14)*0.026, 2)</f>
        <v>5.61</v>
      </c>
      <c r="D14" s="9">
        <v>0</v>
      </c>
      <c r="E14" s="280">
        <v>2.86</v>
      </c>
      <c r="F14" s="280">
        <v>0</v>
      </c>
      <c r="G14" s="283" t="s">
        <v>719</v>
      </c>
      <c r="H14" s="9">
        <f>ROUND((T6_FG_py_Utlsn!E14+'T6A_FG_Upy_Utlsn '!E14)*0.026, 2)</f>
        <v>3.85</v>
      </c>
      <c r="I14" s="9">
        <f t="shared" si="0"/>
        <v>-0.99000000000000021</v>
      </c>
    </row>
    <row r="15" spans="1:21" ht="14.25" customHeight="1">
      <c r="A15" s="34">
        <v>4</v>
      </c>
      <c r="B15" s="33" t="s">
        <v>675</v>
      </c>
      <c r="C15" s="9">
        <f>ROUND((T6_FG_py_Utlsn!C15+'T6A_FG_Upy_Utlsn '!C15)*0.026, 2)</f>
        <v>5.78</v>
      </c>
      <c r="D15" s="9">
        <v>0</v>
      </c>
      <c r="E15" s="280">
        <v>2.94</v>
      </c>
      <c r="F15" s="280">
        <v>0</v>
      </c>
      <c r="G15" s="283" t="s">
        <v>719</v>
      </c>
      <c r="H15" s="9">
        <f>ROUND((T6_FG_py_Utlsn!E15+'T6A_FG_Upy_Utlsn '!E15)*0.026, 2)</f>
        <v>3.98</v>
      </c>
      <c r="I15" s="9">
        <f t="shared" si="0"/>
        <v>-1.04</v>
      </c>
    </row>
    <row r="16" spans="1:21" ht="14.25" customHeight="1">
      <c r="A16" s="34">
        <v>5</v>
      </c>
      <c r="B16" s="33" t="s">
        <v>676</v>
      </c>
      <c r="C16" s="9">
        <f>ROUND((T6_FG_py_Utlsn!C16+'T6A_FG_Upy_Utlsn '!C16)*0.026, 2)</f>
        <v>2.27</v>
      </c>
      <c r="D16" s="9">
        <v>0</v>
      </c>
      <c r="E16" s="280">
        <v>1.1599999999999999</v>
      </c>
      <c r="F16" s="280">
        <v>0</v>
      </c>
      <c r="G16" s="283" t="s">
        <v>719</v>
      </c>
      <c r="H16" s="9">
        <f>ROUND((T6_FG_py_Utlsn!E16+'T6A_FG_Upy_Utlsn '!E16)*0.026, 2)</f>
        <v>1.56</v>
      </c>
      <c r="I16" s="9">
        <f t="shared" si="0"/>
        <v>-0.40000000000000013</v>
      </c>
    </row>
    <row r="17" spans="1:9" ht="14.25" customHeight="1">
      <c r="A17" s="34">
        <v>6</v>
      </c>
      <c r="B17" s="33" t="s">
        <v>677</v>
      </c>
      <c r="C17" s="9">
        <f>ROUND((T6_FG_py_Utlsn!C17+'T6A_FG_Upy_Utlsn '!C17)*0.026, 2)</f>
        <v>3.85</v>
      </c>
      <c r="D17" s="9">
        <v>0</v>
      </c>
      <c r="E17" s="280">
        <v>1.96</v>
      </c>
      <c r="F17" s="280">
        <v>0</v>
      </c>
      <c r="G17" s="283" t="s">
        <v>719</v>
      </c>
      <c r="H17" s="9">
        <f>ROUND((T6_FG_py_Utlsn!E17+'T6A_FG_Upy_Utlsn '!E17)*0.026, 2)</f>
        <v>2.68</v>
      </c>
      <c r="I17" s="9">
        <f t="shared" si="0"/>
        <v>-0.7200000000000002</v>
      </c>
    </row>
    <row r="18" spans="1:9" ht="14.25" customHeight="1">
      <c r="A18" s="202">
        <v>7</v>
      </c>
      <c r="B18" s="201" t="s">
        <v>678</v>
      </c>
      <c r="C18" s="9">
        <f>ROUND((T6_FG_py_Utlsn!C18+'T6A_FG_Upy_Utlsn '!C18)*0.026, 2)</f>
        <v>2.44</v>
      </c>
      <c r="D18" s="9">
        <v>0</v>
      </c>
      <c r="E18" s="280">
        <v>1.24</v>
      </c>
      <c r="F18" s="280">
        <v>0</v>
      </c>
      <c r="G18" s="283" t="s">
        <v>719</v>
      </c>
      <c r="H18" s="9">
        <f>ROUND((T6_FG_py_Utlsn!E18+'T6A_FG_Upy_Utlsn '!E18)*0.026, 2)</f>
        <v>1.66</v>
      </c>
      <c r="I18" s="9">
        <f t="shared" si="0"/>
        <v>-0.41999999999999993</v>
      </c>
    </row>
    <row r="19" spans="1:9" ht="14.25" customHeight="1">
      <c r="A19" s="34">
        <v>8</v>
      </c>
      <c r="B19" s="33" t="s">
        <v>679</v>
      </c>
      <c r="C19" s="9">
        <f>ROUND((T6_FG_py_Utlsn!C19+'T6A_FG_Upy_Utlsn '!C19)*0.026, 2)</f>
        <v>7.75</v>
      </c>
      <c r="D19" s="9">
        <v>0</v>
      </c>
      <c r="E19" s="280">
        <v>3.95</v>
      </c>
      <c r="F19" s="280">
        <v>0</v>
      </c>
      <c r="G19" s="283" t="s">
        <v>719</v>
      </c>
      <c r="H19" s="9">
        <f>ROUND((T6_FG_py_Utlsn!E19+'T6A_FG_Upy_Utlsn '!E19)*0.026, 2)</f>
        <v>5.33</v>
      </c>
      <c r="I19" s="9">
        <f t="shared" si="0"/>
        <v>-1.38</v>
      </c>
    </row>
    <row r="20" spans="1:9" ht="14.25" customHeight="1">
      <c r="A20" s="34">
        <v>9</v>
      </c>
      <c r="B20" s="33" t="s">
        <v>680</v>
      </c>
      <c r="C20" s="9">
        <f>ROUND((T6_FG_py_Utlsn!C20+'T6A_FG_Upy_Utlsn '!C20)*0.026, 2)</f>
        <v>2.92</v>
      </c>
      <c r="D20" s="9">
        <v>0</v>
      </c>
      <c r="E20" s="280">
        <v>1.49</v>
      </c>
      <c r="F20" s="280">
        <v>0</v>
      </c>
      <c r="G20" s="283" t="s">
        <v>719</v>
      </c>
      <c r="H20" s="9">
        <f>ROUND((T6_FG_py_Utlsn!E20+'T6A_FG_Upy_Utlsn '!E20)*0.026, 2)</f>
        <v>2.2799999999999998</v>
      </c>
      <c r="I20" s="9">
        <f t="shared" si="0"/>
        <v>-0.78999999999999981</v>
      </c>
    </row>
    <row r="21" spans="1:9" ht="14.25" customHeight="1">
      <c r="A21" s="34">
        <v>10</v>
      </c>
      <c r="B21" s="33" t="s">
        <v>681</v>
      </c>
      <c r="C21" s="9">
        <f>ROUND((T6_FG_py_Utlsn!C21+'T6A_FG_Upy_Utlsn '!C21)*0.026, 2)</f>
        <v>6.34</v>
      </c>
      <c r="D21" s="9">
        <v>0</v>
      </c>
      <c r="E21" s="280">
        <v>3.23</v>
      </c>
      <c r="F21" s="280">
        <v>0</v>
      </c>
      <c r="G21" s="283" t="s">
        <v>719</v>
      </c>
      <c r="H21" s="9">
        <f>ROUND((T6_FG_py_Utlsn!E21+'T6A_FG_Upy_Utlsn '!E21)*0.026, 2)</f>
        <v>4.37</v>
      </c>
      <c r="I21" s="9">
        <f t="shared" si="0"/>
        <v>-1.1400000000000001</v>
      </c>
    </row>
    <row r="22" spans="1:9" ht="14.25" customHeight="1">
      <c r="A22" s="34">
        <v>11</v>
      </c>
      <c r="B22" s="33" t="s">
        <v>682</v>
      </c>
      <c r="C22" s="9">
        <f>ROUND((T6_FG_py_Utlsn!C22+'T6A_FG_Upy_Utlsn '!C22)*0.026, 2)</f>
        <v>2.63</v>
      </c>
      <c r="D22" s="9">
        <v>0</v>
      </c>
      <c r="E22" s="280">
        <v>1.34</v>
      </c>
      <c r="F22" s="280">
        <v>0</v>
      </c>
      <c r="G22" s="283" t="s">
        <v>719</v>
      </c>
      <c r="H22" s="9">
        <f>ROUND((T6_FG_py_Utlsn!E22+'T6A_FG_Upy_Utlsn '!E22)*0.026, 2)</f>
        <v>1.81</v>
      </c>
      <c r="I22" s="9">
        <f t="shared" si="0"/>
        <v>-0.47</v>
      </c>
    </row>
    <row r="23" spans="1:9" ht="14.25" customHeight="1">
      <c r="A23" s="34">
        <v>12</v>
      </c>
      <c r="B23" s="33" t="s">
        <v>683</v>
      </c>
      <c r="C23" s="9">
        <f>ROUND((T6_FG_py_Utlsn!C23+'T6A_FG_Upy_Utlsn '!C23)*0.026, 2)</f>
        <v>1.7</v>
      </c>
      <c r="D23" s="9">
        <v>0</v>
      </c>
      <c r="E23" s="280">
        <v>0.87</v>
      </c>
      <c r="F23" s="280">
        <v>0</v>
      </c>
      <c r="G23" s="283" t="s">
        <v>719</v>
      </c>
      <c r="H23" s="9">
        <f>ROUND((T6_FG_py_Utlsn!E23+'T6A_FG_Upy_Utlsn '!E23)*0.026, 2)</f>
        <v>1.17</v>
      </c>
      <c r="I23" s="9">
        <f t="shared" si="0"/>
        <v>-0.29999999999999993</v>
      </c>
    </row>
    <row r="24" spans="1:9" ht="14.25" customHeight="1">
      <c r="A24" s="34">
        <v>13</v>
      </c>
      <c r="B24" s="33" t="s">
        <v>684</v>
      </c>
      <c r="C24" s="9">
        <f>ROUND((T6_FG_py_Utlsn!C24+'T6A_FG_Upy_Utlsn '!C24)*0.026, 2)</f>
        <v>4.38</v>
      </c>
      <c r="D24" s="9">
        <v>0</v>
      </c>
      <c r="E24" s="280">
        <v>2.23</v>
      </c>
      <c r="F24" s="280">
        <v>0</v>
      </c>
      <c r="G24" s="283" t="s">
        <v>719</v>
      </c>
      <c r="H24" s="9">
        <f>ROUND((T6_FG_py_Utlsn!E24+'T6A_FG_Upy_Utlsn '!E24)*0.026, 2)</f>
        <v>3.04</v>
      </c>
      <c r="I24" s="9">
        <f t="shared" si="0"/>
        <v>-0.81</v>
      </c>
    </row>
    <row r="25" spans="1:9" ht="14.25" customHeight="1">
      <c r="A25" s="34">
        <v>14</v>
      </c>
      <c r="B25" s="33" t="s">
        <v>685</v>
      </c>
      <c r="C25" s="9">
        <f>ROUND((T6_FG_py_Utlsn!C25+'T6A_FG_Upy_Utlsn '!C25)*0.026, 2)</f>
        <v>0.48</v>
      </c>
      <c r="D25" s="9">
        <v>0</v>
      </c>
      <c r="E25" s="280">
        <v>0.25</v>
      </c>
      <c r="F25" s="280">
        <v>0</v>
      </c>
      <c r="G25" s="283" t="s">
        <v>719</v>
      </c>
      <c r="H25" s="9">
        <f>ROUND((T6_FG_py_Utlsn!E25+'T6A_FG_Upy_Utlsn '!E25)*0.026, 2)</f>
        <v>0.33</v>
      </c>
      <c r="I25" s="9">
        <f t="shared" si="0"/>
        <v>-8.0000000000000016E-2</v>
      </c>
    </row>
    <row r="26" spans="1:9" ht="14.25" customHeight="1">
      <c r="A26" s="202">
        <v>15</v>
      </c>
      <c r="B26" s="201" t="s">
        <v>686</v>
      </c>
      <c r="C26" s="9">
        <f>ROUND((T6_FG_py_Utlsn!C26+'T6A_FG_Upy_Utlsn '!C26)*0.026, 2)</f>
        <v>3.83</v>
      </c>
      <c r="D26" s="9">
        <v>0</v>
      </c>
      <c r="E26" s="280">
        <v>1.95</v>
      </c>
      <c r="F26" s="280">
        <v>0</v>
      </c>
      <c r="G26" s="283" t="s">
        <v>719</v>
      </c>
      <c r="H26" s="9">
        <f>ROUND((T6_FG_py_Utlsn!E26+'T6A_FG_Upy_Utlsn '!E26)*0.026, 2)</f>
        <v>2.64</v>
      </c>
      <c r="I26" s="9">
        <f t="shared" si="0"/>
        <v>-0.69000000000000017</v>
      </c>
    </row>
    <row r="27" spans="1:9" ht="14.25" customHeight="1">
      <c r="A27" s="202">
        <v>16</v>
      </c>
      <c r="B27" s="201" t="s">
        <v>687</v>
      </c>
      <c r="C27" s="9">
        <f>ROUND((T6_FG_py_Utlsn!C27+'T6A_FG_Upy_Utlsn '!C27)*0.026, 2)</f>
        <v>6.27</v>
      </c>
      <c r="D27" s="9">
        <v>0</v>
      </c>
      <c r="E27" s="280">
        <v>3.19</v>
      </c>
      <c r="F27" s="280">
        <v>0</v>
      </c>
      <c r="G27" s="283" t="s">
        <v>719</v>
      </c>
      <c r="H27" s="9">
        <f>ROUND((T6_FG_py_Utlsn!E27+'T6A_FG_Upy_Utlsn '!E27)*0.026, 2)</f>
        <v>4.32</v>
      </c>
      <c r="I27" s="9">
        <f t="shared" si="0"/>
        <v>-1.1300000000000003</v>
      </c>
    </row>
    <row r="28" spans="1:9" ht="14.25" customHeight="1">
      <c r="A28" s="34">
        <v>17</v>
      </c>
      <c r="B28" s="33" t="s">
        <v>688</v>
      </c>
      <c r="C28" s="9">
        <f>ROUND((T6_FG_py_Utlsn!C28+'T6A_FG_Upy_Utlsn '!C28)*0.026, 2)</f>
        <v>1.5</v>
      </c>
      <c r="D28" s="9">
        <v>0</v>
      </c>
      <c r="E28" s="280">
        <v>0.76</v>
      </c>
      <c r="F28" s="280">
        <v>0</v>
      </c>
      <c r="G28" s="283" t="s">
        <v>719</v>
      </c>
      <c r="H28" s="9">
        <f>ROUND((T6_FG_py_Utlsn!E28+'T6A_FG_Upy_Utlsn '!E28)*0.026, 2)</f>
        <v>1.04</v>
      </c>
      <c r="I28" s="9">
        <f t="shared" si="0"/>
        <v>-0.28000000000000003</v>
      </c>
    </row>
    <row r="29" spans="1:9" ht="14.25" customHeight="1">
      <c r="A29" s="203">
        <v>18</v>
      </c>
      <c r="B29" s="201" t="s">
        <v>689</v>
      </c>
      <c r="C29" s="9">
        <f>ROUND((T6_FG_py_Utlsn!C29+'T6A_FG_Upy_Utlsn '!C29)*0.026, 2)</f>
        <v>12.56</v>
      </c>
      <c r="D29" s="9">
        <v>0</v>
      </c>
      <c r="E29" s="280">
        <v>7.4</v>
      </c>
      <c r="F29" s="280">
        <v>0</v>
      </c>
      <c r="G29" s="283" t="s">
        <v>719</v>
      </c>
      <c r="H29" s="9">
        <f>ROUND((T6_FG_py_Utlsn!E29+'T6A_FG_Upy_Utlsn '!E29)*0.026, 2)</f>
        <v>8.65</v>
      </c>
      <c r="I29" s="9">
        <f t="shared" si="0"/>
        <v>-1.25</v>
      </c>
    </row>
    <row r="30" spans="1:9" ht="14.25" customHeight="1">
      <c r="A30" s="204">
        <v>19</v>
      </c>
      <c r="B30" s="33" t="s">
        <v>690</v>
      </c>
      <c r="C30" s="9">
        <f>ROUND((T6_FG_py_Utlsn!C30+'T6A_FG_Upy_Utlsn '!C30)*0.026, 2)</f>
        <v>3.75</v>
      </c>
      <c r="D30" s="9">
        <v>0</v>
      </c>
      <c r="E30" s="280">
        <v>1.91</v>
      </c>
      <c r="F30" s="280">
        <v>0</v>
      </c>
      <c r="G30" s="283" t="s">
        <v>719</v>
      </c>
      <c r="H30" s="9">
        <f>ROUND((T6_FG_py_Utlsn!E30+'T6A_FG_Upy_Utlsn '!E30)*0.026, 2)</f>
        <v>2.58</v>
      </c>
      <c r="I30" s="9">
        <f t="shared" si="0"/>
        <v>-0.67000000000000015</v>
      </c>
    </row>
    <row r="31" spans="1:9" ht="14.25" customHeight="1">
      <c r="A31" s="204">
        <v>20</v>
      </c>
      <c r="B31" s="33" t="s">
        <v>691</v>
      </c>
      <c r="C31" s="9">
        <f>ROUND((T6_FG_py_Utlsn!C31+'T6A_FG_Upy_Utlsn '!C31)*0.026, 2)</f>
        <v>4.42</v>
      </c>
      <c r="D31" s="9">
        <v>2.09</v>
      </c>
      <c r="E31" s="280">
        <v>0.95</v>
      </c>
      <c r="F31" s="280">
        <v>0</v>
      </c>
      <c r="G31" s="283" t="s">
        <v>719</v>
      </c>
      <c r="H31" s="9">
        <f>ROUND((T6_FG_py_Utlsn!E31+'T6A_FG_Upy_Utlsn '!E31)*0.026, 2)</f>
        <v>3.04</v>
      </c>
      <c r="I31" s="9">
        <f t="shared" si="0"/>
        <v>0</v>
      </c>
    </row>
    <row r="32" spans="1:9" ht="14.25" customHeight="1">
      <c r="A32" s="34">
        <v>21</v>
      </c>
      <c r="B32" s="33" t="s">
        <v>692</v>
      </c>
      <c r="C32" s="9">
        <f>ROUND((T6_FG_py_Utlsn!C32+'T6A_FG_Upy_Utlsn '!C32)*0.026, 2)</f>
        <v>9.74</v>
      </c>
      <c r="D32" s="9">
        <v>0</v>
      </c>
      <c r="E32" s="280">
        <v>4.96</v>
      </c>
      <c r="F32" s="280">
        <v>0</v>
      </c>
      <c r="G32" s="283" t="s">
        <v>719</v>
      </c>
      <c r="H32" s="9">
        <f>ROUND((T6_FG_py_Utlsn!E32+'T6A_FG_Upy_Utlsn '!E32)*0.026, 2)</f>
        <v>6.71</v>
      </c>
      <c r="I32" s="9">
        <f t="shared" si="0"/>
        <v>-1.75</v>
      </c>
    </row>
    <row r="33" spans="1:9" ht="14.25" customHeight="1">
      <c r="A33" s="34">
        <v>22</v>
      </c>
      <c r="B33" s="33" t="s">
        <v>693</v>
      </c>
      <c r="C33" s="9">
        <f>ROUND((T6_FG_py_Utlsn!C33+'T6A_FG_Upy_Utlsn '!C33)*0.026, 2)</f>
        <v>2.62</v>
      </c>
      <c r="D33" s="9">
        <v>0</v>
      </c>
      <c r="E33" s="280">
        <v>1.33</v>
      </c>
      <c r="F33" s="280">
        <v>0</v>
      </c>
      <c r="G33" s="283" t="s">
        <v>719</v>
      </c>
      <c r="H33" s="9">
        <f>ROUND((T6_FG_py_Utlsn!E33+'T6A_FG_Upy_Utlsn '!E33)*0.026, 2)</f>
        <v>1.8</v>
      </c>
      <c r="I33" s="9">
        <f t="shared" si="0"/>
        <v>-0.47</v>
      </c>
    </row>
    <row r="34" spans="1:9" ht="14.25" customHeight="1">
      <c r="A34" s="34">
        <v>23</v>
      </c>
      <c r="B34" s="33" t="s">
        <v>694</v>
      </c>
      <c r="C34" s="9">
        <f>ROUND((T6_FG_py_Utlsn!C34+'T6A_FG_Upy_Utlsn '!C34)*0.026, 2)</f>
        <v>2.2599999999999998</v>
      </c>
      <c r="D34" s="9">
        <v>0</v>
      </c>
      <c r="E34" s="280">
        <v>1.1499999999999999</v>
      </c>
      <c r="F34" s="280">
        <v>0</v>
      </c>
      <c r="G34" s="283" t="s">
        <v>719</v>
      </c>
      <c r="H34" s="9">
        <f>ROUND((T6_FG_py_Utlsn!E34+'T6A_FG_Upy_Utlsn '!E34)*0.026, 2)</f>
        <v>1.17</v>
      </c>
      <c r="I34" s="9">
        <f t="shared" si="0"/>
        <v>-2.0000000000000018E-2</v>
      </c>
    </row>
    <row r="35" spans="1:9" ht="14.25" customHeight="1">
      <c r="A35" s="484">
        <v>24</v>
      </c>
      <c r="B35" s="33" t="s">
        <v>919</v>
      </c>
      <c r="C35" s="9">
        <f>ROUND((T6_FG_py_Utlsn!C35+'T6A_FG_Upy_Utlsn '!C35)*0.026, 2)</f>
        <v>1.22</v>
      </c>
      <c r="D35" s="9">
        <v>0</v>
      </c>
      <c r="E35" s="280">
        <v>0.62</v>
      </c>
      <c r="F35" s="280">
        <v>0</v>
      </c>
      <c r="G35" s="283" t="s">
        <v>719</v>
      </c>
      <c r="H35" s="9">
        <f>ROUND((T6_FG_py_Utlsn!E35+'T6A_FG_Upy_Utlsn '!E35)*0.026, 2)</f>
        <v>0.92</v>
      </c>
      <c r="I35" s="9">
        <f t="shared" si="0"/>
        <v>-0.30000000000000004</v>
      </c>
    </row>
    <row r="36" spans="1:9" ht="14.25" customHeight="1">
      <c r="A36" s="484">
        <v>25</v>
      </c>
      <c r="B36" s="33" t="s">
        <v>920</v>
      </c>
      <c r="C36" s="9">
        <f>ROUND((T6_FG_py_Utlsn!C36+'T6A_FG_Upy_Utlsn '!C36)*0.026, 2)</f>
        <v>0.71</v>
      </c>
      <c r="D36" s="9">
        <v>0</v>
      </c>
      <c r="E36" s="280">
        <v>0.36</v>
      </c>
      <c r="F36" s="280">
        <v>0</v>
      </c>
      <c r="G36" s="283" t="s">
        <v>719</v>
      </c>
      <c r="H36" s="9">
        <f>ROUND((T6_FG_py_Utlsn!E36+'T6A_FG_Upy_Utlsn '!E36)*0.026, 2)</f>
        <v>0.13</v>
      </c>
      <c r="I36" s="9">
        <f t="shared" si="0"/>
        <v>0.22999999999999998</v>
      </c>
    </row>
    <row r="37" spans="1:9" ht="14.25" customHeight="1">
      <c r="A37" s="484">
        <v>26</v>
      </c>
      <c r="B37" s="33" t="s">
        <v>921</v>
      </c>
      <c r="C37" s="9">
        <f>ROUND((T6_FG_py_Utlsn!C37+'T6A_FG_Upy_Utlsn '!C37)*0.026, 2)</f>
        <v>0.95</v>
      </c>
      <c r="D37" s="9">
        <v>0</v>
      </c>
      <c r="E37" s="280">
        <v>0.48</v>
      </c>
      <c r="F37" s="280">
        <v>0</v>
      </c>
      <c r="G37" s="283" t="s">
        <v>719</v>
      </c>
      <c r="H37" s="9">
        <f>ROUND((T6_FG_py_Utlsn!E37+'T6A_FG_Upy_Utlsn '!E37)*0.026, 2)</f>
        <v>0.54</v>
      </c>
      <c r="I37" s="9">
        <f t="shared" si="0"/>
        <v>-6.0000000000000053E-2</v>
      </c>
    </row>
    <row r="38" spans="1:9" ht="14.25" customHeight="1">
      <c r="A38" s="634" t="s">
        <v>14</v>
      </c>
      <c r="B38" s="634"/>
      <c r="C38" s="9">
        <f>SUM(C12:C37)</f>
        <v>103.45000000000002</v>
      </c>
      <c r="D38" s="9">
        <f t="shared" ref="D38:I38" si="1">SUM(D12:D37)</f>
        <v>2.09</v>
      </c>
      <c r="E38" s="9">
        <f t="shared" si="1"/>
        <v>52.379999999999988</v>
      </c>
      <c r="F38" s="9">
        <f t="shared" si="1"/>
        <v>0</v>
      </c>
      <c r="G38" s="9"/>
      <c r="H38" s="9">
        <f>SUM(H12:H37)</f>
        <v>70.73</v>
      </c>
      <c r="I38" s="9">
        <f t="shared" si="1"/>
        <v>-16.260000000000002</v>
      </c>
    </row>
    <row r="40" spans="1:9">
      <c r="H40">
        <f>H38/C38</f>
        <v>0.68371193813436437</v>
      </c>
    </row>
    <row r="41" spans="1:9" ht="13">
      <c r="A41" s="13" t="s">
        <v>750</v>
      </c>
    </row>
    <row r="42" spans="1:9" ht="13">
      <c r="A42" s="13" t="str">
        <f>'AT-8A_Hon_CCH_UPry'!B44</f>
        <v xml:space="preserve">Date : 28.04.2020 </v>
      </c>
    </row>
    <row r="43" spans="1:9" ht="13">
      <c r="H43" s="13" t="s">
        <v>706</v>
      </c>
    </row>
    <row r="44" spans="1:9">
      <c r="H44" s="221" t="s">
        <v>707</v>
      </c>
    </row>
    <row r="45" spans="1:9">
      <c r="H45" s="221" t="s">
        <v>708</v>
      </c>
    </row>
    <row r="51" spans="5:5">
      <c r="E51">
        <v>52.38</v>
      </c>
    </row>
  </sheetData>
  <mergeCells count="3">
    <mergeCell ref="D9:I9"/>
    <mergeCell ref="A5:I5"/>
    <mergeCell ref="A38:B38"/>
  </mergeCells>
  <printOptions horizontalCentered="1"/>
  <pageMargins left="0.70866141732283505" right="0.70866141732283505" top="1.2362204720000001" bottom="0.5" header="0.31496062992126" footer="0.31496062992126"/>
  <pageSetup paperSize="9" scale="73" orientation="landscape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S33"/>
  <sheetViews>
    <sheetView view="pageBreakPreview" topLeftCell="A15" zoomScale="81" zoomScaleSheetLayoutView="81" workbookViewId="0">
      <selection activeCell="G28" sqref="G28"/>
    </sheetView>
  </sheetViews>
  <sheetFormatPr defaultColWidth="9.1796875" defaultRowHeight="12.5"/>
  <cols>
    <col min="1" max="1" width="4.453125" customWidth="1"/>
    <col min="2" max="2" width="37.1796875" customWidth="1"/>
    <col min="3" max="3" width="12.26953125" customWidth="1"/>
    <col min="4" max="5" width="15.26953125" customWidth="1"/>
    <col min="6" max="6" width="15.81640625" customWidth="1"/>
    <col min="7" max="7" width="12.54296875" customWidth="1"/>
    <col min="8" max="8" width="23.7265625" customWidth="1"/>
  </cols>
  <sheetData>
    <row r="1" spans="1:19" ht="15.5">
      <c r="D1" s="13"/>
      <c r="E1" s="13"/>
      <c r="F1" s="13"/>
      <c r="H1" s="26" t="s">
        <v>61</v>
      </c>
      <c r="I1" s="13"/>
      <c r="M1" s="27"/>
      <c r="N1" s="27"/>
    </row>
    <row r="2" spans="1:19" ht="15.5">
      <c r="A2" s="707" t="s">
        <v>0</v>
      </c>
      <c r="B2" s="707"/>
      <c r="C2" s="707"/>
      <c r="D2" s="707"/>
      <c r="E2" s="707"/>
      <c r="F2" s="707"/>
      <c r="G2" s="707"/>
      <c r="H2" s="707"/>
      <c r="I2" s="29"/>
      <c r="J2" s="29"/>
      <c r="K2" s="29"/>
      <c r="L2" s="29"/>
      <c r="M2" s="29"/>
      <c r="N2" s="29"/>
    </row>
    <row r="3" spans="1:19" ht="20">
      <c r="A3" s="590" t="s">
        <v>838</v>
      </c>
      <c r="B3" s="590"/>
      <c r="C3" s="590"/>
      <c r="D3" s="590"/>
      <c r="E3" s="590"/>
      <c r="F3" s="590"/>
      <c r="G3" s="590"/>
      <c r="H3" s="590"/>
      <c r="I3" s="28"/>
      <c r="J3" s="28"/>
      <c r="K3" s="28"/>
      <c r="L3" s="28"/>
      <c r="M3" s="28"/>
      <c r="N3" s="28"/>
    </row>
    <row r="4" spans="1:19" ht="10.5" customHeight="1"/>
    <row r="5" spans="1:19" ht="19.5" customHeight="1">
      <c r="A5" s="591" t="s">
        <v>897</v>
      </c>
      <c r="B5" s="707"/>
      <c r="C5" s="707"/>
      <c r="D5" s="707"/>
      <c r="E5" s="707"/>
      <c r="F5" s="707"/>
      <c r="G5" s="707"/>
      <c r="H5" s="707"/>
    </row>
    <row r="7" spans="1:19" s="12" customFormat="1" ht="15.75" hidden="1" customHeight="1">
      <c r="A7"/>
      <c r="B7"/>
      <c r="C7"/>
      <c r="D7"/>
      <c r="E7"/>
      <c r="F7"/>
      <c r="G7"/>
      <c r="H7"/>
      <c r="I7"/>
      <c r="J7"/>
    </row>
    <row r="8" spans="1:19" s="12" customFormat="1" ht="15.5">
      <c r="A8" s="592" t="s">
        <v>757</v>
      </c>
      <c r="B8" s="592"/>
      <c r="C8"/>
      <c r="D8"/>
      <c r="E8"/>
      <c r="F8"/>
      <c r="G8"/>
      <c r="H8" s="14" t="s">
        <v>21</v>
      </c>
      <c r="I8"/>
    </row>
    <row r="9" spans="1:19" s="12" customFormat="1" ht="15.5">
      <c r="A9" s="13"/>
      <c r="B9"/>
      <c r="C9"/>
      <c r="D9" s="73"/>
      <c r="E9" s="73"/>
      <c r="G9" s="73" t="s">
        <v>916</v>
      </c>
      <c r="H9" s="73"/>
      <c r="J9" s="415"/>
      <c r="K9" s="415"/>
      <c r="L9" s="415"/>
      <c r="S9" s="85"/>
    </row>
    <row r="10" spans="1:19" s="22" customFormat="1" ht="55.5" customHeight="1">
      <c r="A10" s="24"/>
      <c r="B10" s="5" t="s">
        <v>22</v>
      </c>
      <c r="C10" s="5" t="s">
        <v>1019</v>
      </c>
      <c r="D10" s="5" t="s">
        <v>937</v>
      </c>
      <c r="E10" s="5" t="s">
        <v>213</v>
      </c>
      <c r="F10" s="5" t="s">
        <v>214</v>
      </c>
      <c r="G10" s="5" t="s">
        <v>67</v>
      </c>
      <c r="H10" s="5" t="s">
        <v>763</v>
      </c>
      <c r="J10" s="416"/>
      <c r="K10" s="416"/>
      <c r="L10" s="416"/>
    </row>
    <row r="11" spans="1:19" s="22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19" ht="16.5" customHeight="1">
      <c r="A12" s="20" t="s">
        <v>23</v>
      </c>
      <c r="B12" s="20" t="s">
        <v>24</v>
      </c>
      <c r="C12" s="763">
        <v>31.7</v>
      </c>
      <c r="D12" s="763">
        <v>0</v>
      </c>
      <c r="E12" s="763">
        <v>19.02</v>
      </c>
      <c r="F12" s="763">
        <v>0</v>
      </c>
      <c r="G12" s="284"/>
      <c r="H12" s="764">
        <f>E16-G16</f>
        <v>3.3699999999999992</v>
      </c>
    </row>
    <row r="13" spans="1:19" ht="20.25" customHeight="1">
      <c r="A13" s="9"/>
      <c r="B13" s="9" t="s">
        <v>25</v>
      </c>
      <c r="C13" s="763"/>
      <c r="D13" s="763"/>
      <c r="E13" s="763"/>
      <c r="F13" s="763"/>
      <c r="G13" s="284">
        <v>4.5999999999999996</v>
      </c>
      <c r="H13" s="763"/>
    </row>
    <row r="14" spans="1:19" ht="17.25" customHeight="1">
      <c r="A14" s="9"/>
      <c r="B14" s="9" t="s">
        <v>179</v>
      </c>
      <c r="C14" s="763"/>
      <c r="D14" s="763"/>
      <c r="E14" s="763"/>
      <c r="F14" s="763"/>
      <c r="G14" s="285">
        <v>11.05</v>
      </c>
      <c r="H14" s="763"/>
    </row>
    <row r="15" spans="1:19" s="22" customFormat="1" ht="33.75" customHeight="1">
      <c r="A15" s="23"/>
      <c r="B15" s="23" t="s">
        <v>180</v>
      </c>
      <c r="C15" s="763"/>
      <c r="D15" s="763"/>
      <c r="E15" s="763"/>
      <c r="F15" s="763"/>
      <c r="G15" s="286">
        <v>0</v>
      </c>
      <c r="H15" s="763"/>
    </row>
    <row r="16" spans="1:19" s="22" customFormat="1" ht="13">
      <c r="A16" s="23"/>
      <c r="B16" s="24" t="s">
        <v>26</v>
      </c>
      <c r="C16" s="15">
        <f>C12</f>
        <v>31.7</v>
      </c>
      <c r="D16" s="15">
        <f>D12</f>
        <v>0</v>
      </c>
      <c r="E16" s="15">
        <f>E12</f>
        <v>19.02</v>
      </c>
      <c r="F16" s="15">
        <f>F12</f>
        <v>0</v>
      </c>
      <c r="G16" s="287">
        <f>SUM(G12:G15)</f>
        <v>15.65</v>
      </c>
      <c r="H16" s="15">
        <f>H12</f>
        <v>3.3699999999999992</v>
      </c>
    </row>
    <row r="17" spans="1:8" s="22" customFormat="1" ht="40.5" customHeight="1">
      <c r="A17" s="24" t="s">
        <v>27</v>
      </c>
      <c r="B17" s="24" t="s">
        <v>212</v>
      </c>
      <c r="C17" s="765">
        <v>31.69</v>
      </c>
      <c r="D17" s="765">
        <v>0</v>
      </c>
      <c r="E17" s="765">
        <v>19.010000000000002</v>
      </c>
      <c r="F17" s="765">
        <v>0</v>
      </c>
      <c r="G17" s="286"/>
      <c r="H17" s="766">
        <f>E25-G25</f>
        <v>-3.3699999999999939</v>
      </c>
    </row>
    <row r="18" spans="1:8" ht="28.5" customHeight="1">
      <c r="A18" s="9"/>
      <c r="B18" s="107" t="s">
        <v>181</v>
      </c>
      <c r="C18" s="765"/>
      <c r="D18" s="765"/>
      <c r="E18" s="765"/>
      <c r="F18" s="765"/>
      <c r="G18" s="284">
        <v>18.63</v>
      </c>
      <c r="H18" s="765"/>
    </row>
    <row r="19" spans="1:8" ht="19.5" customHeight="1">
      <c r="A19" s="9"/>
      <c r="B19" s="288" t="s">
        <v>28</v>
      </c>
      <c r="C19" s="765"/>
      <c r="D19" s="765"/>
      <c r="E19" s="765"/>
      <c r="F19" s="765"/>
      <c r="G19" s="284">
        <v>0.5</v>
      </c>
      <c r="H19" s="765"/>
    </row>
    <row r="20" spans="1:8" ht="21.75" customHeight="1">
      <c r="A20" s="9"/>
      <c r="B20" s="288" t="s">
        <v>182</v>
      </c>
      <c r="C20" s="765"/>
      <c r="D20" s="765"/>
      <c r="E20" s="765"/>
      <c r="F20" s="765"/>
      <c r="G20" s="284">
        <v>0.4</v>
      </c>
      <c r="H20" s="765"/>
    </row>
    <row r="21" spans="1:8" s="22" customFormat="1" ht="27.75" customHeight="1">
      <c r="A21" s="23"/>
      <c r="B21" s="23" t="s">
        <v>29</v>
      </c>
      <c r="C21" s="765"/>
      <c r="D21" s="765"/>
      <c r="E21" s="765"/>
      <c r="F21" s="765"/>
      <c r="G21" s="286">
        <v>0.2</v>
      </c>
      <c r="H21" s="765"/>
    </row>
    <row r="22" spans="1:8" s="22" customFormat="1" ht="19.5" customHeight="1">
      <c r="A22" s="23"/>
      <c r="B22" s="288" t="s">
        <v>720</v>
      </c>
      <c r="C22" s="765"/>
      <c r="D22" s="765"/>
      <c r="E22" s="765"/>
      <c r="F22" s="765"/>
      <c r="G22" s="286">
        <v>2</v>
      </c>
      <c r="H22" s="765"/>
    </row>
    <row r="23" spans="1:8" s="22" customFormat="1" ht="27.75" customHeight="1">
      <c r="A23" s="23"/>
      <c r="B23" s="288" t="s">
        <v>183</v>
      </c>
      <c r="C23" s="765"/>
      <c r="D23" s="765"/>
      <c r="E23" s="765"/>
      <c r="F23" s="765"/>
      <c r="G23" s="286">
        <v>0.65</v>
      </c>
      <c r="H23" s="765"/>
    </row>
    <row r="24" spans="1:8" s="22" customFormat="1" ht="18.75" customHeight="1">
      <c r="A24" s="24"/>
      <c r="B24" s="23" t="s">
        <v>184</v>
      </c>
      <c r="C24" s="765"/>
      <c r="D24" s="765"/>
      <c r="E24" s="765"/>
      <c r="F24" s="765"/>
      <c r="G24" s="286">
        <v>0</v>
      </c>
      <c r="H24" s="765"/>
    </row>
    <row r="25" spans="1:8" s="22" customFormat="1" ht="19.5" customHeight="1">
      <c r="A25" s="24"/>
      <c r="B25" s="24" t="s">
        <v>26</v>
      </c>
      <c r="C25" s="15">
        <f>C17</f>
        <v>31.69</v>
      </c>
      <c r="D25" s="15">
        <f>D17</f>
        <v>0</v>
      </c>
      <c r="E25" s="15">
        <f>E17</f>
        <v>19.010000000000002</v>
      </c>
      <c r="F25" s="15">
        <f>F17</f>
        <v>0</v>
      </c>
      <c r="G25" s="287">
        <f>SUM(G17:G24)</f>
        <v>22.379999999999995</v>
      </c>
      <c r="H25" s="15">
        <f>H17</f>
        <v>-3.3699999999999939</v>
      </c>
    </row>
    <row r="26" spans="1:8" ht="13">
      <c r="A26" s="9"/>
      <c r="B26" s="20" t="s">
        <v>30</v>
      </c>
      <c r="C26" s="15">
        <f t="shared" ref="C26:G26" si="0">C16+C25</f>
        <v>63.39</v>
      </c>
      <c r="D26" s="15">
        <f t="shared" si="0"/>
        <v>0</v>
      </c>
      <c r="E26" s="15">
        <f t="shared" si="0"/>
        <v>38.03</v>
      </c>
      <c r="F26" s="15">
        <f t="shared" si="0"/>
        <v>0</v>
      </c>
      <c r="G26" s="287">
        <f t="shared" si="0"/>
        <v>38.029999999999994</v>
      </c>
      <c r="H26" s="577">
        <f>H16+H17</f>
        <v>5.3290705182007514E-15</v>
      </c>
    </row>
    <row r="27" spans="1:8" s="22" customFormat="1" ht="15.75" customHeight="1"/>
    <row r="28" spans="1:8">
      <c r="G28" s="580">
        <f>G26/C26</f>
        <v>0.59993689856444221</v>
      </c>
    </row>
    <row r="29" spans="1:8" ht="13">
      <c r="A29" s="13" t="s">
        <v>750</v>
      </c>
    </row>
    <row r="30" spans="1:8" ht="13">
      <c r="A30" s="13" t="str">
        <f>AT9_TA!A42</f>
        <v xml:space="preserve">Date : 28.04.2020 </v>
      </c>
    </row>
    <row r="31" spans="1:8" ht="13">
      <c r="G31" s="13" t="s">
        <v>706</v>
      </c>
    </row>
    <row r="32" spans="1:8">
      <c r="G32" s="221" t="s">
        <v>707</v>
      </c>
    </row>
    <row r="33" spans="7:7">
      <c r="G33" s="221" t="s">
        <v>708</v>
      </c>
    </row>
  </sheetData>
  <mergeCells count="14">
    <mergeCell ref="D17:D24"/>
    <mergeCell ref="E17:E24"/>
    <mergeCell ref="F17:F24"/>
    <mergeCell ref="C17:C24"/>
    <mergeCell ref="H17:H24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rintOptions horizontalCentered="1"/>
  <pageMargins left="0.70866141732283505" right="0.70866141732283505" top="1.2362204720000001" bottom="0.5" header="0.31496062992126" footer="0.31496062992126"/>
  <pageSetup paperSize="9" scale="7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Q46"/>
  <sheetViews>
    <sheetView view="pageBreakPreview" topLeftCell="A7" zoomScaleNormal="100" zoomScaleSheetLayoutView="100" workbookViewId="0">
      <selection activeCell="G29" sqref="G29"/>
    </sheetView>
  </sheetViews>
  <sheetFormatPr defaultColWidth="9.1796875" defaultRowHeight="12.5"/>
  <cols>
    <col min="2" max="2" width="20.1796875" bestFit="1" customWidth="1"/>
    <col min="3" max="3" width="28.453125" customWidth="1"/>
    <col min="4" max="4" width="27.81640625" customWidth="1"/>
    <col min="5" max="5" width="30.1796875" customWidth="1"/>
  </cols>
  <sheetData>
    <row r="1" spans="1:17" ht="15.5">
      <c r="E1" s="26" t="s">
        <v>488</v>
      </c>
      <c r="F1" s="27"/>
    </row>
    <row r="2" spans="1:17" ht="15.5">
      <c r="D2" s="29" t="s">
        <v>0</v>
      </c>
      <c r="E2" s="29"/>
      <c r="F2" s="29"/>
    </row>
    <row r="3" spans="1:17" ht="20">
      <c r="B3" s="88"/>
      <c r="C3" s="590" t="s">
        <v>838</v>
      </c>
      <c r="D3" s="590"/>
      <c r="E3" s="590"/>
      <c r="F3" s="28"/>
    </row>
    <row r="4" spans="1:17" ht="10.5" customHeight="1"/>
    <row r="5" spans="1:17" ht="30.75" customHeight="1">
      <c r="A5" s="762" t="s">
        <v>898</v>
      </c>
      <c r="B5" s="762"/>
      <c r="C5" s="762"/>
      <c r="D5" s="762"/>
      <c r="E5" s="762"/>
    </row>
    <row r="7" spans="1:17" ht="0.75" customHeight="1"/>
    <row r="8" spans="1:17" ht="13">
      <c r="A8" s="13" t="s">
        <v>756</v>
      </c>
    </row>
    <row r="9" spans="1:17" ht="13">
      <c r="D9" s="770" t="s">
        <v>916</v>
      </c>
      <c r="E9" s="770"/>
      <c r="Q9" s="9"/>
    </row>
    <row r="10" spans="1:17" ht="26.25" customHeight="1">
      <c r="A10" s="593" t="s">
        <v>2</v>
      </c>
      <c r="B10" s="593" t="s">
        <v>3</v>
      </c>
      <c r="C10" s="767" t="s">
        <v>484</v>
      </c>
      <c r="D10" s="768"/>
      <c r="E10" s="769"/>
    </row>
    <row r="11" spans="1:17" ht="56.25" customHeight="1">
      <c r="A11" s="593"/>
      <c r="B11" s="593"/>
      <c r="C11" s="5" t="s">
        <v>486</v>
      </c>
      <c r="D11" s="5" t="s">
        <v>487</v>
      </c>
      <c r="E11" s="5" t="s">
        <v>485</v>
      </c>
    </row>
    <row r="12" spans="1:17" s="44" customFormat="1" ht="15.75" customHeight="1">
      <c r="A12" s="46">
        <v>1</v>
      </c>
      <c r="B12" s="45">
        <v>2</v>
      </c>
      <c r="C12" s="46">
        <v>3</v>
      </c>
      <c r="D12" s="45">
        <v>4</v>
      </c>
      <c r="E12" s="46">
        <v>5</v>
      </c>
    </row>
    <row r="13" spans="1:17" ht="18" customHeight="1">
      <c r="A13" s="202">
        <v>1</v>
      </c>
      <c r="B13" s="201" t="s">
        <v>672</v>
      </c>
      <c r="C13" s="9">
        <v>0</v>
      </c>
      <c r="D13" s="9">
        <v>2</v>
      </c>
      <c r="E13" s="9">
        <v>96</v>
      </c>
    </row>
    <row r="14" spans="1:17" ht="14">
      <c r="A14" s="34">
        <v>2</v>
      </c>
      <c r="B14" s="33" t="s">
        <v>673</v>
      </c>
      <c r="C14" s="9">
        <v>0</v>
      </c>
      <c r="D14" s="9">
        <v>1</v>
      </c>
      <c r="E14" s="9">
        <v>171</v>
      </c>
    </row>
    <row r="15" spans="1:17" ht="12" customHeight="1">
      <c r="A15" s="202">
        <v>3</v>
      </c>
      <c r="B15" s="201" t="s">
        <v>674</v>
      </c>
      <c r="C15" s="9">
        <v>0</v>
      </c>
      <c r="D15" s="9">
        <v>2</v>
      </c>
      <c r="E15" s="9">
        <v>97</v>
      </c>
    </row>
    <row r="16" spans="1:17" ht="14">
      <c r="A16" s="34">
        <v>4</v>
      </c>
      <c r="B16" s="33" t="s">
        <v>675</v>
      </c>
      <c r="C16" s="9">
        <v>0</v>
      </c>
      <c r="D16" s="9">
        <v>1</v>
      </c>
      <c r="E16" s="9">
        <v>145</v>
      </c>
    </row>
    <row r="17" spans="1:5" ht="15.75" customHeight="1">
      <c r="A17" s="34">
        <v>5</v>
      </c>
      <c r="B17" s="33" t="s">
        <v>676</v>
      </c>
      <c r="C17" s="289">
        <v>0</v>
      </c>
      <c r="D17" s="9">
        <v>2</v>
      </c>
      <c r="E17" s="9">
        <v>84</v>
      </c>
    </row>
    <row r="18" spans="1:5" ht="12.75" customHeight="1">
      <c r="A18" s="34">
        <v>6</v>
      </c>
      <c r="B18" s="33" t="s">
        <v>677</v>
      </c>
      <c r="C18" s="9">
        <v>0</v>
      </c>
      <c r="D18" s="9">
        <v>3</v>
      </c>
      <c r="E18" s="9">
        <v>92</v>
      </c>
    </row>
    <row r="19" spans="1:5" ht="12.75" customHeight="1">
      <c r="A19" s="202">
        <v>7</v>
      </c>
      <c r="B19" s="201" t="s">
        <v>678</v>
      </c>
      <c r="C19" s="9">
        <v>0</v>
      </c>
      <c r="D19" s="9">
        <v>2</v>
      </c>
      <c r="E19" s="9">
        <v>118</v>
      </c>
    </row>
    <row r="20" spans="1:5" ht="14">
      <c r="A20" s="34">
        <v>8</v>
      </c>
      <c r="B20" s="33" t="s">
        <v>679</v>
      </c>
      <c r="C20" s="9">
        <v>0</v>
      </c>
      <c r="D20" s="9">
        <v>4</v>
      </c>
      <c r="E20" s="9">
        <v>163</v>
      </c>
    </row>
    <row r="21" spans="1:5" ht="14">
      <c r="A21" s="34">
        <v>9</v>
      </c>
      <c r="B21" s="33" t="s">
        <v>680</v>
      </c>
      <c r="C21" s="9">
        <v>0</v>
      </c>
      <c r="D21" s="9">
        <v>4</v>
      </c>
      <c r="E21" s="9">
        <v>131</v>
      </c>
    </row>
    <row r="22" spans="1:5" ht="14">
      <c r="A22" s="34">
        <v>10</v>
      </c>
      <c r="B22" s="33" t="s">
        <v>681</v>
      </c>
      <c r="C22" s="9">
        <v>0</v>
      </c>
      <c r="D22" s="9">
        <v>2</v>
      </c>
      <c r="E22" s="9">
        <v>105</v>
      </c>
    </row>
    <row r="23" spans="1:5" ht="14">
      <c r="A23" s="34">
        <v>11</v>
      </c>
      <c r="B23" s="33" t="s">
        <v>682</v>
      </c>
      <c r="C23" s="9">
        <v>1</v>
      </c>
      <c r="D23" s="9">
        <v>5</v>
      </c>
      <c r="E23" s="9">
        <v>63</v>
      </c>
    </row>
    <row r="24" spans="1:5" ht="14">
      <c r="A24" s="34">
        <v>12</v>
      </c>
      <c r="B24" s="33" t="s">
        <v>683</v>
      </c>
      <c r="C24" s="9">
        <v>0</v>
      </c>
      <c r="D24" s="9">
        <v>2</v>
      </c>
      <c r="E24" s="9">
        <v>70</v>
      </c>
    </row>
    <row r="25" spans="1:5" ht="14">
      <c r="A25" s="34">
        <v>13</v>
      </c>
      <c r="B25" s="33" t="s">
        <v>684</v>
      </c>
      <c r="C25" s="9">
        <v>0</v>
      </c>
      <c r="D25" s="9">
        <v>2</v>
      </c>
      <c r="E25" s="9">
        <v>64</v>
      </c>
    </row>
    <row r="26" spans="1:5" ht="14">
      <c r="A26" s="34">
        <v>14</v>
      </c>
      <c r="B26" s="33" t="s">
        <v>685</v>
      </c>
      <c r="C26" s="9">
        <v>0</v>
      </c>
      <c r="D26" s="9">
        <v>2</v>
      </c>
      <c r="E26" s="9">
        <v>20</v>
      </c>
    </row>
    <row r="27" spans="1:5" ht="14">
      <c r="A27" s="202">
        <v>15</v>
      </c>
      <c r="B27" s="201" t="s">
        <v>686</v>
      </c>
      <c r="C27" s="9">
        <v>0</v>
      </c>
      <c r="D27" s="9">
        <v>2</v>
      </c>
      <c r="E27" s="9">
        <v>61</v>
      </c>
    </row>
    <row r="28" spans="1:5" ht="14">
      <c r="A28" s="202">
        <v>16</v>
      </c>
      <c r="B28" s="201" t="s">
        <v>687</v>
      </c>
      <c r="C28" s="9">
        <v>0</v>
      </c>
      <c r="D28" s="9">
        <v>1</v>
      </c>
      <c r="E28" s="9">
        <v>146</v>
      </c>
    </row>
    <row r="29" spans="1:5" ht="14">
      <c r="A29" s="34">
        <v>17</v>
      </c>
      <c r="B29" s="33" t="s">
        <v>688</v>
      </c>
      <c r="C29" s="9">
        <v>0</v>
      </c>
      <c r="D29" s="9">
        <v>6</v>
      </c>
      <c r="E29" s="9">
        <v>136</v>
      </c>
    </row>
    <row r="30" spans="1:5" ht="14">
      <c r="A30" s="203">
        <v>18</v>
      </c>
      <c r="B30" s="201" t="s">
        <v>689</v>
      </c>
      <c r="C30" s="9">
        <v>0</v>
      </c>
      <c r="D30" s="9">
        <v>3</v>
      </c>
      <c r="E30" s="9">
        <v>207</v>
      </c>
    </row>
    <row r="31" spans="1:5" ht="14">
      <c r="A31" s="204">
        <v>19</v>
      </c>
      <c r="B31" s="33" t="s">
        <v>690</v>
      </c>
      <c r="C31" s="9">
        <v>0</v>
      </c>
      <c r="D31" s="9">
        <v>2</v>
      </c>
      <c r="E31" s="9">
        <v>54</v>
      </c>
    </row>
    <row r="32" spans="1:5" ht="14">
      <c r="A32" s="204">
        <v>20</v>
      </c>
      <c r="B32" s="33" t="s">
        <v>691</v>
      </c>
      <c r="C32" s="9">
        <v>0</v>
      </c>
      <c r="D32" s="9">
        <v>1</v>
      </c>
      <c r="E32" s="9">
        <v>72</v>
      </c>
    </row>
    <row r="33" spans="1:5" ht="14">
      <c r="A33" s="34">
        <v>21</v>
      </c>
      <c r="B33" s="33" t="s">
        <v>692</v>
      </c>
      <c r="C33" s="9">
        <v>0</v>
      </c>
      <c r="D33" s="9">
        <v>5</v>
      </c>
      <c r="E33" s="9">
        <v>65</v>
      </c>
    </row>
    <row r="34" spans="1:5" ht="14">
      <c r="A34" s="34">
        <v>22</v>
      </c>
      <c r="B34" s="33" t="s">
        <v>693</v>
      </c>
      <c r="C34" s="9">
        <v>0</v>
      </c>
      <c r="D34" s="9">
        <v>3</v>
      </c>
      <c r="E34" s="9">
        <v>60</v>
      </c>
    </row>
    <row r="35" spans="1:5" ht="14">
      <c r="A35" s="34">
        <v>23</v>
      </c>
      <c r="B35" s="33" t="s">
        <v>694</v>
      </c>
      <c r="C35" s="9">
        <v>0</v>
      </c>
      <c r="D35" s="9">
        <v>2</v>
      </c>
      <c r="E35" s="9">
        <v>66</v>
      </c>
    </row>
    <row r="36" spans="1:5" ht="14">
      <c r="A36" s="484">
        <v>24</v>
      </c>
      <c r="B36" s="33" t="s">
        <v>919</v>
      </c>
      <c r="C36" s="9">
        <v>0</v>
      </c>
      <c r="D36" s="9">
        <v>3</v>
      </c>
      <c r="E36" s="9">
        <v>47</v>
      </c>
    </row>
    <row r="37" spans="1:5" ht="14">
      <c r="A37" s="484">
        <v>25</v>
      </c>
      <c r="B37" s="33" t="s">
        <v>920</v>
      </c>
      <c r="C37" s="9">
        <v>0</v>
      </c>
      <c r="D37" s="9">
        <v>0</v>
      </c>
      <c r="E37" s="9">
        <v>30</v>
      </c>
    </row>
    <row r="38" spans="1:5" ht="14">
      <c r="A38" s="484">
        <v>26</v>
      </c>
      <c r="B38" s="33" t="s">
        <v>921</v>
      </c>
      <c r="C38" s="9">
        <v>0</v>
      </c>
      <c r="D38" s="9">
        <v>3</v>
      </c>
      <c r="E38" s="9">
        <v>43</v>
      </c>
    </row>
    <row r="39" spans="1:5" ht="13">
      <c r="A39" s="3" t="s">
        <v>14</v>
      </c>
      <c r="B39" s="9"/>
      <c r="C39" s="9">
        <f>SUM(C13:C38)</f>
        <v>1</v>
      </c>
      <c r="D39" s="9">
        <f>SUM(D13:D38)</f>
        <v>65</v>
      </c>
      <c r="E39" s="9">
        <f>SUM(E13:E38)</f>
        <v>2406</v>
      </c>
    </row>
    <row r="40" spans="1:5" ht="13">
      <c r="E40" s="13"/>
    </row>
    <row r="42" spans="1:5" ht="13">
      <c r="A42" s="13" t="s">
        <v>750</v>
      </c>
    </row>
    <row r="43" spans="1:5" ht="13">
      <c r="A43" s="13" t="str">
        <f>AT10_MME!A30</f>
        <v xml:space="preserve">Date : 28.04.2020 </v>
      </c>
    </row>
    <row r="44" spans="1:5" ht="13">
      <c r="E44" s="13" t="s">
        <v>706</v>
      </c>
    </row>
    <row r="45" spans="1:5">
      <c r="E45" s="221" t="s">
        <v>707</v>
      </c>
    </row>
    <row r="46" spans="1:5">
      <c r="E46" s="221" t="s">
        <v>708</v>
      </c>
    </row>
  </sheetData>
  <mergeCells count="6">
    <mergeCell ref="C3:E3"/>
    <mergeCell ref="A5:E5"/>
    <mergeCell ref="C10:E10"/>
    <mergeCell ref="D9:E9"/>
    <mergeCell ref="B10:B11"/>
    <mergeCell ref="A10:A11"/>
  </mergeCells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2"/>
  <sheetViews>
    <sheetView topLeftCell="A34" zoomScaleNormal="100" zoomScaleSheetLayoutView="110" workbookViewId="0">
      <selection activeCell="A50" sqref="A50"/>
    </sheetView>
  </sheetViews>
  <sheetFormatPr defaultRowHeight="13"/>
  <cols>
    <col min="1" max="1" width="9.26953125" style="13" customWidth="1"/>
    <col min="2" max="5" width="8.453125" style="13" customWidth="1"/>
    <col min="6" max="6" width="9.54296875" style="13" customWidth="1"/>
    <col min="7" max="7" width="8.453125" style="13" customWidth="1"/>
    <col min="8" max="8" width="11.7265625" style="13" customWidth="1"/>
    <col min="9" max="19" width="8.453125" style="13" customWidth="1"/>
    <col min="20" max="256" width="9.1796875" style="13"/>
    <col min="257" max="257" width="9.26953125" style="13" customWidth="1"/>
    <col min="258" max="261" width="8.453125" style="13" customWidth="1"/>
    <col min="262" max="262" width="9.54296875" style="13" customWidth="1"/>
    <col min="263" max="263" width="8.453125" style="13" customWidth="1"/>
    <col min="264" max="264" width="11.7265625" style="13" customWidth="1"/>
    <col min="265" max="275" width="8.453125" style="13" customWidth="1"/>
    <col min="276" max="512" width="9.1796875" style="13"/>
    <col min="513" max="513" width="9.26953125" style="13" customWidth="1"/>
    <col min="514" max="517" width="8.453125" style="13" customWidth="1"/>
    <col min="518" max="518" width="9.54296875" style="13" customWidth="1"/>
    <col min="519" max="519" width="8.453125" style="13" customWidth="1"/>
    <col min="520" max="520" width="11.7265625" style="13" customWidth="1"/>
    <col min="521" max="531" width="8.453125" style="13" customWidth="1"/>
    <col min="532" max="768" width="9.1796875" style="13"/>
    <col min="769" max="769" width="9.26953125" style="13" customWidth="1"/>
    <col min="770" max="773" width="8.453125" style="13" customWidth="1"/>
    <col min="774" max="774" width="9.54296875" style="13" customWidth="1"/>
    <col min="775" max="775" width="8.453125" style="13" customWidth="1"/>
    <col min="776" max="776" width="11.7265625" style="13" customWidth="1"/>
    <col min="777" max="787" width="8.453125" style="13" customWidth="1"/>
    <col min="788" max="1024" width="9.1796875" style="13"/>
    <col min="1025" max="1025" width="9.26953125" style="13" customWidth="1"/>
    <col min="1026" max="1029" width="8.453125" style="13" customWidth="1"/>
    <col min="1030" max="1030" width="9.54296875" style="13" customWidth="1"/>
    <col min="1031" max="1031" width="8.453125" style="13" customWidth="1"/>
    <col min="1032" max="1032" width="11.7265625" style="13" customWidth="1"/>
    <col min="1033" max="1043" width="8.453125" style="13" customWidth="1"/>
    <col min="1044" max="1280" width="9.1796875" style="13"/>
    <col min="1281" max="1281" width="9.26953125" style="13" customWidth="1"/>
    <col min="1282" max="1285" width="8.453125" style="13" customWidth="1"/>
    <col min="1286" max="1286" width="9.54296875" style="13" customWidth="1"/>
    <col min="1287" max="1287" width="8.453125" style="13" customWidth="1"/>
    <col min="1288" max="1288" width="11.7265625" style="13" customWidth="1"/>
    <col min="1289" max="1299" width="8.453125" style="13" customWidth="1"/>
    <col min="1300" max="1536" width="9.1796875" style="13"/>
    <col min="1537" max="1537" width="9.26953125" style="13" customWidth="1"/>
    <col min="1538" max="1541" width="8.453125" style="13" customWidth="1"/>
    <col min="1542" max="1542" width="9.54296875" style="13" customWidth="1"/>
    <col min="1543" max="1543" width="8.453125" style="13" customWidth="1"/>
    <col min="1544" max="1544" width="11.7265625" style="13" customWidth="1"/>
    <col min="1545" max="1555" width="8.453125" style="13" customWidth="1"/>
    <col min="1556" max="1792" width="9.1796875" style="13"/>
    <col min="1793" max="1793" width="9.26953125" style="13" customWidth="1"/>
    <col min="1794" max="1797" width="8.453125" style="13" customWidth="1"/>
    <col min="1798" max="1798" width="9.54296875" style="13" customWidth="1"/>
    <col min="1799" max="1799" width="8.453125" style="13" customWidth="1"/>
    <col min="1800" max="1800" width="11.7265625" style="13" customWidth="1"/>
    <col min="1801" max="1811" width="8.453125" style="13" customWidth="1"/>
    <col min="1812" max="2048" width="9.1796875" style="13"/>
    <col min="2049" max="2049" width="9.26953125" style="13" customWidth="1"/>
    <col min="2050" max="2053" width="8.453125" style="13" customWidth="1"/>
    <col min="2054" max="2054" width="9.54296875" style="13" customWidth="1"/>
    <col min="2055" max="2055" width="8.453125" style="13" customWidth="1"/>
    <col min="2056" max="2056" width="11.7265625" style="13" customWidth="1"/>
    <col min="2057" max="2067" width="8.453125" style="13" customWidth="1"/>
    <col min="2068" max="2304" width="9.1796875" style="13"/>
    <col min="2305" max="2305" width="9.26953125" style="13" customWidth="1"/>
    <col min="2306" max="2309" width="8.453125" style="13" customWidth="1"/>
    <col min="2310" max="2310" width="9.54296875" style="13" customWidth="1"/>
    <col min="2311" max="2311" width="8.453125" style="13" customWidth="1"/>
    <col min="2312" max="2312" width="11.7265625" style="13" customWidth="1"/>
    <col min="2313" max="2323" width="8.453125" style="13" customWidth="1"/>
    <col min="2324" max="2560" width="9.1796875" style="13"/>
    <col min="2561" max="2561" width="9.26953125" style="13" customWidth="1"/>
    <col min="2562" max="2565" width="8.453125" style="13" customWidth="1"/>
    <col min="2566" max="2566" width="9.54296875" style="13" customWidth="1"/>
    <col min="2567" max="2567" width="8.453125" style="13" customWidth="1"/>
    <col min="2568" max="2568" width="11.7265625" style="13" customWidth="1"/>
    <col min="2569" max="2579" width="8.453125" style="13" customWidth="1"/>
    <col min="2580" max="2816" width="9.1796875" style="13"/>
    <col min="2817" max="2817" width="9.26953125" style="13" customWidth="1"/>
    <col min="2818" max="2821" width="8.453125" style="13" customWidth="1"/>
    <col min="2822" max="2822" width="9.54296875" style="13" customWidth="1"/>
    <col min="2823" max="2823" width="8.453125" style="13" customWidth="1"/>
    <col min="2824" max="2824" width="11.7265625" style="13" customWidth="1"/>
    <col min="2825" max="2835" width="8.453125" style="13" customWidth="1"/>
    <col min="2836" max="3072" width="9.1796875" style="13"/>
    <col min="3073" max="3073" width="9.26953125" style="13" customWidth="1"/>
    <col min="3074" max="3077" width="8.453125" style="13" customWidth="1"/>
    <col min="3078" max="3078" width="9.54296875" style="13" customWidth="1"/>
    <col min="3079" max="3079" width="8.453125" style="13" customWidth="1"/>
    <col min="3080" max="3080" width="11.7265625" style="13" customWidth="1"/>
    <col min="3081" max="3091" width="8.453125" style="13" customWidth="1"/>
    <col min="3092" max="3328" width="9.1796875" style="13"/>
    <col min="3329" max="3329" width="9.26953125" style="13" customWidth="1"/>
    <col min="3330" max="3333" width="8.453125" style="13" customWidth="1"/>
    <col min="3334" max="3334" width="9.54296875" style="13" customWidth="1"/>
    <col min="3335" max="3335" width="8.453125" style="13" customWidth="1"/>
    <col min="3336" max="3336" width="11.7265625" style="13" customWidth="1"/>
    <col min="3337" max="3347" width="8.453125" style="13" customWidth="1"/>
    <col min="3348" max="3584" width="9.1796875" style="13"/>
    <col min="3585" max="3585" width="9.26953125" style="13" customWidth="1"/>
    <col min="3586" max="3589" width="8.453125" style="13" customWidth="1"/>
    <col min="3590" max="3590" width="9.54296875" style="13" customWidth="1"/>
    <col min="3591" max="3591" width="8.453125" style="13" customWidth="1"/>
    <col min="3592" max="3592" width="11.7265625" style="13" customWidth="1"/>
    <col min="3593" max="3603" width="8.453125" style="13" customWidth="1"/>
    <col min="3604" max="3840" width="9.1796875" style="13"/>
    <col min="3841" max="3841" width="9.26953125" style="13" customWidth="1"/>
    <col min="3842" max="3845" width="8.453125" style="13" customWidth="1"/>
    <col min="3846" max="3846" width="9.54296875" style="13" customWidth="1"/>
    <col min="3847" max="3847" width="8.453125" style="13" customWidth="1"/>
    <col min="3848" max="3848" width="11.7265625" style="13" customWidth="1"/>
    <col min="3849" max="3859" width="8.453125" style="13" customWidth="1"/>
    <col min="3860" max="4096" width="9.1796875" style="13"/>
    <col min="4097" max="4097" width="9.26953125" style="13" customWidth="1"/>
    <col min="4098" max="4101" width="8.453125" style="13" customWidth="1"/>
    <col min="4102" max="4102" width="9.54296875" style="13" customWidth="1"/>
    <col min="4103" max="4103" width="8.453125" style="13" customWidth="1"/>
    <col min="4104" max="4104" width="11.7265625" style="13" customWidth="1"/>
    <col min="4105" max="4115" width="8.453125" style="13" customWidth="1"/>
    <col min="4116" max="4352" width="9.1796875" style="13"/>
    <col min="4353" max="4353" width="9.26953125" style="13" customWidth="1"/>
    <col min="4354" max="4357" width="8.453125" style="13" customWidth="1"/>
    <col min="4358" max="4358" width="9.54296875" style="13" customWidth="1"/>
    <col min="4359" max="4359" width="8.453125" style="13" customWidth="1"/>
    <col min="4360" max="4360" width="11.7265625" style="13" customWidth="1"/>
    <col min="4361" max="4371" width="8.453125" style="13" customWidth="1"/>
    <col min="4372" max="4608" width="9.1796875" style="13"/>
    <col min="4609" max="4609" width="9.26953125" style="13" customWidth="1"/>
    <col min="4610" max="4613" width="8.453125" style="13" customWidth="1"/>
    <col min="4614" max="4614" width="9.54296875" style="13" customWidth="1"/>
    <col min="4615" max="4615" width="8.453125" style="13" customWidth="1"/>
    <col min="4616" max="4616" width="11.7265625" style="13" customWidth="1"/>
    <col min="4617" max="4627" width="8.453125" style="13" customWidth="1"/>
    <col min="4628" max="4864" width="9.1796875" style="13"/>
    <col min="4865" max="4865" width="9.26953125" style="13" customWidth="1"/>
    <col min="4866" max="4869" width="8.453125" style="13" customWidth="1"/>
    <col min="4870" max="4870" width="9.54296875" style="13" customWidth="1"/>
    <col min="4871" max="4871" width="8.453125" style="13" customWidth="1"/>
    <col min="4872" max="4872" width="11.7265625" style="13" customWidth="1"/>
    <col min="4873" max="4883" width="8.453125" style="13" customWidth="1"/>
    <col min="4884" max="5120" width="9.1796875" style="13"/>
    <col min="5121" max="5121" width="9.26953125" style="13" customWidth="1"/>
    <col min="5122" max="5125" width="8.453125" style="13" customWidth="1"/>
    <col min="5126" max="5126" width="9.54296875" style="13" customWidth="1"/>
    <col min="5127" max="5127" width="8.453125" style="13" customWidth="1"/>
    <col min="5128" max="5128" width="11.7265625" style="13" customWidth="1"/>
    <col min="5129" max="5139" width="8.453125" style="13" customWidth="1"/>
    <col min="5140" max="5376" width="9.1796875" style="13"/>
    <col min="5377" max="5377" width="9.26953125" style="13" customWidth="1"/>
    <col min="5378" max="5381" width="8.453125" style="13" customWidth="1"/>
    <col min="5382" max="5382" width="9.54296875" style="13" customWidth="1"/>
    <col min="5383" max="5383" width="8.453125" style="13" customWidth="1"/>
    <col min="5384" max="5384" width="11.7265625" style="13" customWidth="1"/>
    <col min="5385" max="5395" width="8.453125" style="13" customWidth="1"/>
    <col min="5396" max="5632" width="9.1796875" style="13"/>
    <col min="5633" max="5633" width="9.26953125" style="13" customWidth="1"/>
    <col min="5634" max="5637" width="8.453125" style="13" customWidth="1"/>
    <col min="5638" max="5638" width="9.54296875" style="13" customWidth="1"/>
    <col min="5639" max="5639" width="8.453125" style="13" customWidth="1"/>
    <col min="5640" max="5640" width="11.7265625" style="13" customWidth="1"/>
    <col min="5641" max="5651" width="8.453125" style="13" customWidth="1"/>
    <col min="5652" max="5888" width="9.1796875" style="13"/>
    <col min="5889" max="5889" width="9.26953125" style="13" customWidth="1"/>
    <col min="5890" max="5893" width="8.453125" style="13" customWidth="1"/>
    <col min="5894" max="5894" width="9.54296875" style="13" customWidth="1"/>
    <col min="5895" max="5895" width="8.453125" style="13" customWidth="1"/>
    <col min="5896" max="5896" width="11.7265625" style="13" customWidth="1"/>
    <col min="5897" max="5907" width="8.453125" style="13" customWidth="1"/>
    <col min="5908" max="6144" width="9.1796875" style="13"/>
    <col min="6145" max="6145" width="9.26953125" style="13" customWidth="1"/>
    <col min="6146" max="6149" width="8.453125" style="13" customWidth="1"/>
    <col min="6150" max="6150" width="9.54296875" style="13" customWidth="1"/>
    <col min="6151" max="6151" width="8.453125" style="13" customWidth="1"/>
    <col min="6152" max="6152" width="11.7265625" style="13" customWidth="1"/>
    <col min="6153" max="6163" width="8.453125" style="13" customWidth="1"/>
    <col min="6164" max="6400" width="9.1796875" style="13"/>
    <col min="6401" max="6401" width="9.26953125" style="13" customWidth="1"/>
    <col min="6402" max="6405" width="8.453125" style="13" customWidth="1"/>
    <col min="6406" max="6406" width="9.54296875" style="13" customWidth="1"/>
    <col min="6407" max="6407" width="8.453125" style="13" customWidth="1"/>
    <col min="6408" max="6408" width="11.7265625" style="13" customWidth="1"/>
    <col min="6409" max="6419" width="8.453125" style="13" customWidth="1"/>
    <col min="6420" max="6656" width="9.1796875" style="13"/>
    <col min="6657" max="6657" width="9.26953125" style="13" customWidth="1"/>
    <col min="6658" max="6661" width="8.453125" style="13" customWidth="1"/>
    <col min="6662" max="6662" width="9.54296875" style="13" customWidth="1"/>
    <col min="6663" max="6663" width="8.453125" style="13" customWidth="1"/>
    <col min="6664" max="6664" width="11.7265625" style="13" customWidth="1"/>
    <col min="6665" max="6675" width="8.453125" style="13" customWidth="1"/>
    <col min="6676" max="6912" width="9.1796875" style="13"/>
    <col min="6913" max="6913" width="9.26953125" style="13" customWidth="1"/>
    <col min="6914" max="6917" width="8.453125" style="13" customWidth="1"/>
    <col min="6918" max="6918" width="9.54296875" style="13" customWidth="1"/>
    <col min="6919" max="6919" width="8.453125" style="13" customWidth="1"/>
    <col min="6920" max="6920" width="11.7265625" style="13" customWidth="1"/>
    <col min="6921" max="6931" width="8.453125" style="13" customWidth="1"/>
    <col min="6932" max="7168" width="9.1796875" style="13"/>
    <col min="7169" max="7169" width="9.26953125" style="13" customWidth="1"/>
    <col min="7170" max="7173" width="8.453125" style="13" customWidth="1"/>
    <col min="7174" max="7174" width="9.54296875" style="13" customWidth="1"/>
    <col min="7175" max="7175" width="8.453125" style="13" customWidth="1"/>
    <col min="7176" max="7176" width="11.7265625" style="13" customWidth="1"/>
    <col min="7177" max="7187" width="8.453125" style="13" customWidth="1"/>
    <col min="7188" max="7424" width="9.1796875" style="13"/>
    <col min="7425" max="7425" width="9.26953125" style="13" customWidth="1"/>
    <col min="7426" max="7429" width="8.453125" style="13" customWidth="1"/>
    <col min="7430" max="7430" width="9.54296875" style="13" customWidth="1"/>
    <col min="7431" max="7431" width="8.453125" style="13" customWidth="1"/>
    <col min="7432" max="7432" width="11.7265625" style="13" customWidth="1"/>
    <col min="7433" max="7443" width="8.453125" style="13" customWidth="1"/>
    <col min="7444" max="7680" width="9.1796875" style="13"/>
    <col min="7681" max="7681" width="9.26953125" style="13" customWidth="1"/>
    <col min="7682" max="7685" width="8.453125" style="13" customWidth="1"/>
    <col min="7686" max="7686" width="9.54296875" style="13" customWidth="1"/>
    <col min="7687" max="7687" width="8.453125" style="13" customWidth="1"/>
    <col min="7688" max="7688" width="11.7265625" style="13" customWidth="1"/>
    <col min="7689" max="7699" width="8.453125" style="13" customWidth="1"/>
    <col min="7700" max="7936" width="9.1796875" style="13"/>
    <col min="7937" max="7937" width="9.26953125" style="13" customWidth="1"/>
    <col min="7938" max="7941" width="8.453125" style="13" customWidth="1"/>
    <col min="7942" max="7942" width="9.54296875" style="13" customWidth="1"/>
    <col min="7943" max="7943" width="8.453125" style="13" customWidth="1"/>
    <col min="7944" max="7944" width="11.7265625" style="13" customWidth="1"/>
    <col min="7945" max="7955" width="8.453125" style="13" customWidth="1"/>
    <col min="7956" max="8192" width="9.1796875" style="13"/>
    <col min="8193" max="8193" width="9.26953125" style="13" customWidth="1"/>
    <col min="8194" max="8197" width="8.453125" style="13" customWidth="1"/>
    <col min="8198" max="8198" width="9.54296875" style="13" customWidth="1"/>
    <col min="8199" max="8199" width="8.453125" style="13" customWidth="1"/>
    <col min="8200" max="8200" width="11.7265625" style="13" customWidth="1"/>
    <col min="8201" max="8211" width="8.453125" style="13" customWidth="1"/>
    <col min="8212" max="8448" width="9.1796875" style="13"/>
    <col min="8449" max="8449" width="9.26953125" style="13" customWidth="1"/>
    <col min="8450" max="8453" width="8.453125" style="13" customWidth="1"/>
    <col min="8454" max="8454" width="9.54296875" style="13" customWidth="1"/>
    <col min="8455" max="8455" width="8.453125" style="13" customWidth="1"/>
    <col min="8456" max="8456" width="11.7265625" style="13" customWidth="1"/>
    <col min="8457" max="8467" width="8.453125" style="13" customWidth="1"/>
    <col min="8468" max="8704" width="9.1796875" style="13"/>
    <col min="8705" max="8705" width="9.26953125" style="13" customWidth="1"/>
    <col min="8706" max="8709" width="8.453125" style="13" customWidth="1"/>
    <col min="8710" max="8710" width="9.54296875" style="13" customWidth="1"/>
    <col min="8711" max="8711" width="8.453125" style="13" customWidth="1"/>
    <col min="8712" max="8712" width="11.7265625" style="13" customWidth="1"/>
    <col min="8713" max="8723" width="8.453125" style="13" customWidth="1"/>
    <col min="8724" max="8960" width="9.1796875" style="13"/>
    <col min="8961" max="8961" width="9.26953125" style="13" customWidth="1"/>
    <col min="8962" max="8965" width="8.453125" style="13" customWidth="1"/>
    <col min="8966" max="8966" width="9.54296875" style="13" customWidth="1"/>
    <col min="8967" max="8967" width="8.453125" style="13" customWidth="1"/>
    <col min="8968" max="8968" width="11.7265625" style="13" customWidth="1"/>
    <col min="8969" max="8979" width="8.453125" style="13" customWidth="1"/>
    <col min="8980" max="9216" width="9.1796875" style="13"/>
    <col min="9217" max="9217" width="9.26953125" style="13" customWidth="1"/>
    <col min="9218" max="9221" width="8.453125" style="13" customWidth="1"/>
    <col min="9222" max="9222" width="9.54296875" style="13" customWidth="1"/>
    <col min="9223" max="9223" width="8.453125" style="13" customWidth="1"/>
    <col min="9224" max="9224" width="11.7265625" style="13" customWidth="1"/>
    <col min="9225" max="9235" width="8.453125" style="13" customWidth="1"/>
    <col min="9236" max="9472" width="9.1796875" style="13"/>
    <col min="9473" max="9473" width="9.26953125" style="13" customWidth="1"/>
    <col min="9474" max="9477" width="8.453125" style="13" customWidth="1"/>
    <col min="9478" max="9478" width="9.54296875" style="13" customWidth="1"/>
    <col min="9479" max="9479" width="8.453125" style="13" customWidth="1"/>
    <col min="9480" max="9480" width="11.7265625" style="13" customWidth="1"/>
    <col min="9481" max="9491" width="8.453125" style="13" customWidth="1"/>
    <col min="9492" max="9728" width="9.1796875" style="13"/>
    <col min="9729" max="9729" width="9.26953125" style="13" customWidth="1"/>
    <col min="9730" max="9733" width="8.453125" style="13" customWidth="1"/>
    <col min="9734" max="9734" width="9.54296875" style="13" customWidth="1"/>
    <col min="9735" max="9735" width="8.453125" style="13" customWidth="1"/>
    <col min="9736" max="9736" width="11.7265625" style="13" customWidth="1"/>
    <col min="9737" max="9747" width="8.453125" style="13" customWidth="1"/>
    <col min="9748" max="9984" width="9.1796875" style="13"/>
    <col min="9985" max="9985" width="9.26953125" style="13" customWidth="1"/>
    <col min="9986" max="9989" width="8.453125" style="13" customWidth="1"/>
    <col min="9990" max="9990" width="9.54296875" style="13" customWidth="1"/>
    <col min="9991" max="9991" width="8.453125" style="13" customWidth="1"/>
    <col min="9992" max="9992" width="11.7265625" style="13" customWidth="1"/>
    <col min="9993" max="10003" width="8.453125" style="13" customWidth="1"/>
    <col min="10004" max="10240" width="9.1796875" style="13"/>
    <col min="10241" max="10241" width="9.26953125" style="13" customWidth="1"/>
    <col min="10242" max="10245" width="8.453125" style="13" customWidth="1"/>
    <col min="10246" max="10246" width="9.54296875" style="13" customWidth="1"/>
    <col min="10247" max="10247" width="8.453125" style="13" customWidth="1"/>
    <col min="10248" max="10248" width="11.7265625" style="13" customWidth="1"/>
    <col min="10249" max="10259" width="8.453125" style="13" customWidth="1"/>
    <col min="10260" max="10496" width="9.1796875" style="13"/>
    <col min="10497" max="10497" width="9.26953125" style="13" customWidth="1"/>
    <col min="10498" max="10501" width="8.453125" style="13" customWidth="1"/>
    <col min="10502" max="10502" width="9.54296875" style="13" customWidth="1"/>
    <col min="10503" max="10503" width="8.453125" style="13" customWidth="1"/>
    <col min="10504" max="10504" width="11.7265625" style="13" customWidth="1"/>
    <col min="10505" max="10515" width="8.453125" style="13" customWidth="1"/>
    <col min="10516" max="10752" width="9.1796875" style="13"/>
    <col min="10753" max="10753" width="9.26953125" style="13" customWidth="1"/>
    <col min="10754" max="10757" width="8.453125" style="13" customWidth="1"/>
    <col min="10758" max="10758" width="9.54296875" style="13" customWidth="1"/>
    <col min="10759" max="10759" width="8.453125" style="13" customWidth="1"/>
    <col min="10760" max="10760" width="11.7265625" style="13" customWidth="1"/>
    <col min="10761" max="10771" width="8.453125" style="13" customWidth="1"/>
    <col min="10772" max="11008" width="9.1796875" style="13"/>
    <col min="11009" max="11009" width="9.26953125" style="13" customWidth="1"/>
    <col min="11010" max="11013" width="8.453125" style="13" customWidth="1"/>
    <col min="11014" max="11014" width="9.54296875" style="13" customWidth="1"/>
    <col min="11015" max="11015" width="8.453125" style="13" customWidth="1"/>
    <col min="11016" max="11016" width="11.7265625" style="13" customWidth="1"/>
    <col min="11017" max="11027" width="8.453125" style="13" customWidth="1"/>
    <col min="11028" max="11264" width="9.1796875" style="13"/>
    <col min="11265" max="11265" width="9.26953125" style="13" customWidth="1"/>
    <col min="11266" max="11269" width="8.453125" style="13" customWidth="1"/>
    <col min="11270" max="11270" width="9.54296875" style="13" customWidth="1"/>
    <col min="11271" max="11271" width="8.453125" style="13" customWidth="1"/>
    <col min="11272" max="11272" width="11.7265625" style="13" customWidth="1"/>
    <col min="11273" max="11283" width="8.453125" style="13" customWidth="1"/>
    <col min="11284" max="11520" width="9.1796875" style="13"/>
    <col min="11521" max="11521" width="9.26953125" style="13" customWidth="1"/>
    <col min="11522" max="11525" width="8.453125" style="13" customWidth="1"/>
    <col min="11526" max="11526" width="9.54296875" style="13" customWidth="1"/>
    <col min="11527" max="11527" width="8.453125" style="13" customWidth="1"/>
    <col min="11528" max="11528" width="11.7265625" style="13" customWidth="1"/>
    <col min="11529" max="11539" width="8.453125" style="13" customWidth="1"/>
    <col min="11540" max="11776" width="9.1796875" style="13"/>
    <col min="11777" max="11777" width="9.26953125" style="13" customWidth="1"/>
    <col min="11778" max="11781" width="8.453125" style="13" customWidth="1"/>
    <col min="11782" max="11782" width="9.54296875" style="13" customWidth="1"/>
    <col min="11783" max="11783" width="8.453125" style="13" customWidth="1"/>
    <col min="11784" max="11784" width="11.7265625" style="13" customWidth="1"/>
    <col min="11785" max="11795" width="8.453125" style="13" customWidth="1"/>
    <col min="11796" max="12032" width="9.1796875" style="13"/>
    <col min="12033" max="12033" width="9.26953125" style="13" customWidth="1"/>
    <col min="12034" max="12037" width="8.453125" style="13" customWidth="1"/>
    <col min="12038" max="12038" width="9.54296875" style="13" customWidth="1"/>
    <col min="12039" max="12039" width="8.453125" style="13" customWidth="1"/>
    <col min="12040" max="12040" width="11.7265625" style="13" customWidth="1"/>
    <col min="12041" max="12051" width="8.453125" style="13" customWidth="1"/>
    <col min="12052" max="12288" width="9.1796875" style="13"/>
    <col min="12289" max="12289" width="9.26953125" style="13" customWidth="1"/>
    <col min="12290" max="12293" width="8.453125" style="13" customWidth="1"/>
    <col min="12294" max="12294" width="9.54296875" style="13" customWidth="1"/>
    <col min="12295" max="12295" width="8.453125" style="13" customWidth="1"/>
    <col min="12296" max="12296" width="11.7265625" style="13" customWidth="1"/>
    <col min="12297" max="12307" width="8.453125" style="13" customWidth="1"/>
    <col min="12308" max="12544" width="9.1796875" style="13"/>
    <col min="12545" max="12545" width="9.26953125" style="13" customWidth="1"/>
    <col min="12546" max="12549" width="8.453125" style="13" customWidth="1"/>
    <col min="12550" max="12550" width="9.54296875" style="13" customWidth="1"/>
    <col min="12551" max="12551" width="8.453125" style="13" customWidth="1"/>
    <col min="12552" max="12552" width="11.7265625" style="13" customWidth="1"/>
    <col min="12553" max="12563" width="8.453125" style="13" customWidth="1"/>
    <col min="12564" max="12800" width="9.1796875" style="13"/>
    <col min="12801" max="12801" width="9.26953125" style="13" customWidth="1"/>
    <col min="12802" max="12805" width="8.453125" style="13" customWidth="1"/>
    <col min="12806" max="12806" width="9.54296875" style="13" customWidth="1"/>
    <col min="12807" max="12807" width="8.453125" style="13" customWidth="1"/>
    <col min="12808" max="12808" width="11.7265625" style="13" customWidth="1"/>
    <col min="12809" max="12819" width="8.453125" style="13" customWidth="1"/>
    <col min="12820" max="13056" width="9.1796875" style="13"/>
    <col min="13057" max="13057" width="9.26953125" style="13" customWidth="1"/>
    <col min="13058" max="13061" width="8.453125" style="13" customWidth="1"/>
    <col min="13062" max="13062" width="9.54296875" style="13" customWidth="1"/>
    <col min="13063" max="13063" width="8.453125" style="13" customWidth="1"/>
    <col min="13064" max="13064" width="11.7265625" style="13" customWidth="1"/>
    <col min="13065" max="13075" width="8.453125" style="13" customWidth="1"/>
    <col min="13076" max="13312" width="9.1796875" style="13"/>
    <col min="13313" max="13313" width="9.26953125" style="13" customWidth="1"/>
    <col min="13314" max="13317" width="8.453125" style="13" customWidth="1"/>
    <col min="13318" max="13318" width="9.54296875" style="13" customWidth="1"/>
    <col min="13319" max="13319" width="8.453125" style="13" customWidth="1"/>
    <col min="13320" max="13320" width="11.7265625" style="13" customWidth="1"/>
    <col min="13321" max="13331" width="8.453125" style="13" customWidth="1"/>
    <col min="13332" max="13568" width="9.1796875" style="13"/>
    <col min="13569" max="13569" width="9.26953125" style="13" customWidth="1"/>
    <col min="13570" max="13573" width="8.453125" style="13" customWidth="1"/>
    <col min="13574" max="13574" width="9.54296875" style="13" customWidth="1"/>
    <col min="13575" max="13575" width="8.453125" style="13" customWidth="1"/>
    <col min="13576" max="13576" width="11.7265625" style="13" customWidth="1"/>
    <col min="13577" max="13587" width="8.453125" style="13" customWidth="1"/>
    <col min="13588" max="13824" width="9.1796875" style="13"/>
    <col min="13825" max="13825" width="9.26953125" style="13" customWidth="1"/>
    <col min="13826" max="13829" width="8.453125" style="13" customWidth="1"/>
    <col min="13830" max="13830" width="9.54296875" style="13" customWidth="1"/>
    <col min="13831" max="13831" width="8.453125" style="13" customWidth="1"/>
    <col min="13832" max="13832" width="11.7265625" style="13" customWidth="1"/>
    <col min="13833" max="13843" width="8.453125" style="13" customWidth="1"/>
    <col min="13844" max="14080" width="9.1796875" style="13"/>
    <col min="14081" max="14081" width="9.26953125" style="13" customWidth="1"/>
    <col min="14082" max="14085" width="8.453125" style="13" customWidth="1"/>
    <col min="14086" max="14086" width="9.54296875" style="13" customWidth="1"/>
    <col min="14087" max="14087" width="8.453125" style="13" customWidth="1"/>
    <col min="14088" max="14088" width="11.7265625" style="13" customWidth="1"/>
    <col min="14089" max="14099" width="8.453125" style="13" customWidth="1"/>
    <col min="14100" max="14336" width="9.1796875" style="13"/>
    <col min="14337" max="14337" width="9.26953125" style="13" customWidth="1"/>
    <col min="14338" max="14341" width="8.453125" style="13" customWidth="1"/>
    <col min="14342" max="14342" width="9.54296875" style="13" customWidth="1"/>
    <col min="14343" max="14343" width="8.453125" style="13" customWidth="1"/>
    <col min="14344" max="14344" width="11.7265625" style="13" customWidth="1"/>
    <col min="14345" max="14355" width="8.453125" style="13" customWidth="1"/>
    <col min="14356" max="14592" width="9.1796875" style="13"/>
    <col min="14593" max="14593" width="9.26953125" style="13" customWidth="1"/>
    <col min="14594" max="14597" width="8.453125" style="13" customWidth="1"/>
    <col min="14598" max="14598" width="9.54296875" style="13" customWidth="1"/>
    <col min="14599" max="14599" width="8.453125" style="13" customWidth="1"/>
    <col min="14600" max="14600" width="11.7265625" style="13" customWidth="1"/>
    <col min="14601" max="14611" width="8.453125" style="13" customWidth="1"/>
    <col min="14612" max="14848" width="9.1796875" style="13"/>
    <col min="14849" max="14849" width="9.26953125" style="13" customWidth="1"/>
    <col min="14850" max="14853" width="8.453125" style="13" customWidth="1"/>
    <col min="14854" max="14854" width="9.54296875" style="13" customWidth="1"/>
    <col min="14855" max="14855" width="8.453125" style="13" customWidth="1"/>
    <col min="14856" max="14856" width="11.7265625" style="13" customWidth="1"/>
    <col min="14857" max="14867" width="8.453125" style="13" customWidth="1"/>
    <col min="14868" max="15104" width="9.1796875" style="13"/>
    <col min="15105" max="15105" width="9.26953125" style="13" customWidth="1"/>
    <col min="15106" max="15109" width="8.453125" style="13" customWidth="1"/>
    <col min="15110" max="15110" width="9.54296875" style="13" customWidth="1"/>
    <col min="15111" max="15111" width="8.453125" style="13" customWidth="1"/>
    <col min="15112" max="15112" width="11.7265625" style="13" customWidth="1"/>
    <col min="15113" max="15123" width="8.453125" style="13" customWidth="1"/>
    <col min="15124" max="15360" width="9.1796875" style="13"/>
    <col min="15361" max="15361" width="9.26953125" style="13" customWidth="1"/>
    <col min="15362" max="15365" width="8.453125" style="13" customWidth="1"/>
    <col min="15366" max="15366" width="9.54296875" style="13" customWidth="1"/>
    <col min="15367" max="15367" width="8.453125" style="13" customWidth="1"/>
    <col min="15368" max="15368" width="11.7265625" style="13" customWidth="1"/>
    <col min="15369" max="15379" width="8.453125" style="13" customWidth="1"/>
    <col min="15380" max="15616" width="9.1796875" style="13"/>
    <col min="15617" max="15617" width="9.26953125" style="13" customWidth="1"/>
    <col min="15618" max="15621" width="8.453125" style="13" customWidth="1"/>
    <col min="15622" max="15622" width="9.54296875" style="13" customWidth="1"/>
    <col min="15623" max="15623" width="8.453125" style="13" customWidth="1"/>
    <col min="15624" max="15624" width="11.7265625" style="13" customWidth="1"/>
    <col min="15625" max="15635" width="8.453125" style="13" customWidth="1"/>
    <col min="15636" max="15872" width="9.1796875" style="13"/>
    <col min="15873" max="15873" width="9.26953125" style="13" customWidth="1"/>
    <col min="15874" max="15877" width="8.453125" style="13" customWidth="1"/>
    <col min="15878" max="15878" width="9.54296875" style="13" customWidth="1"/>
    <col min="15879" max="15879" width="8.453125" style="13" customWidth="1"/>
    <col min="15880" max="15880" width="11.7265625" style="13" customWidth="1"/>
    <col min="15881" max="15891" width="8.453125" style="13" customWidth="1"/>
    <col min="15892" max="16128" width="9.1796875" style="13"/>
    <col min="16129" max="16129" width="9.26953125" style="13" customWidth="1"/>
    <col min="16130" max="16133" width="8.453125" style="13" customWidth="1"/>
    <col min="16134" max="16134" width="9.54296875" style="13" customWidth="1"/>
    <col min="16135" max="16135" width="8.453125" style="13" customWidth="1"/>
    <col min="16136" max="16136" width="11.7265625" style="13" customWidth="1"/>
    <col min="16137" max="16147" width="8.453125" style="13" customWidth="1"/>
    <col min="16148" max="16384" width="9.1796875" style="13"/>
  </cols>
  <sheetData>
    <row r="1" spans="1:19">
      <c r="A1" s="13" t="s">
        <v>10</v>
      </c>
      <c r="H1" s="587"/>
      <c r="I1" s="587"/>
      <c r="R1" s="588" t="s">
        <v>50</v>
      </c>
      <c r="S1" s="588"/>
    </row>
    <row r="2" spans="1:19" s="12" customFormat="1" ht="15.5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</row>
    <row r="3" spans="1:19" s="12" customFormat="1" ht="20.25" customHeight="1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</row>
    <row r="5" spans="1:19" s="12" customFormat="1" ht="15.5">
      <c r="A5" s="591" t="s">
        <v>839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</row>
    <row r="6" spans="1:19">
      <c r="A6" s="13" t="s">
        <v>699</v>
      </c>
    </row>
    <row r="7" spans="1:19">
      <c r="A7" s="592" t="s">
        <v>158</v>
      </c>
      <c r="B7" s="592"/>
      <c r="C7" s="592"/>
      <c r="D7" s="592"/>
      <c r="E7" s="592"/>
      <c r="F7" s="592"/>
      <c r="G7" s="592"/>
      <c r="H7" s="592"/>
      <c r="I7" s="592"/>
    </row>
    <row r="9" spans="1:19" ht="18" customHeight="1">
      <c r="A9" s="5"/>
      <c r="B9" s="593" t="s">
        <v>37</v>
      </c>
      <c r="C9" s="593"/>
      <c r="D9" s="593" t="s">
        <v>38</v>
      </c>
      <c r="E9" s="593"/>
      <c r="F9" s="593" t="s">
        <v>39</v>
      </c>
      <c r="G9" s="593"/>
      <c r="H9" s="594" t="s">
        <v>40</v>
      </c>
      <c r="I9" s="594"/>
      <c r="J9" s="593" t="s">
        <v>41</v>
      </c>
      <c r="K9" s="593"/>
      <c r="L9" s="5" t="s">
        <v>14</v>
      </c>
    </row>
    <row r="10" spans="1:19" s="48" customFormat="1" ht="13.5" customHeight="1">
      <c r="A10" s="212">
        <v>1</v>
      </c>
      <c r="B10" s="595">
        <v>2</v>
      </c>
      <c r="C10" s="595"/>
      <c r="D10" s="595">
        <v>3</v>
      </c>
      <c r="E10" s="595"/>
      <c r="F10" s="595">
        <v>4</v>
      </c>
      <c r="G10" s="595"/>
      <c r="H10" s="595">
        <v>5</v>
      </c>
      <c r="I10" s="595"/>
      <c r="J10" s="595">
        <v>6</v>
      </c>
      <c r="K10" s="595"/>
      <c r="L10" s="212">
        <v>7</v>
      </c>
    </row>
    <row r="11" spans="1:19">
      <c r="A11" s="3" t="s">
        <v>42</v>
      </c>
      <c r="B11" s="597">
        <v>0</v>
      </c>
      <c r="C11" s="597"/>
      <c r="D11" s="597">
        <v>1490</v>
      </c>
      <c r="E11" s="597"/>
      <c r="F11" s="597">
        <v>1</v>
      </c>
      <c r="G11" s="597"/>
      <c r="H11" s="597">
        <v>0</v>
      </c>
      <c r="I11" s="597"/>
      <c r="J11" s="597">
        <v>713</v>
      </c>
      <c r="K11" s="597"/>
      <c r="L11" s="218">
        <f>B11+D11+F11+H11+J11</f>
        <v>2204</v>
      </c>
    </row>
    <row r="12" spans="1:19">
      <c r="A12" s="3" t="s">
        <v>43</v>
      </c>
      <c r="B12" s="597">
        <v>0</v>
      </c>
      <c r="C12" s="597"/>
      <c r="D12" s="597">
        <v>3101</v>
      </c>
      <c r="E12" s="597"/>
      <c r="F12" s="597">
        <v>1</v>
      </c>
      <c r="G12" s="597"/>
      <c r="H12" s="597">
        <v>0</v>
      </c>
      <c r="I12" s="597"/>
      <c r="J12" s="597">
        <v>799</v>
      </c>
      <c r="K12" s="597"/>
      <c r="L12" s="218">
        <f>B12+D12+F12+H12+J12</f>
        <v>3901</v>
      </c>
    </row>
    <row r="13" spans="1:19">
      <c r="A13" s="3" t="s">
        <v>14</v>
      </c>
      <c r="B13" s="596">
        <f>B11+B12</f>
        <v>0</v>
      </c>
      <c r="C13" s="596"/>
      <c r="D13" s="596">
        <f>D11+D12</f>
        <v>4591</v>
      </c>
      <c r="E13" s="596"/>
      <c r="F13" s="596">
        <f>F11+F12</f>
        <v>2</v>
      </c>
      <c r="G13" s="596"/>
      <c r="H13" s="596">
        <f>H11+H12</f>
        <v>0</v>
      </c>
      <c r="I13" s="596"/>
      <c r="J13" s="596">
        <f>J11+J12</f>
        <v>1512</v>
      </c>
      <c r="K13" s="596"/>
      <c r="L13" s="3">
        <f>L11+L12</f>
        <v>6105</v>
      </c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9">
      <c r="A15" s="592" t="s">
        <v>415</v>
      </c>
      <c r="B15" s="592"/>
      <c r="C15" s="592"/>
      <c r="D15" s="592"/>
      <c r="E15" s="592"/>
      <c r="F15" s="592"/>
      <c r="G15" s="592"/>
      <c r="H15" s="1"/>
      <c r="I15" s="1"/>
      <c r="J15" s="1"/>
      <c r="K15" s="1"/>
      <c r="L15" s="1"/>
    </row>
    <row r="16" spans="1:19" ht="12.75" customHeight="1">
      <c r="A16" s="598" t="s">
        <v>700</v>
      </c>
      <c r="B16" s="599"/>
      <c r="C16" s="600" t="s">
        <v>193</v>
      </c>
      <c r="D16" s="600"/>
      <c r="E16" s="3" t="s">
        <v>14</v>
      </c>
      <c r="I16" s="1"/>
      <c r="J16" s="1"/>
      <c r="K16" s="1"/>
      <c r="L16" s="1"/>
    </row>
    <row r="17" spans="1:20">
      <c r="A17" s="601">
        <v>900</v>
      </c>
      <c r="B17" s="602"/>
      <c r="C17" s="601">
        <v>100</v>
      </c>
      <c r="D17" s="602"/>
      <c r="E17" s="3">
        <v>1000</v>
      </c>
      <c r="I17" s="1"/>
      <c r="J17" s="1"/>
      <c r="K17" s="1"/>
      <c r="L17" s="1"/>
    </row>
    <row r="18" spans="1:20">
      <c r="A18" s="469" t="s">
        <v>832</v>
      </c>
      <c r="B18" s="21"/>
      <c r="C18" s="21"/>
      <c r="D18" s="21"/>
      <c r="E18" s="21"/>
      <c r="F18" s="21"/>
      <c r="G18" s="21"/>
      <c r="H18" s="1"/>
      <c r="I18" s="1"/>
      <c r="J18" s="1"/>
      <c r="K18" s="1"/>
      <c r="L18" s="1"/>
    </row>
    <row r="19" spans="1:20">
      <c r="A19" s="411"/>
      <c r="B19" s="411"/>
      <c r="C19" s="411"/>
      <c r="D19" s="411"/>
      <c r="E19" s="411"/>
      <c r="F19" s="411"/>
      <c r="G19" s="411"/>
      <c r="H19" s="412"/>
      <c r="I19" s="412"/>
      <c r="J19" s="412"/>
      <c r="K19" s="412"/>
      <c r="L19" s="412"/>
    </row>
    <row r="20" spans="1:20" ht="19.149999999999999" customHeight="1">
      <c r="A20" s="603" t="s">
        <v>159</v>
      </c>
      <c r="B20" s="603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</row>
    <row r="21" spans="1:20">
      <c r="A21" s="593" t="s">
        <v>18</v>
      </c>
      <c r="B21" s="593" t="s">
        <v>44</v>
      </c>
      <c r="C21" s="593"/>
      <c r="D21" s="593"/>
      <c r="E21" s="604" t="s">
        <v>19</v>
      </c>
      <c r="F21" s="604"/>
      <c r="G21" s="604"/>
      <c r="H21" s="604"/>
      <c r="I21" s="604"/>
      <c r="J21" s="604"/>
      <c r="K21" s="604"/>
      <c r="L21" s="604"/>
      <c r="M21" s="596" t="s">
        <v>20</v>
      </c>
      <c r="N21" s="596"/>
      <c r="O21" s="596"/>
      <c r="P21" s="596"/>
      <c r="Q21" s="596"/>
      <c r="R21" s="596"/>
      <c r="S21" s="596"/>
      <c r="T21" s="596"/>
    </row>
    <row r="22" spans="1:20" ht="33.75" customHeight="1">
      <c r="A22" s="593"/>
      <c r="B22" s="593"/>
      <c r="C22" s="593"/>
      <c r="D22" s="593"/>
      <c r="E22" s="605" t="s">
        <v>124</v>
      </c>
      <c r="F22" s="606"/>
      <c r="G22" s="605" t="s">
        <v>160</v>
      </c>
      <c r="H22" s="606"/>
      <c r="I22" s="593" t="s">
        <v>45</v>
      </c>
      <c r="J22" s="593"/>
      <c r="K22" s="605" t="s">
        <v>87</v>
      </c>
      <c r="L22" s="606"/>
      <c r="M22" s="605" t="s">
        <v>88</v>
      </c>
      <c r="N22" s="606"/>
      <c r="O22" s="605" t="s">
        <v>160</v>
      </c>
      <c r="P22" s="606"/>
      <c r="Q22" s="593" t="s">
        <v>45</v>
      </c>
      <c r="R22" s="593"/>
      <c r="S22" s="593" t="s">
        <v>87</v>
      </c>
      <c r="T22" s="593"/>
    </row>
    <row r="23" spans="1:20" s="48" customFormat="1" ht="12.75" customHeight="1">
      <c r="A23" s="212">
        <v>1</v>
      </c>
      <c r="B23" s="607">
        <v>2</v>
      </c>
      <c r="C23" s="608"/>
      <c r="D23" s="609"/>
      <c r="E23" s="607">
        <v>3</v>
      </c>
      <c r="F23" s="609"/>
      <c r="G23" s="607">
        <v>4</v>
      </c>
      <c r="H23" s="609"/>
      <c r="I23" s="595">
        <v>5</v>
      </c>
      <c r="J23" s="595"/>
      <c r="K23" s="595">
        <v>6</v>
      </c>
      <c r="L23" s="595"/>
      <c r="M23" s="607">
        <v>3</v>
      </c>
      <c r="N23" s="609"/>
      <c r="O23" s="607">
        <v>4</v>
      </c>
      <c r="P23" s="609"/>
      <c r="Q23" s="595">
        <v>5</v>
      </c>
      <c r="R23" s="595"/>
      <c r="S23" s="595">
        <v>6</v>
      </c>
      <c r="T23" s="595"/>
    </row>
    <row r="24" spans="1:20">
      <c r="A24" s="47">
        <v>1</v>
      </c>
      <c r="B24" s="617" t="s">
        <v>701</v>
      </c>
      <c r="C24" s="618"/>
      <c r="D24" s="619"/>
      <c r="E24" s="610">
        <v>100</v>
      </c>
      <c r="F24" s="611"/>
      <c r="G24" s="610" t="s">
        <v>702</v>
      </c>
      <c r="H24" s="611"/>
      <c r="I24" s="597">
        <v>310</v>
      </c>
      <c r="J24" s="597"/>
      <c r="K24" s="597">
        <v>6</v>
      </c>
      <c r="L24" s="597"/>
      <c r="M24" s="610">
        <v>150</v>
      </c>
      <c r="N24" s="611"/>
      <c r="O24" s="610" t="s">
        <v>702</v>
      </c>
      <c r="P24" s="611"/>
      <c r="Q24" s="597">
        <v>535</v>
      </c>
      <c r="R24" s="597"/>
      <c r="S24" s="597">
        <v>8</v>
      </c>
      <c r="T24" s="597"/>
    </row>
    <row r="25" spans="1:20">
      <c r="A25" s="47">
        <v>2</v>
      </c>
      <c r="B25" s="612" t="s">
        <v>46</v>
      </c>
      <c r="C25" s="613"/>
      <c r="D25" s="614"/>
      <c r="E25" s="610">
        <v>20</v>
      </c>
      <c r="F25" s="611"/>
      <c r="G25" s="615">
        <v>1.72</v>
      </c>
      <c r="H25" s="616"/>
      <c r="I25" s="597">
        <v>70</v>
      </c>
      <c r="J25" s="597"/>
      <c r="K25" s="597">
        <v>6</v>
      </c>
      <c r="L25" s="597"/>
      <c r="M25" s="610">
        <v>30</v>
      </c>
      <c r="N25" s="611"/>
      <c r="O25" s="615">
        <v>2.82</v>
      </c>
      <c r="P25" s="616"/>
      <c r="Q25" s="597">
        <v>105</v>
      </c>
      <c r="R25" s="597"/>
      <c r="S25" s="597">
        <v>12</v>
      </c>
      <c r="T25" s="597"/>
    </row>
    <row r="26" spans="1:20">
      <c r="A26" s="47">
        <v>3</v>
      </c>
      <c r="B26" s="612" t="s">
        <v>161</v>
      </c>
      <c r="C26" s="613"/>
      <c r="D26" s="614"/>
      <c r="E26" s="610">
        <v>50</v>
      </c>
      <c r="F26" s="611"/>
      <c r="G26" s="615">
        <v>1.27</v>
      </c>
      <c r="H26" s="616"/>
      <c r="I26" s="597">
        <v>25</v>
      </c>
      <c r="J26" s="597"/>
      <c r="K26" s="597">
        <v>0</v>
      </c>
      <c r="L26" s="597"/>
      <c r="M26" s="610">
        <v>75</v>
      </c>
      <c r="N26" s="611"/>
      <c r="O26" s="615">
        <v>1.85</v>
      </c>
      <c r="P26" s="616"/>
      <c r="Q26" s="597">
        <v>43</v>
      </c>
      <c r="R26" s="597"/>
      <c r="S26" s="597">
        <v>0</v>
      </c>
      <c r="T26" s="597"/>
    </row>
    <row r="27" spans="1:20">
      <c r="A27" s="47">
        <v>4</v>
      </c>
      <c r="B27" s="612" t="s">
        <v>47</v>
      </c>
      <c r="C27" s="613"/>
      <c r="D27" s="614"/>
      <c r="E27" s="610">
        <v>5</v>
      </c>
      <c r="F27" s="611"/>
      <c r="G27" s="615">
        <v>0.6</v>
      </c>
      <c r="H27" s="616"/>
      <c r="I27" s="597">
        <v>45</v>
      </c>
      <c r="J27" s="597"/>
      <c r="K27" s="597">
        <v>0</v>
      </c>
      <c r="L27" s="597"/>
      <c r="M27" s="610">
        <v>7.5</v>
      </c>
      <c r="N27" s="611"/>
      <c r="O27" s="615">
        <v>0.93</v>
      </c>
      <c r="P27" s="616"/>
      <c r="Q27" s="597">
        <v>67</v>
      </c>
      <c r="R27" s="597"/>
      <c r="S27" s="597">
        <v>0</v>
      </c>
      <c r="T27" s="597"/>
    </row>
    <row r="28" spans="1:20">
      <c r="A28" s="47">
        <v>5</v>
      </c>
      <c r="B28" s="612" t="s">
        <v>48</v>
      </c>
      <c r="C28" s="613"/>
      <c r="D28" s="614"/>
      <c r="E28" s="610" t="s">
        <v>703</v>
      </c>
      <c r="F28" s="611"/>
      <c r="G28" s="615">
        <v>0.22</v>
      </c>
      <c r="H28" s="616"/>
      <c r="I28" s="597">
        <v>0</v>
      </c>
      <c r="J28" s="597"/>
      <c r="K28" s="597">
        <v>0</v>
      </c>
      <c r="L28" s="597"/>
      <c r="M28" s="610" t="s">
        <v>703</v>
      </c>
      <c r="N28" s="611"/>
      <c r="O28" s="615">
        <v>0.25</v>
      </c>
      <c r="P28" s="616"/>
      <c r="Q28" s="597">
        <v>0</v>
      </c>
      <c r="R28" s="597"/>
      <c r="S28" s="597">
        <v>0</v>
      </c>
      <c r="T28" s="597"/>
    </row>
    <row r="29" spans="1:20">
      <c r="A29" s="47">
        <v>6</v>
      </c>
      <c r="B29" s="612" t="s">
        <v>49</v>
      </c>
      <c r="C29" s="613"/>
      <c r="D29" s="614"/>
      <c r="E29" s="610" t="s">
        <v>703</v>
      </c>
      <c r="F29" s="611"/>
      <c r="G29" s="615">
        <v>0.67</v>
      </c>
      <c r="H29" s="616"/>
      <c r="I29" s="597">
        <v>0</v>
      </c>
      <c r="J29" s="597"/>
      <c r="K29" s="597">
        <v>0</v>
      </c>
      <c r="L29" s="597"/>
      <c r="M29" s="610" t="s">
        <v>703</v>
      </c>
      <c r="N29" s="611"/>
      <c r="O29" s="615">
        <v>0.86</v>
      </c>
      <c r="P29" s="616"/>
      <c r="Q29" s="597">
        <v>0</v>
      </c>
      <c r="R29" s="597"/>
      <c r="S29" s="597">
        <v>0</v>
      </c>
      <c r="T29" s="597"/>
    </row>
    <row r="30" spans="1:20">
      <c r="A30" s="47">
        <v>7</v>
      </c>
      <c r="B30" s="620" t="s">
        <v>162</v>
      </c>
      <c r="C30" s="620"/>
      <c r="D30" s="620"/>
      <c r="E30" s="610"/>
      <c r="F30" s="611"/>
      <c r="G30" s="610"/>
      <c r="H30" s="611"/>
      <c r="I30" s="597"/>
      <c r="J30" s="597"/>
      <c r="K30" s="597"/>
      <c r="L30" s="597"/>
      <c r="M30" s="610"/>
      <c r="N30" s="611"/>
      <c r="O30" s="610"/>
      <c r="P30" s="611"/>
      <c r="Q30" s="597"/>
      <c r="R30" s="597"/>
      <c r="S30" s="597"/>
      <c r="T30" s="597"/>
    </row>
    <row r="31" spans="1:20">
      <c r="A31" s="47"/>
      <c r="B31" s="593" t="s">
        <v>14</v>
      </c>
      <c r="C31" s="593"/>
      <c r="D31" s="593"/>
      <c r="E31" s="601"/>
      <c r="F31" s="602"/>
      <c r="G31" s="601">
        <f>SUM(G24:G30)</f>
        <v>4.4800000000000004</v>
      </c>
      <c r="H31" s="602"/>
      <c r="I31" s="601">
        <f>SUM(I24:I30)</f>
        <v>450</v>
      </c>
      <c r="J31" s="602"/>
      <c r="K31" s="601">
        <f>SUM(K24:K30)</f>
        <v>12</v>
      </c>
      <c r="L31" s="602"/>
      <c r="M31" s="601"/>
      <c r="N31" s="602"/>
      <c r="O31" s="621">
        <f>SUM(O24:O30)</f>
        <v>6.71</v>
      </c>
      <c r="P31" s="622"/>
      <c r="Q31" s="601">
        <f>SUM(Q24:Q30)</f>
        <v>750</v>
      </c>
      <c r="R31" s="602"/>
      <c r="S31" s="601">
        <f>SUM(S24:S30)</f>
        <v>20</v>
      </c>
      <c r="T31" s="602"/>
    </row>
    <row r="32" spans="1:20">
      <c r="A32" s="82"/>
      <c r="B32" s="83"/>
      <c r="C32" s="83"/>
      <c r="D32" s="8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68" t="s">
        <v>394</v>
      </c>
      <c r="B33" s="603" t="s">
        <v>447</v>
      </c>
      <c r="C33" s="603"/>
      <c r="D33" s="603"/>
      <c r="E33" s="603"/>
      <c r="F33" s="603"/>
      <c r="G33" s="603"/>
      <c r="H33" s="60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68"/>
      <c r="B34" s="83"/>
      <c r="C34" s="83"/>
      <c r="D34" s="8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7.25" customHeight="1">
      <c r="A35" s="624" t="s">
        <v>18</v>
      </c>
      <c r="B35" s="626" t="s">
        <v>395</v>
      </c>
      <c r="C35" s="627"/>
      <c r="D35" s="628"/>
      <c r="E35" s="605" t="s">
        <v>19</v>
      </c>
      <c r="F35" s="632"/>
      <c r="G35" s="632"/>
      <c r="H35" s="632"/>
      <c r="I35" s="632"/>
      <c r="J35" s="606"/>
      <c r="K35" s="596" t="s">
        <v>20</v>
      </c>
      <c r="L35" s="596"/>
      <c r="M35" s="596"/>
      <c r="N35" s="596"/>
      <c r="O35" s="596"/>
      <c r="P35" s="596"/>
      <c r="Q35" s="623"/>
      <c r="R35" s="623"/>
      <c r="S35" s="623"/>
      <c r="T35" s="623"/>
    </row>
    <row r="36" spans="1:20">
      <c r="A36" s="625"/>
      <c r="B36" s="629"/>
      <c r="C36" s="630"/>
      <c r="D36" s="631"/>
      <c r="E36" s="601" t="s">
        <v>412</v>
      </c>
      <c r="F36" s="602"/>
      <c r="G36" s="601" t="s">
        <v>413</v>
      </c>
      <c r="H36" s="602"/>
      <c r="I36" s="601" t="s">
        <v>414</v>
      </c>
      <c r="J36" s="602"/>
      <c r="K36" s="596" t="s">
        <v>412</v>
      </c>
      <c r="L36" s="596"/>
      <c r="M36" s="596" t="s">
        <v>413</v>
      </c>
      <c r="N36" s="596"/>
      <c r="O36" s="596" t="s">
        <v>414</v>
      </c>
      <c r="P36" s="596"/>
      <c r="Q36" s="1"/>
      <c r="R36" s="1"/>
      <c r="S36" s="1"/>
      <c r="T36" s="1"/>
    </row>
    <row r="37" spans="1:20">
      <c r="A37" s="47">
        <v>1</v>
      </c>
      <c r="B37" s="601" t="s">
        <v>704</v>
      </c>
      <c r="C37" s="641"/>
      <c r="D37" s="602"/>
      <c r="E37" s="601" t="s">
        <v>705</v>
      </c>
      <c r="F37" s="602"/>
      <c r="G37" s="601" t="s">
        <v>705</v>
      </c>
      <c r="H37" s="602"/>
      <c r="I37" s="601" t="s">
        <v>705</v>
      </c>
      <c r="J37" s="602"/>
      <c r="K37" s="601" t="s">
        <v>705</v>
      </c>
      <c r="L37" s="602"/>
      <c r="M37" s="601" t="s">
        <v>705</v>
      </c>
      <c r="N37" s="602"/>
      <c r="O37" s="601" t="s">
        <v>705</v>
      </c>
      <c r="P37" s="602"/>
      <c r="Q37" s="1"/>
      <c r="R37" s="1"/>
      <c r="S37" s="1"/>
      <c r="T37" s="1"/>
    </row>
    <row r="38" spans="1:20">
      <c r="A38" s="47">
        <v>2</v>
      </c>
      <c r="B38" s="601"/>
      <c r="C38" s="641"/>
      <c r="D38" s="602"/>
      <c r="E38" s="601"/>
      <c r="F38" s="602"/>
      <c r="G38" s="601"/>
      <c r="H38" s="602"/>
      <c r="I38" s="601"/>
      <c r="J38" s="602"/>
      <c r="K38" s="596"/>
      <c r="L38" s="596"/>
      <c r="M38" s="596"/>
      <c r="N38" s="596"/>
      <c r="O38" s="596"/>
      <c r="P38" s="596"/>
      <c r="Q38" s="1"/>
      <c r="R38" s="1"/>
      <c r="S38" s="1"/>
      <c r="T38" s="1"/>
    </row>
    <row r="40" spans="1:20" ht="13.9" customHeight="1">
      <c r="A40" s="635" t="s">
        <v>172</v>
      </c>
      <c r="B40" s="635"/>
      <c r="C40" s="635"/>
      <c r="D40" s="635"/>
      <c r="E40" s="635"/>
      <c r="F40" s="635"/>
      <c r="G40" s="635"/>
      <c r="H40" s="635"/>
      <c r="I40" s="635"/>
    </row>
    <row r="41" spans="1:20" ht="13.9" customHeight="1">
      <c r="A41" s="636" t="s">
        <v>52</v>
      </c>
      <c r="B41" s="638" t="s">
        <v>19</v>
      </c>
      <c r="C41" s="638"/>
      <c r="D41" s="638"/>
      <c r="E41" s="639" t="s">
        <v>20</v>
      </c>
      <c r="F41" s="639"/>
      <c r="G41" s="639"/>
      <c r="H41" s="640" t="s">
        <v>137</v>
      </c>
      <c r="I41" s="640"/>
    </row>
    <row r="42" spans="1:20" ht="14">
      <c r="A42" s="637"/>
      <c r="B42" s="213" t="s">
        <v>163</v>
      </c>
      <c r="C42" s="214" t="s">
        <v>94</v>
      </c>
      <c r="D42" s="213" t="s">
        <v>14</v>
      </c>
      <c r="E42" s="213" t="s">
        <v>163</v>
      </c>
      <c r="F42" s="214" t="s">
        <v>94</v>
      </c>
      <c r="G42" s="213" t="s">
        <v>14</v>
      </c>
      <c r="H42" s="640"/>
      <c r="I42" s="640"/>
    </row>
    <row r="43" spans="1:20">
      <c r="A43" s="219" t="s">
        <v>844</v>
      </c>
      <c r="B43" s="506">
        <v>4.03</v>
      </c>
      <c r="C43" s="470">
        <v>0.45</v>
      </c>
      <c r="D43" s="283">
        <f>B43+C43</f>
        <v>4.4800000000000004</v>
      </c>
      <c r="E43" s="470">
        <v>6.04</v>
      </c>
      <c r="F43" s="470">
        <v>0.67</v>
      </c>
      <c r="G43" s="283">
        <f>E43+F43</f>
        <v>6.71</v>
      </c>
      <c r="H43" s="597"/>
      <c r="I43" s="597"/>
    </row>
    <row r="44" spans="1:20" ht="14">
      <c r="A44" s="20" t="s">
        <v>845</v>
      </c>
      <c r="B44" s="470"/>
      <c r="C44" s="470"/>
      <c r="D44" s="280"/>
      <c r="E44" s="470"/>
      <c r="F44" s="470"/>
      <c r="G44" s="283"/>
      <c r="H44" s="633" t="s">
        <v>164</v>
      </c>
      <c r="I44" s="634"/>
    </row>
    <row r="45" spans="1:20" ht="14">
      <c r="A45" s="31" t="s">
        <v>219</v>
      </c>
      <c r="B45" s="167"/>
      <c r="C45" s="167"/>
      <c r="D45"/>
      <c r="E45"/>
      <c r="F45" s="216"/>
      <c r="G45" s="216"/>
      <c r="H45" s="216"/>
      <c r="I45"/>
    </row>
    <row r="46" spans="1:20" ht="14">
      <c r="A46" s="31"/>
      <c r="B46" s="167"/>
      <c r="C46" s="167"/>
      <c r="D46"/>
      <c r="E46"/>
      <c r="F46" s="216"/>
      <c r="G46" s="216"/>
      <c r="H46" s="216"/>
      <c r="I46"/>
    </row>
    <row r="47" spans="1:20" ht="14">
      <c r="B47" s="114"/>
      <c r="C47" s="114"/>
      <c r="D47" s="88"/>
      <c r="E47" s="88"/>
      <c r="F47" s="216"/>
      <c r="G47" s="216"/>
      <c r="H47" s="216"/>
      <c r="I47"/>
    </row>
    <row r="49" spans="1:16">
      <c r="A49" s="13" t="s">
        <v>750</v>
      </c>
    </row>
    <row r="50" spans="1:16">
      <c r="A50" s="13" t="s">
        <v>969</v>
      </c>
      <c r="P50" s="13" t="s">
        <v>706</v>
      </c>
    </row>
    <row r="51" spans="1:16">
      <c r="P51" s="221" t="s">
        <v>707</v>
      </c>
    </row>
    <row r="52" spans="1:16">
      <c r="P52" s="221" t="s">
        <v>708</v>
      </c>
    </row>
  </sheetData>
  <mergeCells count="164">
    <mergeCell ref="H44:I44"/>
    <mergeCell ref="A40:I40"/>
    <mergeCell ref="A41:A42"/>
    <mergeCell ref="B41:D41"/>
    <mergeCell ref="E41:G41"/>
    <mergeCell ref="H41:I42"/>
    <mergeCell ref="H43:I43"/>
    <mergeCell ref="O37:P37"/>
    <mergeCell ref="B38:D38"/>
    <mergeCell ref="E38:F38"/>
    <mergeCell ref="G38:H38"/>
    <mergeCell ref="I38:J38"/>
    <mergeCell ref="K38:L38"/>
    <mergeCell ref="M38:N38"/>
    <mergeCell ref="O38:P38"/>
    <mergeCell ref="B37:D37"/>
    <mergeCell ref="E37:F37"/>
    <mergeCell ref="G37:H37"/>
    <mergeCell ref="I37:J37"/>
    <mergeCell ref="K37:L37"/>
    <mergeCell ref="M37:N37"/>
    <mergeCell ref="S35:T35"/>
    <mergeCell ref="E36:F36"/>
    <mergeCell ref="G36:H36"/>
    <mergeCell ref="I36:J36"/>
    <mergeCell ref="K36:L36"/>
    <mergeCell ref="M36:N36"/>
    <mergeCell ref="O36:P36"/>
    <mergeCell ref="B33:H33"/>
    <mergeCell ref="A35:A36"/>
    <mergeCell ref="B35:D36"/>
    <mergeCell ref="E35:J35"/>
    <mergeCell ref="K35:P35"/>
    <mergeCell ref="Q35:R35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O28:P28"/>
    <mergeCell ref="Q28:R28"/>
    <mergeCell ref="S28:T28"/>
    <mergeCell ref="B29:D29"/>
    <mergeCell ref="E29:F29"/>
    <mergeCell ref="G29:H29"/>
    <mergeCell ref="I29:J29"/>
    <mergeCell ref="K29:L29"/>
    <mergeCell ref="M29:N29"/>
    <mergeCell ref="O29:P29"/>
    <mergeCell ref="B28:D28"/>
    <mergeCell ref="E28:F28"/>
    <mergeCell ref="G28:H28"/>
    <mergeCell ref="I28:J28"/>
    <mergeCell ref="K28:L28"/>
    <mergeCell ref="M28:N28"/>
    <mergeCell ref="Q29:R29"/>
    <mergeCell ref="S29:T29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O24:P24"/>
    <mergeCell ref="Q24:R24"/>
    <mergeCell ref="S24:T24"/>
    <mergeCell ref="B25:D25"/>
    <mergeCell ref="E25:F25"/>
    <mergeCell ref="G25:H25"/>
    <mergeCell ref="I25:J25"/>
    <mergeCell ref="K25:L25"/>
    <mergeCell ref="M25:N25"/>
    <mergeCell ref="O25:P25"/>
    <mergeCell ref="B24:D24"/>
    <mergeCell ref="E24:F24"/>
    <mergeCell ref="G24:H24"/>
    <mergeCell ref="I24:J24"/>
    <mergeCell ref="K24:L24"/>
    <mergeCell ref="M24:N24"/>
    <mergeCell ref="Q25:R25"/>
    <mergeCell ref="S25:T25"/>
    <mergeCell ref="B23:D23"/>
    <mergeCell ref="E23:F23"/>
    <mergeCell ref="G23:H23"/>
    <mergeCell ref="I23:J23"/>
    <mergeCell ref="K23:L23"/>
    <mergeCell ref="M23:N23"/>
    <mergeCell ref="O23:P23"/>
    <mergeCell ref="Q23:R23"/>
    <mergeCell ref="S23:T23"/>
    <mergeCell ref="A16:B16"/>
    <mergeCell ref="C16:D16"/>
    <mergeCell ref="A17:B17"/>
    <mergeCell ref="C17:D17"/>
    <mergeCell ref="A20:S20"/>
    <mergeCell ref="A21:A22"/>
    <mergeCell ref="B21:D22"/>
    <mergeCell ref="E21:L21"/>
    <mergeCell ref="M21:T21"/>
    <mergeCell ref="E22:F22"/>
    <mergeCell ref="S22:T22"/>
    <mergeCell ref="G22:H22"/>
    <mergeCell ref="I22:J22"/>
    <mergeCell ref="K22:L22"/>
    <mergeCell ref="M22:N22"/>
    <mergeCell ref="O22:P22"/>
    <mergeCell ref="Q22:R22"/>
    <mergeCell ref="A15:G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0:C10"/>
    <mergeCell ref="D10:E10"/>
    <mergeCell ref="F10:G10"/>
    <mergeCell ref="H10:I10"/>
    <mergeCell ref="J10:K10"/>
    <mergeCell ref="B13:C13"/>
    <mergeCell ref="D13:E13"/>
    <mergeCell ref="F13:G13"/>
    <mergeCell ref="H13:I13"/>
    <mergeCell ref="J13:K13"/>
    <mergeCell ref="H1:I1"/>
    <mergeCell ref="R1:S1"/>
    <mergeCell ref="A2:S2"/>
    <mergeCell ref="A3:S3"/>
    <mergeCell ref="A5:S5"/>
    <mergeCell ref="A7:I7"/>
    <mergeCell ref="B9:C9"/>
    <mergeCell ref="D9:E9"/>
    <mergeCell ref="F9:G9"/>
    <mergeCell ref="H9:I9"/>
    <mergeCell ref="J9:K9"/>
  </mergeCells>
  <printOptions horizontalCentered="1"/>
  <pageMargins left="0.70866141732283505" right="0.70866141732283505" top="1.2362204720000001" bottom="0" header="0.31496062992126" footer="0.31496062992126"/>
  <pageSetup paperSize="9" scale="6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45"/>
  <sheetViews>
    <sheetView view="pageBreakPreview" topLeftCell="B11" zoomScale="80" zoomScaleSheetLayoutView="80" workbookViewId="0">
      <selection activeCell="C37" sqref="C37"/>
    </sheetView>
  </sheetViews>
  <sheetFormatPr defaultRowHeight="12.5"/>
  <cols>
    <col min="1" max="1" width="8.1796875" customWidth="1"/>
    <col min="2" max="2" width="20.1796875" bestFit="1" customWidth="1"/>
    <col min="3" max="3" width="14.26953125" customWidth="1"/>
    <col min="4" max="5" width="13.453125" customWidth="1"/>
    <col min="6" max="7" width="12.81640625" customWidth="1"/>
    <col min="8" max="8" width="15.26953125" customWidth="1"/>
    <col min="9" max="9" width="15.54296875" customWidth="1"/>
    <col min="10" max="10" width="13.1796875" customWidth="1"/>
  </cols>
  <sheetData>
    <row r="1" spans="1:11" ht="15.5">
      <c r="I1" s="775" t="s">
        <v>645</v>
      </c>
      <c r="J1" s="775"/>
    </row>
    <row r="2" spans="1:11" ht="15.5">
      <c r="C2" s="695" t="s">
        <v>0</v>
      </c>
      <c r="D2" s="695"/>
      <c r="E2" s="695"/>
      <c r="F2" s="695"/>
      <c r="G2" s="695"/>
      <c r="H2" s="695"/>
      <c r="I2" s="160"/>
      <c r="J2" s="136"/>
      <c r="K2" s="136"/>
    </row>
    <row r="3" spans="1:11" ht="20.5">
      <c r="B3" s="696" t="s">
        <v>838</v>
      </c>
      <c r="C3" s="696"/>
      <c r="D3" s="696"/>
      <c r="E3" s="696"/>
      <c r="F3" s="696"/>
      <c r="G3" s="696"/>
      <c r="H3" s="696"/>
      <c r="I3" s="137"/>
      <c r="J3" s="137"/>
      <c r="K3" s="137"/>
    </row>
    <row r="4" spans="1:11" ht="20.5">
      <c r="C4" s="120"/>
      <c r="D4" s="120"/>
      <c r="E4" s="120"/>
      <c r="F4" s="120"/>
      <c r="G4" s="120"/>
      <c r="H4" s="120"/>
      <c r="I4" s="120"/>
      <c r="J4" s="137"/>
      <c r="K4" s="137"/>
    </row>
    <row r="5" spans="1:11" ht="20.25" customHeight="1">
      <c r="C5" s="776" t="s">
        <v>899</v>
      </c>
      <c r="D5" s="776"/>
      <c r="E5" s="776"/>
      <c r="F5" s="776"/>
      <c r="G5" s="776"/>
      <c r="H5" s="776"/>
      <c r="I5" s="776"/>
    </row>
    <row r="6" spans="1:11" ht="20.25" customHeight="1">
      <c r="A6" s="13" t="s">
        <v>756</v>
      </c>
      <c r="C6" s="141"/>
      <c r="D6" s="141"/>
      <c r="E6" s="141"/>
      <c r="F6" s="141"/>
      <c r="G6" s="141"/>
      <c r="H6" s="141"/>
      <c r="I6" s="777"/>
      <c r="J6" s="777"/>
    </row>
    <row r="7" spans="1:11" ht="15" customHeight="1">
      <c r="A7" s="771" t="s">
        <v>68</v>
      </c>
      <c r="B7" s="771" t="s">
        <v>31</v>
      </c>
      <c r="C7" s="771" t="s">
        <v>397</v>
      </c>
      <c r="D7" s="771" t="s">
        <v>376</v>
      </c>
      <c r="E7" s="772" t="s">
        <v>442</v>
      </c>
      <c r="F7" s="771" t="s">
        <v>375</v>
      </c>
      <c r="G7" s="771"/>
      <c r="H7" s="771"/>
      <c r="I7" s="771" t="s">
        <v>401</v>
      </c>
      <c r="J7" s="772" t="s">
        <v>402</v>
      </c>
    </row>
    <row r="8" spans="1:11" ht="12.75" customHeight="1">
      <c r="A8" s="771"/>
      <c r="B8" s="771"/>
      <c r="C8" s="771"/>
      <c r="D8" s="771"/>
      <c r="E8" s="773"/>
      <c r="F8" s="771" t="s">
        <v>398</v>
      </c>
      <c r="G8" s="772" t="s">
        <v>399</v>
      </c>
      <c r="H8" s="771" t="s">
        <v>400</v>
      </c>
      <c r="I8" s="771"/>
      <c r="J8" s="773"/>
    </row>
    <row r="9" spans="1:11" ht="20.25" customHeight="1">
      <c r="A9" s="771"/>
      <c r="B9" s="771"/>
      <c r="C9" s="771"/>
      <c r="D9" s="771"/>
      <c r="E9" s="773"/>
      <c r="F9" s="771"/>
      <c r="G9" s="773"/>
      <c r="H9" s="771"/>
      <c r="I9" s="771"/>
      <c r="J9" s="773"/>
    </row>
    <row r="10" spans="1:11" ht="54.75" customHeight="1">
      <c r="A10" s="771"/>
      <c r="B10" s="771"/>
      <c r="C10" s="771"/>
      <c r="D10" s="771"/>
      <c r="E10" s="774"/>
      <c r="F10" s="771"/>
      <c r="G10" s="774"/>
      <c r="H10" s="771"/>
      <c r="I10" s="771"/>
      <c r="J10" s="774"/>
    </row>
    <row r="11" spans="1:11" ht="14.5">
      <c r="A11" s="143">
        <v>1</v>
      </c>
      <c r="B11" s="143">
        <v>2</v>
      </c>
      <c r="C11" s="144">
        <v>3</v>
      </c>
      <c r="D11" s="143">
        <v>4</v>
      </c>
      <c r="E11" s="144">
        <v>5</v>
      </c>
      <c r="F11" s="143">
        <v>6</v>
      </c>
      <c r="G11" s="144">
        <v>7</v>
      </c>
      <c r="H11" s="143">
        <v>8</v>
      </c>
      <c r="I11" s="144">
        <v>9</v>
      </c>
      <c r="J11" s="143">
        <v>10</v>
      </c>
    </row>
    <row r="12" spans="1:11" ht="14">
      <c r="A12" s="202">
        <v>1</v>
      </c>
      <c r="B12" s="201" t="s">
        <v>672</v>
      </c>
      <c r="C12" s="290">
        <v>0</v>
      </c>
      <c r="D12" s="291">
        <v>0</v>
      </c>
      <c r="E12" s="290">
        <v>0</v>
      </c>
      <c r="F12" s="291" t="s">
        <v>717</v>
      </c>
      <c r="G12" s="290">
        <v>0</v>
      </c>
      <c r="H12" s="291">
        <v>0</v>
      </c>
      <c r="I12" s="291" t="s">
        <v>717</v>
      </c>
      <c r="J12" s="292">
        <v>0</v>
      </c>
    </row>
    <row r="13" spans="1:11" ht="14">
      <c r="A13" s="34">
        <v>2</v>
      </c>
      <c r="B13" s="33" t="s">
        <v>673</v>
      </c>
      <c r="C13" s="290">
        <v>0</v>
      </c>
      <c r="D13" s="291">
        <v>0</v>
      </c>
      <c r="E13" s="290">
        <v>0</v>
      </c>
      <c r="F13" s="291" t="s">
        <v>717</v>
      </c>
      <c r="G13" s="290">
        <v>0</v>
      </c>
      <c r="H13" s="291">
        <v>0</v>
      </c>
      <c r="I13" s="291" t="s">
        <v>717</v>
      </c>
      <c r="J13" s="292">
        <v>0</v>
      </c>
    </row>
    <row r="14" spans="1:11" ht="14">
      <c r="A14" s="202">
        <v>3</v>
      </c>
      <c r="B14" s="201" t="s">
        <v>674</v>
      </c>
      <c r="C14" s="290">
        <v>0</v>
      </c>
      <c r="D14" s="291">
        <v>0</v>
      </c>
      <c r="E14" s="290">
        <v>0</v>
      </c>
      <c r="F14" s="291" t="s">
        <v>717</v>
      </c>
      <c r="G14" s="290">
        <v>0</v>
      </c>
      <c r="H14" s="291">
        <v>0</v>
      </c>
      <c r="I14" s="291" t="s">
        <v>717</v>
      </c>
      <c r="J14" s="292">
        <v>0</v>
      </c>
    </row>
    <row r="15" spans="1:11" ht="14">
      <c r="A15" s="34">
        <v>4</v>
      </c>
      <c r="B15" s="33" t="s">
        <v>675</v>
      </c>
      <c r="C15" s="290">
        <v>0</v>
      </c>
      <c r="D15" s="291">
        <v>0</v>
      </c>
      <c r="E15" s="290">
        <v>0</v>
      </c>
      <c r="F15" s="291" t="s">
        <v>717</v>
      </c>
      <c r="G15" s="290">
        <v>0</v>
      </c>
      <c r="H15" s="291">
        <v>0</v>
      </c>
      <c r="I15" s="291" t="s">
        <v>717</v>
      </c>
      <c r="J15" s="292">
        <v>0</v>
      </c>
    </row>
    <row r="16" spans="1:11" ht="14">
      <c r="A16" s="34">
        <v>5</v>
      </c>
      <c r="B16" s="33" t="s">
        <v>676</v>
      </c>
      <c r="C16" s="290">
        <v>0</v>
      </c>
      <c r="D16" s="291">
        <v>0</v>
      </c>
      <c r="E16" s="290">
        <v>0</v>
      </c>
      <c r="F16" s="291" t="s">
        <v>717</v>
      </c>
      <c r="G16" s="290">
        <v>0</v>
      </c>
      <c r="H16" s="291">
        <v>0</v>
      </c>
      <c r="I16" s="291" t="s">
        <v>717</v>
      </c>
      <c r="J16" s="292">
        <v>0</v>
      </c>
    </row>
    <row r="17" spans="1:10" ht="14">
      <c r="A17" s="34">
        <v>6</v>
      </c>
      <c r="B17" s="33" t="s">
        <v>677</v>
      </c>
      <c r="C17" s="290">
        <v>0</v>
      </c>
      <c r="D17" s="291">
        <v>0</v>
      </c>
      <c r="E17" s="290">
        <v>0</v>
      </c>
      <c r="F17" s="291" t="s">
        <v>717</v>
      </c>
      <c r="G17" s="290">
        <v>0</v>
      </c>
      <c r="H17" s="291">
        <v>0</v>
      </c>
      <c r="I17" s="291" t="s">
        <v>717</v>
      </c>
      <c r="J17" s="292">
        <v>0</v>
      </c>
    </row>
    <row r="18" spans="1:10" ht="14">
      <c r="A18" s="202">
        <v>7</v>
      </c>
      <c r="B18" s="201" t="s">
        <v>678</v>
      </c>
      <c r="C18" s="290">
        <v>0</v>
      </c>
      <c r="D18" s="291">
        <v>0</v>
      </c>
      <c r="E18" s="290">
        <v>0</v>
      </c>
      <c r="F18" s="291" t="s">
        <v>717</v>
      </c>
      <c r="G18" s="290">
        <v>0</v>
      </c>
      <c r="H18" s="291">
        <v>0</v>
      </c>
      <c r="I18" s="291" t="s">
        <v>717</v>
      </c>
      <c r="J18" s="292">
        <v>0</v>
      </c>
    </row>
    <row r="19" spans="1:10" ht="14">
      <c r="A19" s="34">
        <v>8</v>
      </c>
      <c r="B19" s="33" t="s">
        <v>679</v>
      </c>
      <c r="C19" s="290">
        <v>0</v>
      </c>
      <c r="D19" s="291">
        <v>0</v>
      </c>
      <c r="E19" s="290">
        <v>0</v>
      </c>
      <c r="F19" s="291" t="s">
        <v>717</v>
      </c>
      <c r="G19" s="290">
        <v>0</v>
      </c>
      <c r="H19" s="291">
        <v>0</v>
      </c>
      <c r="I19" s="291" t="s">
        <v>717</v>
      </c>
      <c r="J19" s="292">
        <v>0</v>
      </c>
    </row>
    <row r="20" spans="1:10" ht="14">
      <c r="A20" s="34">
        <v>9</v>
      </c>
      <c r="B20" s="33" t="s">
        <v>680</v>
      </c>
      <c r="C20" s="290">
        <v>0</v>
      </c>
      <c r="D20" s="291">
        <v>0</v>
      </c>
      <c r="E20" s="290">
        <v>0</v>
      </c>
      <c r="F20" s="291" t="s">
        <v>717</v>
      </c>
      <c r="G20" s="290">
        <v>0</v>
      </c>
      <c r="H20" s="291">
        <v>0</v>
      </c>
      <c r="I20" s="291" t="s">
        <v>717</v>
      </c>
      <c r="J20" s="292">
        <v>0</v>
      </c>
    </row>
    <row r="21" spans="1:10" ht="14">
      <c r="A21" s="34">
        <v>10</v>
      </c>
      <c r="B21" s="33" t="s">
        <v>681</v>
      </c>
      <c r="C21" s="290">
        <v>0</v>
      </c>
      <c r="D21" s="291">
        <v>0</v>
      </c>
      <c r="E21" s="290">
        <v>0</v>
      </c>
      <c r="F21" s="291" t="s">
        <v>717</v>
      </c>
      <c r="G21" s="290">
        <v>0</v>
      </c>
      <c r="H21" s="291">
        <v>0</v>
      </c>
      <c r="I21" s="291" t="s">
        <v>717</v>
      </c>
      <c r="J21" s="292">
        <v>0</v>
      </c>
    </row>
    <row r="22" spans="1:10" ht="14">
      <c r="A22" s="34">
        <v>11</v>
      </c>
      <c r="B22" s="33" t="s">
        <v>682</v>
      </c>
      <c r="C22" s="290">
        <v>0</v>
      </c>
      <c r="D22" s="291">
        <v>0</v>
      </c>
      <c r="E22" s="290">
        <v>0</v>
      </c>
      <c r="F22" s="291" t="s">
        <v>717</v>
      </c>
      <c r="G22" s="290">
        <v>0</v>
      </c>
      <c r="H22" s="291">
        <v>0</v>
      </c>
      <c r="I22" s="291" t="s">
        <v>717</v>
      </c>
      <c r="J22" s="292">
        <v>0</v>
      </c>
    </row>
    <row r="23" spans="1:10" ht="14">
      <c r="A23" s="34">
        <v>12</v>
      </c>
      <c r="B23" s="33" t="s">
        <v>683</v>
      </c>
      <c r="C23" s="290">
        <v>0</v>
      </c>
      <c r="D23" s="291">
        <v>0</v>
      </c>
      <c r="E23" s="290">
        <v>0</v>
      </c>
      <c r="F23" s="291" t="s">
        <v>717</v>
      </c>
      <c r="G23" s="290">
        <v>0</v>
      </c>
      <c r="H23" s="291">
        <v>0</v>
      </c>
      <c r="I23" s="291" t="s">
        <v>717</v>
      </c>
      <c r="J23" s="292">
        <v>0</v>
      </c>
    </row>
    <row r="24" spans="1:10" ht="14">
      <c r="A24" s="34">
        <v>13</v>
      </c>
      <c r="B24" s="33" t="s">
        <v>684</v>
      </c>
      <c r="C24" s="290">
        <v>0</v>
      </c>
      <c r="D24" s="291">
        <v>0</v>
      </c>
      <c r="E24" s="290">
        <v>0</v>
      </c>
      <c r="F24" s="291" t="s">
        <v>717</v>
      </c>
      <c r="G24" s="290">
        <v>0</v>
      </c>
      <c r="H24" s="291">
        <v>0</v>
      </c>
      <c r="I24" s="291" t="s">
        <v>717</v>
      </c>
      <c r="J24" s="292">
        <v>0</v>
      </c>
    </row>
    <row r="25" spans="1:10" ht="14">
      <c r="A25" s="34">
        <v>14</v>
      </c>
      <c r="B25" s="33" t="s">
        <v>685</v>
      </c>
      <c r="C25" s="290">
        <v>0</v>
      </c>
      <c r="D25" s="291">
        <v>0</v>
      </c>
      <c r="E25" s="290">
        <v>0</v>
      </c>
      <c r="F25" s="291" t="s">
        <v>717</v>
      </c>
      <c r="G25" s="290">
        <v>0</v>
      </c>
      <c r="H25" s="291">
        <v>0</v>
      </c>
      <c r="I25" s="291" t="s">
        <v>717</v>
      </c>
      <c r="J25" s="292">
        <v>0</v>
      </c>
    </row>
    <row r="26" spans="1:10" ht="14">
      <c r="A26" s="202">
        <v>15</v>
      </c>
      <c r="B26" s="201" t="s">
        <v>686</v>
      </c>
      <c r="C26" s="290">
        <v>0</v>
      </c>
      <c r="D26" s="291">
        <v>0</v>
      </c>
      <c r="E26" s="290">
        <v>0</v>
      </c>
      <c r="F26" s="291" t="s">
        <v>717</v>
      </c>
      <c r="G26" s="290">
        <v>0</v>
      </c>
      <c r="H26" s="291">
        <v>0</v>
      </c>
      <c r="I26" s="291" t="s">
        <v>717</v>
      </c>
      <c r="J26" s="292">
        <v>0</v>
      </c>
    </row>
    <row r="27" spans="1:10" ht="14">
      <c r="A27" s="202">
        <v>16</v>
      </c>
      <c r="B27" s="201" t="s">
        <v>687</v>
      </c>
      <c r="C27" s="290">
        <v>0</v>
      </c>
      <c r="D27" s="291">
        <v>0</v>
      </c>
      <c r="E27" s="290">
        <v>0</v>
      </c>
      <c r="F27" s="291" t="s">
        <v>717</v>
      </c>
      <c r="G27" s="290">
        <v>0</v>
      </c>
      <c r="H27" s="291">
        <v>0</v>
      </c>
      <c r="I27" s="291" t="s">
        <v>717</v>
      </c>
      <c r="J27" s="292">
        <v>0</v>
      </c>
    </row>
    <row r="28" spans="1:10" ht="14">
      <c r="A28" s="34">
        <v>17</v>
      </c>
      <c r="B28" s="33" t="s">
        <v>688</v>
      </c>
      <c r="C28" s="290">
        <v>0</v>
      </c>
      <c r="D28" s="291">
        <v>0</v>
      </c>
      <c r="E28" s="290">
        <v>0</v>
      </c>
      <c r="F28" s="291" t="s">
        <v>717</v>
      </c>
      <c r="G28" s="290">
        <v>0</v>
      </c>
      <c r="H28" s="291">
        <v>0</v>
      </c>
      <c r="I28" s="291" t="s">
        <v>717</v>
      </c>
      <c r="J28" s="292">
        <v>0</v>
      </c>
    </row>
    <row r="29" spans="1:10" ht="14">
      <c r="A29" s="203">
        <v>18</v>
      </c>
      <c r="B29" s="201" t="s">
        <v>689</v>
      </c>
      <c r="C29" s="290">
        <v>0</v>
      </c>
      <c r="D29" s="291">
        <v>0</v>
      </c>
      <c r="E29" s="290">
        <v>0</v>
      </c>
      <c r="F29" s="291" t="s">
        <v>717</v>
      </c>
      <c r="G29" s="290">
        <v>0</v>
      </c>
      <c r="H29" s="291">
        <v>0</v>
      </c>
      <c r="I29" s="291" t="s">
        <v>717</v>
      </c>
      <c r="J29" s="292">
        <v>0</v>
      </c>
    </row>
    <row r="30" spans="1:10" ht="14">
      <c r="A30" s="204">
        <v>19</v>
      </c>
      <c r="B30" s="33" t="s">
        <v>690</v>
      </c>
      <c r="C30" s="290">
        <v>0</v>
      </c>
      <c r="D30" s="291">
        <v>0</v>
      </c>
      <c r="E30" s="290">
        <v>0</v>
      </c>
      <c r="F30" s="291" t="s">
        <v>717</v>
      </c>
      <c r="G30" s="290">
        <v>0</v>
      </c>
      <c r="H30" s="291">
        <v>0</v>
      </c>
      <c r="I30" s="291" t="s">
        <v>717</v>
      </c>
      <c r="J30" s="292">
        <v>0</v>
      </c>
    </row>
    <row r="31" spans="1:10" ht="14">
      <c r="A31" s="204">
        <v>20</v>
      </c>
      <c r="B31" s="33" t="s">
        <v>691</v>
      </c>
      <c r="C31" s="290">
        <v>0</v>
      </c>
      <c r="D31" s="291">
        <v>0</v>
      </c>
      <c r="E31" s="290">
        <v>0</v>
      </c>
      <c r="F31" s="291" t="s">
        <v>717</v>
      </c>
      <c r="G31" s="290">
        <v>0</v>
      </c>
      <c r="H31" s="291">
        <v>0</v>
      </c>
      <c r="I31" s="291" t="s">
        <v>717</v>
      </c>
      <c r="J31" s="292">
        <v>0</v>
      </c>
    </row>
    <row r="32" spans="1:10" ht="14">
      <c r="A32" s="34">
        <v>21</v>
      </c>
      <c r="B32" s="33" t="s">
        <v>692</v>
      </c>
      <c r="C32" s="290">
        <v>0</v>
      </c>
      <c r="D32" s="291">
        <v>0</v>
      </c>
      <c r="E32" s="290">
        <v>0</v>
      </c>
      <c r="F32" s="291" t="s">
        <v>717</v>
      </c>
      <c r="G32" s="290">
        <v>0</v>
      </c>
      <c r="H32" s="291">
        <v>0</v>
      </c>
      <c r="I32" s="291" t="s">
        <v>717</v>
      </c>
      <c r="J32" s="292">
        <v>0</v>
      </c>
    </row>
    <row r="33" spans="1:10" ht="14">
      <c r="A33" s="34">
        <v>22</v>
      </c>
      <c r="B33" s="33" t="s">
        <v>693</v>
      </c>
      <c r="C33" s="290">
        <v>0</v>
      </c>
      <c r="D33" s="291">
        <v>0</v>
      </c>
      <c r="E33" s="290">
        <v>0</v>
      </c>
      <c r="F33" s="291" t="s">
        <v>717</v>
      </c>
      <c r="G33" s="290">
        <v>0</v>
      </c>
      <c r="H33" s="291">
        <v>0</v>
      </c>
      <c r="I33" s="291" t="s">
        <v>717</v>
      </c>
      <c r="J33" s="292">
        <v>0</v>
      </c>
    </row>
    <row r="34" spans="1:10" ht="14">
      <c r="A34" s="34">
        <v>23</v>
      </c>
      <c r="B34" s="33" t="s">
        <v>694</v>
      </c>
      <c r="C34" s="290">
        <v>0</v>
      </c>
      <c r="D34" s="290">
        <v>0</v>
      </c>
      <c r="E34" s="290">
        <v>0</v>
      </c>
      <c r="F34" s="291" t="s">
        <v>717</v>
      </c>
      <c r="G34" s="290">
        <v>0</v>
      </c>
      <c r="H34" s="291">
        <v>0</v>
      </c>
      <c r="I34" s="291" t="s">
        <v>717</v>
      </c>
      <c r="J34" s="292">
        <v>0</v>
      </c>
    </row>
    <row r="35" spans="1:10" ht="14">
      <c r="A35" s="484">
        <v>24</v>
      </c>
      <c r="B35" s="33" t="s">
        <v>919</v>
      </c>
      <c r="C35" s="290">
        <v>0</v>
      </c>
      <c r="D35" s="290">
        <v>0</v>
      </c>
      <c r="E35" s="290">
        <v>0</v>
      </c>
      <c r="F35" s="291" t="s">
        <v>717</v>
      </c>
      <c r="G35" s="290">
        <v>0</v>
      </c>
      <c r="H35" s="291">
        <v>0</v>
      </c>
      <c r="I35" s="291" t="s">
        <v>717</v>
      </c>
      <c r="J35" s="292">
        <v>0</v>
      </c>
    </row>
    <row r="36" spans="1:10" ht="14">
      <c r="A36" s="484">
        <v>25</v>
      </c>
      <c r="B36" s="33" t="s">
        <v>920</v>
      </c>
      <c r="C36" s="290">
        <v>0</v>
      </c>
      <c r="D36" s="290">
        <v>0</v>
      </c>
      <c r="E36" s="290">
        <v>0</v>
      </c>
      <c r="F36" s="291" t="s">
        <v>717</v>
      </c>
      <c r="G36" s="290">
        <v>0</v>
      </c>
      <c r="H36" s="291">
        <v>0</v>
      </c>
      <c r="I36" s="291" t="s">
        <v>717</v>
      </c>
      <c r="J36" s="292">
        <v>0</v>
      </c>
    </row>
    <row r="37" spans="1:10" ht="14">
      <c r="A37" s="484">
        <v>26</v>
      </c>
      <c r="B37" s="33" t="s">
        <v>921</v>
      </c>
      <c r="C37" s="290">
        <v>0</v>
      </c>
      <c r="D37" s="290">
        <v>0</v>
      </c>
      <c r="E37" s="290">
        <v>0</v>
      </c>
      <c r="F37" s="291" t="s">
        <v>717</v>
      </c>
      <c r="G37" s="290">
        <v>0</v>
      </c>
      <c r="H37" s="291">
        <v>0</v>
      </c>
      <c r="I37" s="291" t="s">
        <v>717</v>
      </c>
      <c r="J37" s="292">
        <v>0</v>
      </c>
    </row>
    <row r="38" spans="1:10" ht="13">
      <c r="A38" s="20" t="s">
        <v>14</v>
      </c>
      <c r="B38" s="9"/>
      <c r="C38" s="218">
        <f>SUM(C12:C37)</f>
        <v>0</v>
      </c>
      <c r="D38" s="483">
        <f t="shared" ref="D38:J38" si="0">SUM(D12:D37)</f>
        <v>0</v>
      </c>
      <c r="E38" s="483">
        <f t="shared" si="0"/>
        <v>0</v>
      </c>
      <c r="F38" s="483"/>
      <c r="G38" s="483">
        <f t="shared" si="0"/>
        <v>0</v>
      </c>
      <c r="H38" s="483">
        <f t="shared" si="0"/>
        <v>0</v>
      </c>
      <c r="I38" s="483"/>
      <c r="J38" s="483">
        <f t="shared" si="0"/>
        <v>0</v>
      </c>
    </row>
    <row r="41" spans="1:10" ht="13">
      <c r="A41" s="13" t="s">
        <v>750</v>
      </c>
    </row>
    <row r="42" spans="1:10" ht="13">
      <c r="A42" s="13" t="str">
        <f>AT10A_!A43</f>
        <v xml:space="preserve">Date : 28.04.2020 </v>
      </c>
    </row>
    <row r="43" spans="1:10" ht="13">
      <c r="H43" s="13" t="s">
        <v>706</v>
      </c>
    </row>
    <row r="44" spans="1:10">
      <c r="H44" s="221" t="s">
        <v>707</v>
      </c>
    </row>
    <row r="45" spans="1:10">
      <c r="H45" s="221" t="s">
        <v>708</v>
      </c>
    </row>
  </sheetData>
  <mergeCells count="16">
    <mergeCell ref="I1:J1"/>
    <mergeCell ref="C5:I5"/>
    <mergeCell ref="D7:D10"/>
    <mergeCell ref="I6:J6"/>
    <mergeCell ref="C2:H2"/>
    <mergeCell ref="B3:H3"/>
    <mergeCell ref="J7:J10"/>
    <mergeCell ref="F8:F10"/>
    <mergeCell ref="G8:G10"/>
    <mergeCell ref="A7:A10"/>
    <mergeCell ref="H8:H10"/>
    <mergeCell ref="I7:I10"/>
    <mergeCell ref="E7:E10"/>
    <mergeCell ref="B7:B10"/>
    <mergeCell ref="C7:C10"/>
    <mergeCell ref="F7:H7"/>
  </mergeCells>
  <printOptions horizontalCentered="1"/>
  <pageMargins left="0.70866141732283505" right="0.70866141732283505" top="1.25" bottom="0.5" header="0.31496062992126" footer="0.31496062992126"/>
  <pageSetup paperSize="9" scale="6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41"/>
  <sheetViews>
    <sheetView view="pageBreakPreview" zoomScaleNormal="100" zoomScaleSheetLayoutView="100" workbookViewId="0">
      <selection activeCell="A39" sqref="A39"/>
    </sheetView>
  </sheetViews>
  <sheetFormatPr defaultRowHeight="12.5"/>
  <cols>
    <col min="1" max="1" width="20.1796875" bestFit="1" customWidth="1"/>
    <col min="2" max="2" width="10.08984375" customWidth="1"/>
    <col min="6" max="6" width="11.6328125" customWidth="1"/>
    <col min="7" max="7" width="10.54296875" customWidth="1"/>
    <col min="8" max="8" width="20.1796875" customWidth="1"/>
    <col min="9" max="9" width="10.54296875" customWidth="1"/>
    <col min="10" max="10" width="22.81640625" customWidth="1"/>
  </cols>
  <sheetData>
    <row r="1" spans="1:13" ht="15.5">
      <c r="A1" s="695" t="s">
        <v>0</v>
      </c>
      <c r="B1" s="695"/>
      <c r="C1" s="695"/>
      <c r="D1" s="695"/>
      <c r="E1" s="695"/>
      <c r="F1" s="695"/>
      <c r="G1" s="695"/>
      <c r="H1" s="695"/>
      <c r="I1" s="136"/>
      <c r="J1" s="189" t="s">
        <v>526</v>
      </c>
    </row>
    <row r="2" spans="1:13" ht="20.5">
      <c r="A2" s="696" t="s">
        <v>838</v>
      </c>
      <c r="B2" s="696"/>
      <c r="C2" s="696"/>
      <c r="D2" s="696"/>
      <c r="E2" s="696"/>
      <c r="F2" s="696"/>
      <c r="G2" s="696"/>
      <c r="H2" s="696"/>
      <c r="I2" s="696"/>
      <c r="J2" s="696"/>
    </row>
    <row r="3" spans="1:13" ht="13.5">
      <c r="A3" s="121"/>
      <c r="B3" s="121"/>
      <c r="C3" s="121"/>
      <c r="D3" s="121"/>
      <c r="E3" s="121"/>
      <c r="F3" s="121"/>
      <c r="G3" s="121"/>
      <c r="H3" s="121"/>
      <c r="I3" s="121"/>
    </row>
    <row r="4" spans="1:13" ht="15.5">
      <c r="A4" s="695" t="s">
        <v>525</v>
      </c>
      <c r="B4" s="695"/>
      <c r="C4" s="695"/>
      <c r="D4" s="695"/>
      <c r="E4" s="695"/>
      <c r="F4" s="695"/>
      <c r="G4" s="695"/>
      <c r="H4" s="695"/>
      <c r="I4" s="695"/>
    </row>
    <row r="5" spans="1:13" ht="13.5">
      <c r="A5" s="13" t="s">
        <v>756</v>
      </c>
      <c r="B5" s="122"/>
      <c r="C5" s="122"/>
      <c r="D5" s="122"/>
      <c r="E5" s="122"/>
      <c r="F5" s="122"/>
      <c r="G5" s="122"/>
      <c r="H5" s="122"/>
      <c r="I5" s="121" t="s">
        <v>916</v>
      </c>
    </row>
    <row r="6" spans="1:13" ht="25.5" customHeight="1">
      <c r="A6" s="780" t="s">
        <v>2</v>
      </c>
      <c r="B6" s="780" t="s">
        <v>377</v>
      </c>
      <c r="C6" s="593" t="s">
        <v>378</v>
      </c>
      <c r="D6" s="593"/>
      <c r="E6" s="593"/>
      <c r="F6" s="781" t="s">
        <v>381</v>
      </c>
      <c r="G6" s="782"/>
      <c r="H6" s="782"/>
      <c r="I6" s="783"/>
      <c r="J6" s="778" t="s">
        <v>385</v>
      </c>
    </row>
    <row r="7" spans="1:13" ht="63" customHeight="1">
      <c r="A7" s="780"/>
      <c r="B7" s="780"/>
      <c r="C7" s="24" t="s">
        <v>94</v>
      </c>
      <c r="D7" s="24" t="s">
        <v>379</v>
      </c>
      <c r="E7" s="24" t="s">
        <v>380</v>
      </c>
      <c r="F7" s="139" t="s">
        <v>382</v>
      </c>
      <c r="G7" s="139" t="s">
        <v>383</v>
      </c>
      <c r="H7" s="139" t="s">
        <v>384</v>
      </c>
      <c r="I7" s="139" t="s">
        <v>41</v>
      </c>
      <c r="J7" s="779"/>
    </row>
    <row r="8" spans="1:13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253</v>
      </c>
      <c r="G8" s="125" t="s">
        <v>272</v>
      </c>
      <c r="H8" s="125" t="s">
        <v>273</v>
      </c>
      <c r="I8" s="125" t="s">
        <v>274</v>
      </c>
      <c r="J8" s="125" t="s">
        <v>302</v>
      </c>
    </row>
    <row r="9" spans="1:13" ht="14">
      <c r="A9" s="201" t="s">
        <v>672</v>
      </c>
      <c r="B9" s="9">
        <v>0</v>
      </c>
      <c r="C9" s="9">
        <v>0</v>
      </c>
      <c r="D9" s="9">
        <v>7</v>
      </c>
      <c r="E9" s="9">
        <v>0</v>
      </c>
      <c r="F9" s="9">
        <v>0</v>
      </c>
      <c r="G9" s="9">
        <v>7</v>
      </c>
      <c r="H9" s="9">
        <v>0</v>
      </c>
      <c r="I9" s="9">
        <v>0</v>
      </c>
      <c r="J9" s="9">
        <v>0</v>
      </c>
    </row>
    <row r="10" spans="1:13" ht="14">
      <c r="A10" s="33" t="s">
        <v>673</v>
      </c>
      <c r="B10" s="9">
        <v>0</v>
      </c>
      <c r="C10" s="9">
        <v>0</v>
      </c>
      <c r="D10" s="9">
        <v>6</v>
      </c>
      <c r="E10" s="9">
        <v>0</v>
      </c>
      <c r="F10" s="9">
        <v>0</v>
      </c>
      <c r="G10" s="9">
        <v>6</v>
      </c>
      <c r="H10" s="9">
        <v>0</v>
      </c>
      <c r="I10" s="9">
        <v>0</v>
      </c>
      <c r="J10" s="9">
        <v>0</v>
      </c>
    </row>
    <row r="11" spans="1:13" ht="14">
      <c r="A11" s="201" t="s">
        <v>674</v>
      </c>
      <c r="B11" s="9">
        <v>0</v>
      </c>
      <c r="C11" s="9">
        <v>0</v>
      </c>
      <c r="D11" s="9">
        <v>3</v>
      </c>
      <c r="E11" s="9">
        <v>0</v>
      </c>
      <c r="F11" s="9">
        <v>0</v>
      </c>
      <c r="G11" s="9">
        <v>3</v>
      </c>
      <c r="H11" s="9">
        <v>0</v>
      </c>
      <c r="I11" s="9">
        <v>0</v>
      </c>
      <c r="J11" s="9">
        <v>0</v>
      </c>
    </row>
    <row r="12" spans="1:13" ht="14">
      <c r="A12" s="33" t="s">
        <v>675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3" ht="14">
      <c r="A13" s="33" t="s">
        <v>676</v>
      </c>
      <c r="B13" s="9">
        <v>0</v>
      </c>
      <c r="C13" s="9">
        <v>0</v>
      </c>
      <c r="D13" s="9">
        <v>6</v>
      </c>
      <c r="E13" s="9">
        <v>0</v>
      </c>
      <c r="F13" s="9">
        <v>0</v>
      </c>
      <c r="G13" s="9">
        <v>6</v>
      </c>
      <c r="H13" s="9">
        <v>0</v>
      </c>
      <c r="I13" s="9">
        <v>0</v>
      </c>
      <c r="J13" s="9">
        <v>0</v>
      </c>
      <c r="M13" t="s">
        <v>386</v>
      </c>
    </row>
    <row r="14" spans="1:13" ht="14">
      <c r="A14" s="33" t="s">
        <v>677</v>
      </c>
      <c r="B14" s="9">
        <v>0</v>
      </c>
      <c r="C14" s="9">
        <v>0</v>
      </c>
      <c r="D14" s="9">
        <v>4</v>
      </c>
      <c r="E14" s="9">
        <v>0</v>
      </c>
      <c r="F14" s="9">
        <v>0</v>
      </c>
      <c r="G14" s="9">
        <v>4</v>
      </c>
      <c r="H14" s="9">
        <v>0</v>
      </c>
      <c r="I14" s="9">
        <v>0</v>
      </c>
      <c r="J14" s="9">
        <v>0</v>
      </c>
    </row>
    <row r="15" spans="1:13" ht="14">
      <c r="A15" s="201" t="s">
        <v>678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3" ht="14">
      <c r="A16" s="33" t="s">
        <v>679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14">
      <c r="A17" s="33" t="s">
        <v>680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4">
      <c r="A18" s="33" t="s">
        <v>681</v>
      </c>
      <c r="B18" s="9">
        <v>0</v>
      </c>
      <c r="C18" s="9">
        <v>0</v>
      </c>
      <c r="D18" s="9">
        <v>4</v>
      </c>
      <c r="E18" s="9">
        <v>0</v>
      </c>
      <c r="F18" s="9">
        <v>1</v>
      </c>
      <c r="G18" s="9">
        <v>3</v>
      </c>
      <c r="H18" s="9">
        <v>0</v>
      </c>
      <c r="I18" s="9">
        <v>0</v>
      </c>
      <c r="J18" s="9">
        <v>0</v>
      </c>
    </row>
    <row r="19" spans="1:10" ht="14">
      <c r="A19" s="33" t="s">
        <v>682</v>
      </c>
      <c r="B19" s="9">
        <v>0</v>
      </c>
      <c r="C19" s="9">
        <v>0</v>
      </c>
      <c r="D19" s="9">
        <v>5</v>
      </c>
      <c r="E19" s="9">
        <v>0</v>
      </c>
      <c r="F19" s="9">
        <v>0</v>
      </c>
      <c r="G19" s="9">
        <v>5</v>
      </c>
      <c r="H19" s="9">
        <v>0</v>
      </c>
      <c r="I19" s="9">
        <v>0</v>
      </c>
      <c r="J19" s="9">
        <v>0</v>
      </c>
    </row>
    <row r="20" spans="1:10" ht="14">
      <c r="A20" s="33" t="s">
        <v>683</v>
      </c>
      <c r="B20" s="9">
        <v>0</v>
      </c>
      <c r="C20" s="9">
        <v>0</v>
      </c>
      <c r="D20" s="9">
        <v>1</v>
      </c>
      <c r="E20" s="9">
        <v>0</v>
      </c>
      <c r="F20" s="9">
        <v>0</v>
      </c>
      <c r="G20" s="9">
        <v>1</v>
      </c>
      <c r="H20" s="9">
        <v>0</v>
      </c>
      <c r="I20" s="9">
        <v>0</v>
      </c>
      <c r="J20" s="9">
        <v>0</v>
      </c>
    </row>
    <row r="21" spans="1:10" ht="14">
      <c r="A21" s="33" t="s">
        <v>684</v>
      </c>
      <c r="B21" s="9">
        <v>0</v>
      </c>
      <c r="C21" s="9">
        <v>0</v>
      </c>
      <c r="D21" s="9">
        <v>4</v>
      </c>
      <c r="E21" s="9">
        <v>0</v>
      </c>
      <c r="F21" s="9">
        <v>0</v>
      </c>
      <c r="G21" s="9">
        <v>4</v>
      </c>
      <c r="H21" s="9">
        <v>0</v>
      </c>
      <c r="I21" s="9">
        <v>0</v>
      </c>
      <c r="J21" s="9">
        <v>0</v>
      </c>
    </row>
    <row r="22" spans="1:10" ht="14">
      <c r="A22" s="33" t="s">
        <v>685</v>
      </c>
      <c r="B22" s="9">
        <v>0</v>
      </c>
      <c r="C22" s="9">
        <v>0</v>
      </c>
      <c r="D22" s="9">
        <v>1</v>
      </c>
      <c r="E22" s="9">
        <v>0</v>
      </c>
      <c r="F22" s="9">
        <v>0</v>
      </c>
      <c r="G22" s="9">
        <v>1</v>
      </c>
      <c r="H22" s="9">
        <v>0</v>
      </c>
      <c r="I22" s="9">
        <v>0</v>
      </c>
      <c r="J22" s="9">
        <v>0</v>
      </c>
    </row>
    <row r="23" spans="1:10" ht="14">
      <c r="A23" s="201" t="s">
        <v>686</v>
      </c>
      <c r="B23" s="9">
        <v>0</v>
      </c>
      <c r="C23" s="9">
        <v>0</v>
      </c>
      <c r="D23" s="9">
        <v>5</v>
      </c>
      <c r="E23" s="9">
        <v>0</v>
      </c>
      <c r="F23" s="9">
        <v>0</v>
      </c>
      <c r="G23" s="9">
        <v>5</v>
      </c>
      <c r="H23" s="9">
        <v>0</v>
      </c>
      <c r="I23" s="9">
        <v>0</v>
      </c>
      <c r="J23" s="9">
        <v>0</v>
      </c>
    </row>
    <row r="24" spans="1:10" ht="14">
      <c r="A24" s="201" t="s">
        <v>687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14">
      <c r="A25" s="33" t="s">
        <v>688</v>
      </c>
      <c r="B25" s="9">
        <v>0</v>
      </c>
      <c r="C25" s="9">
        <v>0</v>
      </c>
      <c r="D25" s="9">
        <v>9</v>
      </c>
      <c r="E25" s="9">
        <v>0</v>
      </c>
      <c r="F25" s="9">
        <v>0</v>
      </c>
      <c r="G25" s="9">
        <v>9</v>
      </c>
      <c r="H25" s="9">
        <v>0</v>
      </c>
      <c r="I25" s="9">
        <v>0</v>
      </c>
      <c r="J25" s="9">
        <v>0</v>
      </c>
    </row>
    <row r="26" spans="1:10" ht="14">
      <c r="A26" s="201" t="s">
        <v>689</v>
      </c>
      <c r="B26" s="9">
        <v>0</v>
      </c>
      <c r="C26" s="9">
        <v>0</v>
      </c>
      <c r="D26" s="9">
        <v>7</v>
      </c>
      <c r="E26" s="9">
        <v>0</v>
      </c>
      <c r="F26" s="9">
        <v>0</v>
      </c>
      <c r="G26" s="9">
        <v>7</v>
      </c>
      <c r="H26" s="9">
        <v>0</v>
      </c>
      <c r="I26" s="9">
        <v>0</v>
      </c>
      <c r="J26" s="9">
        <v>0</v>
      </c>
    </row>
    <row r="27" spans="1:10" ht="14">
      <c r="A27" s="33" t="s">
        <v>690</v>
      </c>
      <c r="B27" s="9">
        <v>0</v>
      </c>
      <c r="C27" s="9">
        <v>0</v>
      </c>
      <c r="D27" s="9">
        <v>1</v>
      </c>
      <c r="E27" s="9">
        <v>0</v>
      </c>
      <c r="F27" s="9">
        <v>0</v>
      </c>
      <c r="G27" s="9">
        <v>1</v>
      </c>
      <c r="H27" s="9">
        <v>0</v>
      </c>
      <c r="I27" s="9">
        <v>0</v>
      </c>
      <c r="J27" s="9">
        <v>0</v>
      </c>
    </row>
    <row r="28" spans="1:10" ht="14">
      <c r="A28" s="33" t="s">
        <v>691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14">
      <c r="A29" s="33" t="s">
        <v>692</v>
      </c>
      <c r="B29" s="9">
        <v>0</v>
      </c>
      <c r="C29" s="9">
        <v>0</v>
      </c>
      <c r="D29" s="9">
        <v>1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</row>
    <row r="30" spans="1:10" ht="14">
      <c r="A30" s="33" t="s">
        <v>693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ht="14">
      <c r="A31" s="33" t="s">
        <v>694</v>
      </c>
      <c r="B31" s="9">
        <v>0</v>
      </c>
      <c r="C31" s="9">
        <v>0</v>
      </c>
      <c r="D31" s="9">
        <v>5</v>
      </c>
      <c r="E31" s="9">
        <v>0</v>
      </c>
      <c r="F31" s="9">
        <v>0</v>
      </c>
      <c r="G31" s="9">
        <v>5</v>
      </c>
      <c r="H31" s="9">
        <v>0</v>
      </c>
      <c r="I31" s="9">
        <v>0</v>
      </c>
      <c r="J31" s="9">
        <v>0</v>
      </c>
    </row>
    <row r="32" spans="1:10" ht="14">
      <c r="A32" s="33" t="s">
        <v>919</v>
      </c>
      <c r="B32" s="9">
        <v>0</v>
      </c>
      <c r="C32" s="9">
        <v>0</v>
      </c>
      <c r="D32" s="9">
        <v>4</v>
      </c>
      <c r="E32" s="9">
        <v>0</v>
      </c>
      <c r="F32" s="9">
        <v>0</v>
      </c>
      <c r="G32" s="9">
        <v>4</v>
      </c>
      <c r="H32" s="9">
        <v>0</v>
      </c>
      <c r="I32" s="9">
        <v>0</v>
      </c>
      <c r="J32" s="9">
        <v>0</v>
      </c>
    </row>
    <row r="33" spans="1:10" ht="14">
      <c r="A33" s="33" t="s">
        <v>920</v>
      </c>
      <c r="B33" s="9">
        <v>0</v>
      </c>
      <c r="C33" s="9">
        <v>0</v>
      </c>
      <c r="D33" s="9">
        <v>2</v>
      </c>
      <c r="E33" s="9">
        <v>0</v>
      </c>
      <c r="F33" s="9">
        <v>0</v>
      </c>
      <c r="G33" s="9">
        <v>5</v>
      </c>
      <c r="H33" s="9">
        <v>0</v>
      </c>
      <c r="I33" s="9">
        <v>0</v>
      </c>
      <c r="J33" s="9">
        <v>0</v>
      </c>
    </row>
    <row r="34" spans="1:10" ht="14">
      <c r="A34" s="33" t="s">
        <v>921</v>
      </c>
      <c r="B34" s="9">
        <v>0</v>
      </c>
      <c r="C34" s="9">
        <v>0</v>
      </c>
      <c r="D34" s="9">
        <v>9</v>
      </c>
      <c r="E34" s="9">
        <v>0</v>
      </c>
      <c r="F34" s="9">
        <v>0</v>
      </c>
      <c r="G34" s="9">
        <v>9</v>
      </c>
      <c r="H34" s="9">
        <v>0</v>
      </c>
      <c r="I34" s="9">
        <v>0</v>
      </c>
      <c r="J34" s="9">
        <v>0</v>
      </c>
    </row>
    <row r="37" spans="1:10" ht="13">
      <c r="A37" s="13" t="s">
        <v>750</v>
      </c>
    </row>
    <row r="38" spans="1:10" ht="13">
      <c r="A38" s="13" t="str">
        <f>'AT-10 B'!A42</f>
        <v xml:space="preserve">Date : 28.04.2020 </v>
      </c>
    </row>
    <row r="39" spans="1:10" ht="13">
      <c r="I39" s="13" t="s">
        <v>706</v>
      </c>
    </row>
    <row r="40" spans="1:10">
      <c r="I40" s="221" t="s">
        <v>707</v>
      </c>
    </row>
    <row r="41" spans="1:10">
      <c r="I41" s="221" t="s">
        <v>708</v>
      </c>
    </row>
  </sheetData>
  <mergeCells count="8">
    <mergeCell ref="J6:J7"/>
    <mergeCell ref="A1:H1"/>
    <mergeCell ref="A2:J2"/>
    <mergeCell ref="A4:I4"/>
    <mergeCell ref="A6:A7"/>
    <mergeCell ref="B6:B7"/>
    <mergeCell ref="C6:E6"/>
    <mergeCell ref="F6:I6"/>
  </mergeCells>
  <printOptions horizontalCentered="1"/>
  <pageMargins left="0.70866141732283505" right="0.70866141732283505" top="1.2362204720000001" bottom="0.5" header="0.31496062992126" footer="0.31496062992126"/>
  <pageSetup paperSize="9" scale="7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36"/>
  <sheetViews>
    <sheetView view="pageBreakPreview" topLeftCell="A16" zoomScaleSheetLayoutView="100" workbookViewId="0">
      <selection activeCell="A33" sqref="A33"/>
    </sheetView>
  </sheetViews>
  <sheetFormatPr defaultColWidth="9.1796875" defaultRowHeight="13"/>
  <cols>
    <col min="1" max="1" width="5.26953125" style="293" customWidth="1"/>
    <col min="2" max="2" width="8.453125" style="293" customWidth="1"/>
    <col min="3" max="3" width="32.1796875" style="293" customWidth="1"/>
    <col min="4" max="4" width="15.26953125" style="293" customWidth="1"/>
    <col min="5" max="6" width="11.7265625" style="293" customWidth="1"/>
    <col min="7" max="7" width="13.7265625" style="293" customWidth="1"/>
    <col min="8" max="8" width="20.1796875" style="293" customWidth="1"/>
    <col min="9" max="16384" width="9.1796875" style="293"/>
  </cols>
  <sheetData>
    <row r="1" spans="1:9">
      <c r="A1" s="293" t="s">
        <v>10</v>
      </c>
      <c r="H1" s="294" t="s">
        <v>527</v>
      </c>
    </row>
    <row r="2" spans="1:9" s="295" customFormat="1" ht="15.5">
      <c r="A2" s="789" t="s">
        <v>0</v>
      </c>
      <c r="B2" s="789"/>
      <c r="C2" s="789"/>
      <c r="D2" s="789"/>
      <c r="E2" s="789"/>
      <c r="F2" s="789"/>
      <c r="G2" s="789"/>
      <c r="H2" s="789"/>
    </row>
    <row r="3" spans="1:9" s="295" customFormat="1" ht="20.25" customHeight="1">
      <c r="A3" s="790" t="s">
        <v>838</v>
      </c>
      <c r="B3" s="790"/>
      <c r="C3" s="790"/>
      <c r="D3" s="790"/>
      <c r="E3" s="790"/>
      <c r="F3" s="790"/>
      <c r="G3" s="790"/>
      <c r="H3" s="790"/>
    </row>
    <row r="5" spans="1:9" s="295" customFormat="1" ht="15.5">
      <c r="A5" s="791" t="s">
        <v>721</v>
      </c>
      <c r="B5" s="791"/>
      <c r="C5" s="791"/>
      <c r="D5" s="791"/>
      <c r="E5" s="791"/>
      <c r="F5" s="791"/>
      <c r="G5" s="791"/>
      <c r="H5" s="792"/>
    </row>
    <row r="7" spans="1:9">
      <c r="A7" s="793"/>
      <c r="B7" s="793"/>
      <c r="C7" s="296"/>
    </row>
    <row r="9" spans="1:9" ht="13.9" customHeight="1">
      <c r="A9" s="297"/>
      <c r="B9" s="794" t="s">
        <v>722</v>
      </c>
      <c r="C9" s="794"/>
      <c r="D9" s="297"/>
      <c r="E9" s="297"/>
      <c r="F9" s="297"/>
      <c r="G9" s="297"/>
    </row>
    <row r="10" spans="1:9">
      <c r="H10" s="298"/>
      <c r="I10" s="299"/>
    </row>
    <row r="11" spans="1:9" ht="39.75" customHeight="1">
      <c r="A11" s="300"/>
      <c r="B11" s="784" t="s">
        <v>266</v>
      </c>
      <c r="C11" s="784" t="s">
        <v>267</v>
      </c>
      <c r="D11" s="786" t="s">
        <v>268</v>
      </c>
      <c r="E11" s="787"/>
      <c r="F11" s="787"/>
      <c r="G11" s="788"/>
      <c r="H11" s="784" t="s">
        <v>72</v>
      </c>
    </row>
    <row r="12" spans="1:9" ht="26">
      <c r="A12" s="301"/>
      <c r="B12" s="785"/>
      <c r="C12" s="785"/>
      <c r="D12" s="302" t="s">
        <v>269</v>
      </c>
      <c r="E12" s="302" t="s">
        <v>270</v>
      </c>
      <c r="F12" s="302" t="s">
        <v>271</v>
      </c>
      <c r="G12" s="302" t="s">
        <v>14</v>
      </c>
      <c r="H12" s="785"/>
    </row>
    <row r="13" spans="1:9" ht="14">
      <c r="A13" s="301"/>
      <c r="B13" s="303" t="s">
        <v>246</v>
      </c>
      <c r="C13" s="303" t="s">
        <v>247</v>
      </c>
      <c r="D13" s="303" t="s">
        <v>248</v>
      </c>
      <c r="E13" s="303" t="s">
        <v>249</v>
      </c>
      <c r="F13" s="303" t="s">
        <v>250</v>
      </c>
      <c r="G13" s="303" t="s">
        <v>251</v>
      </c>
      <c r="H13" s="303">
        <v>7</v>
      </c>
    </row>
    <row r="14" spans="1:9" s="304" customFormat="1">
      <c r="B14" s="305" t="s">
        <v>23</v>
      </c>
      <c r="C14" s="306" t="s">
        <v>275</v>
      </c>
      <c r="D14" s="307"/>
      <c r="E14" s="307"/>
      <c r="F14" s="307"/>
      <c r="G14" s="307"/>
      <c r="H14" s="306"/>
    </row>
    <row r="15" spans="1:9" s="304" customFormat="1">
      <c r="B15" s="306"/>
      <c r="C15" s="306" t="s">
        <v>723</v>
      </c>
      <c r="D15" s="308">
        <v>1</v>
      </c>
      <c r="E15" s="308">
        <v>0</v>
      </c>
      <c r="F15" s="308">
        <v>0</v>
      </c>
      <c r="G15" s="305">
        <f>SUM(D15:F15)</f>
        <v>1</v>
      </c>
      <c r="H15" s="306"/>
    </row>
    <row r="16" spans="1:9" s="304" customFormat="1">
      <c r="B16" s="306"/>
      <c r="C16" s="306" t="s">
        <v>724</v>
      </c>
      <c r="D16" s="308">
        <v>0</v>
      </c>
      <c r="E16" s="308">
        <v>0</v>
      </c>
      <c r="F16" s="308">
        <v>0</v>
      </c>
      <c r="G16" s="305">
        <f>SUM(D16:F16)</f>
        <v>0</v>
      </c>
      <c r="H16" s="306"/>
    </row>
    <row r="17" spans="1:8" ht="14">
      <c r="A17" s="309"/>
      <c r="B17" s="310"/>
      <c r="C17" s="311" t="s">
        <v>725</v>
      </c>
      <c r="D17" s="312">
        <v>1</v>
      </c>
      <c r="E17" s="312">
        <v>23</v>
      </c>
      <c r="F17" s="312">
        <v>0</v>
      </c>
      <c r="G17" s="305">
        <f>SUM(D17:F17)</f>
        <v>24</v>
      </c>
      <c r="H17" s="310"/>
    </row>
    <row r="18" spans="1:8">
      <c r="B18" s="310"/>
      <c r="C18" s="311" t="s">
        <v>726</v>
      </c>
      <c r="D18" s="312">
        <v>2</v>
      </c>
      <c r="E18" s="312">
        <v>23</v>
      </c>
      <c r="F18" s="312">
        <v>99</v>
      </c>
      <c r="G18" s="305">
        <f>SUM(D18:F18)</f>
        <v>124</v>
      </c>
      <c r="H18" s="310"/>
    </row>
    <row r="19" spans="1:8" s="313" customFormat="1">
      <c r="B19" s="310"/>
      <c r="C19" s="311" t="s">
        <v>727</v>
      </c>
      <c r="D19" s="312">
        <v>0</v>
      </c>
      <c r="E19" s="312">
        <v>0</v>
      </c>
      <c r="F19" s="312">
        <v>0</v>
      </c>
      <c r="G19" s="305">
        <f>SUM(D19:F19)</f>
        <v>0</v>
      </c>
      <c r="H19" s="314"/>
    </row>
    <row r="20" spans="1:8" s="313" customFormat="1">
      <c r="B20" s="310"/>
      <c r="C20" s="311"/>
      <c r="D20" s="312"/>
      <c r="E20" s="312"/>
      <c r="F20" s="312"/>
      <c r="G20" s="305"/>
      <c r="H20" s="314"/>
    </row>
    <row r="21" spans="1:8" s="313" customFormat="1">
      <c r="B21" s="310"/>
      <c r="C21" s="311"/>
      <c r="D21" s="312"/>
      <c r="E21" s="312"/>
      <c r="F21" s="312"/>
      <c r="G21" s="305"/>
      <c r="H21" s="314"/>
    </row>
    <row r="22" spans="1:8" s="313" customFormat="1" ht="21.75" customHeight="1">
      <c r="B22" s="305" t="s">
        <v>27</v>
      </c>
      <c r="C22" s="306" t="s">
        <v>728</v>
      </c>
      <c r="D22" s="315"/>
      <c r="E22" s="315"/>
      <c r="F22" s="315"/>
      <c r="G22" s="305"/>
      <c r="H22" s="314"/>
    </row>
    <row r="23" spans="1:8" s="313" customFormat="1">
      <c r="A23" s="316" t="s">
        <v>265</v>
      </c>
      <c r="B23" s="317"/>
      <c r="C23" s="306" t="s">
        <v>729</v>
      </c>
      <c r="D23" s="315">
        <v>0</v>
      </c>
      <c r="E23" s="315">
        <v>0</v>
      </c>
      <c r="F23" s="315">
        <v>0</v>
      </c>
      <c r="G23" s="305">
        <f>SUM(D23:F23)</f>
        <v>0</v>
      </c>
      <c r="H23" s="314"/>
    </row>
    <row r="24" spans="1:8">
      <c r="B24" s="310"/>
      <c r="C24" s="306" t="s">
        <v>730</v>
      </c>
      <c r="D24" s="315">
        <v>1</v>
      </c>
      <c r="E24" s="315">
        <v>23</v>
      </c>
      <c r="F24" s="315">
        <v>0</v>
      </c>
      <c r="G24" s="305">
        <f>SUM(D24:F24)</f>
        <v>24</v>
      </c>
      <c r="H24" s="310"/>
    </row>
    <row r="25" spans="1:8">
      <c r="B25" s="310"/>
      <c r="C25" s="311" t="s">
        <v>731</v>
      </c>
      <c r="D25" s="312">
        <v>1</v>
      </c>
      <c r="E25" s="312">
        <v>0</v>
      </c>
      <c r="F25" s="312">
        <v>0</v>
      </c>
      <c r="G25" s="305">
        <f>SUM(D25:F25)</f>
        <v>1</v>
      </c>
      <c r="H25" s="310"/>
    </row>
    <row r="26" spans="1:8">
      <c r="B26" s="310"/>
      <c r="C26" s="311">
        <v>4</v>
      </c>
      <c r="D26" s="310"/>
      <c r="E26" s="310"/>
      <c r="F26" s="310"/>
      <c r="G26" s="310"/>
      <c r="H26" s="310"/>
    </row>
    <row r="27" spans="1:8">
      <c r="B27" s="310"/>
      <c r="C27" s="311"/>
      <c r="D27" s="310"/>
      <c r="E27" s="310"/>
      <c r="F27" s="310"/>
      <c r="G27" s="310"/>
      <c r="H27" s="310"/>
    </row>
    <row r="28" spans="1:8">
      <c r="B28" s="310"/>
      <c r="C28" s="310"/>
      <c r="D28" s="310"/>
      <c r="E28" s="310"/>
      <c r="F28" s="310"/>
      <c r="G28" s="310"/>
      <c r="H28" s="310"/>
    </row>
    <row r="29" spans="1:8" ht="12.75" customHeight="1">
      <c r="H29" s="318"/>
    </row>
    <row r="30" spans="1:8" ht="12.75" customHeight="1">
      <c r="H30" s="316"/>
    </row>
    <row r="31" spans="1:8" ht="12.75" customHeight="1">
      <c r="A31" s="13" t="s">
        <v>750</v>
      </c>
      <c r="H31" s="316"/>
    </row>
    <row r="32" spans="1:8">
      <c r="A32" s="13" t="str">
        <f>'AT-10 C'!A38</f>
        <v xml:space="preserve">Date : 28.04.2020 </v>
      </c>
      <c r="B32" s="319"/>
      <c r="C32" s="319"/>
      <c r="D32" s="319"/>
      <c r="E32" s="319"/>
      <c r="F32" s="319"/>
      <c r="G32" s="319"/>
    </row>
    <row r="33" spans="1:7">
      <c r="A33" s="319"/>
      <c r="B33" s="319"/>
      <c r="C33" s="320"/>
      <c r="D33" s="320"/>
      <c r="E33" s="320"/>
      <c r="F33" s="320"/>
      <c r="G33" s="320"/>
    </row>
    <row r="34" spans="1:7">
      <c r="A34" s="320"/>
      <c r="B34" s="320"/>
      <c r="C34" s="320"/>
      <c r="D34" s="320"/>
      <c r="E34" s="320"/>
      <c r="F34" s="320"/>
      <c r="G34" s="13" t="s">
        <v>706</v>
      </c>
    </row>
    <row r="35" spans="1:7">
      <c r="G35" s="221" t="s">
        <v>707</v>
      </c>
    </row>
    <row r="36" spans="1:7">
      <c r="G36" s="221" t="s">
        <v>708</v>
      </c>
    </row>
  </sheetData>
  <mergeCells count="9">
    <mergeCell ref="B11:B12"/>
    <mergeCell ref="C11:C12"/>
    <mergeCell ref="D11:G11"/>
    <mergeCell ref="H11:H12"/>
    <mergeCell ref="A2:H2"/>
    <mergeCell ref="A3:H3"/>
    <mergeCell ref="A5:H5"/>
    <mergeCell ref="A7:B7"/>
    <mergeCell ref="B9:C9"/>
  </mergeCells>
  <printOptions horizontalCentered="1"/>
  <pageMargins left="0.70866141732283505" right="0.70866141732283505" top="1.2362204720000001" bottom="0.5" header="0.31496062992126" footer="0.31496062992126"/>
  <pageSetup paperSize="9" scale="89"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L42"/>
  <sheetViews>
    <sheetView view="pageBreakPreview" topLeftCell="A18" zoomScaleNormal="100" zoomScaleSheetLayoutView="100" workbookViewId="0">
      <selection activeCell="E37" sqref="E37"/>
    </sheetView>
  </sheetViews>
  <sheetFormatPr defaultRowHeight="12.5"/>
  <cols>
    <col min="1" max="1" width="8.1796875" customWidth="1"/>
    <col min="2" max="2" width="20.1796875" bestFit="1" customWidth="1"/>
    <col min="3" max="3" width="11.36328125" customWidth="1"/>
    <col min="4" max="4" width="21" customWidth="1"/>
    <col min="5" max="5" width="15.26953125" customWidth="1"/>
    <col min="6" max="6" width="20.7265625" customWidth="1"/>
    <col min="7" max="7" width="22.08984375" customWidth="1"/>
    <col min="8" max="8" width="19.26953125" customWidth="1"/>
  </cols>
  <sheetData>
    <row r="1" spans="1:8" ht="15.5">
      <c r="A1" s="695" t="s">
        <v>0</v>
      </c>
      <c r="B1" s="695"/>
      <c r="C1" s="695"/>
      <c r="D1" s="695"/>
      <c r="E1" s="695"/>
      <c r="F1" s="695"/>
      <c r="H1" s="119" t="s">
        <v>620</v>
      </c>
    </row>
    <row r="2" spans="1:8" ht="20.5">
      <c r="A2" s="696" t="s">
        <v>838</v>
      </c>
      <c r="B2" s="696"/>
      <c r="C2" s="696"/>
      <c r="D2" s="696"/>
      <c r="E2" s="696"/>
      <c r="F2" s="696"/>
      <c r="G2" s="696"/>
    </row>
    <row r="3" spans="1:8" ht="13.5">
      <c r="A3" s="121"/>
      <c r="B3" s="121"/>
    </row>
    <row r="4" spans="1:8" ht="18" customHeight="1">
      <c r="A4" s="697" t="s">
        <v>954</v>
      </c>
      <c r="B4" s="697"/>
      <c r="C4" s="697"/>
      <c r="D4" s="697"/>
      <c r="E4" s="697"/>
      <c r="F4" s="697"/>
      <c r="G4" s="697"/>
    </row>
    <row r="5" spans="1:8" ht="13.5">
      <c r="A5" s="13" t="s">
        <v>756</v>
      </c>
      <c r="B5" s="122"/>
    </row>
    <row r="6" spans="1:8" ht="13.5">
      <c r="A6" s="122"/>
      <c r="B6" s="122"/>
      <c r="C6" s="88"/>
      <c r="G6" s="419" t="s">
        <v>916</v>
      </c>
    </row>
    <row r="7" spans="1:8" ht="59.25" customHeight="1">
      <c r="A7" s="123" t="s">
        <v>2</v>
      </c>
      <c r="B7" s="191" t="s">
        <v>3</v>
      </c>
      <c r="C7" s="192" t="s">
        <v>621</v>
      </c>
      <c r="D7" s="192" t="s">
        <v>622</v>
      </c>
      <c r="E7" s="192" t="s">
        <v>623</v>
      </c>
      <c r="F7" s="192" t="s">
        <v>624</v>
      </c>
      <c r="G7" s="417" t="s">
        <v>1020</v>
      </c>
      <c r="H7" s="402" t="s">
        <v>764</v>
      </c>
    </row>
    <row r="8" spans="1:8" s="119" customFormat="1" ht="14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418" t="s">
        <v>252</v>
      </c>
      <c r="H8" s="143">
        <v>8</v>
      </c>
    </row>
    <row r="9" spans="1:8" ht="14">
      <c r="A9" s="561">
        <v>1</v>
      </c>
      <c r="B9" s="556" t="s">
        <v>672</v>
      </c>
      <c r="C9" s="562">
        <f>'AT-3'!F9</f>
        <v>122</v>
      </c>
      <c r="D9" s="126">
        <v>26</v>
      </c>
      <c r="E9" s="126">
        <v>16</v>
      </c>
      <c r="F9" s="126">
        <v>2</v>
      </c>
      <c r="G9" s="176">
        <v>10</v>
      </c>
      <c r="H9" s="563" t="s">
        <v>823</v>
      </c>
    </row>
    <row r="10" spans="1:8" ht="14">
      <c r="A10" s="564">
        <v>2</v>
      </c>
      <c r="B10" s="277" t="s">
        <v>673</v>
      </c>
      <c r="C10" s="562">
        <f>'AT-3'!F10</f>
        <v>176</v>
      </c>
      <c r="D10" s="126">
        <v>37</v>
      </c>
      <c r="E10" s="126">
        <v>21</v>
      </c>
      <c r="F10" s="126">
        <v>0</v>
      </c>
      <c r="G10" s="172">
        <v>15</v>
      </c>
      <c r="H10" s="563" t="s">
        <v>825</v>
      </c>
    </row>
    <row r="11" spans="1:8" ht="14">
      <c r="A11" s="561">
        <v>3</v>
      </c>
      <c r="B11" s="556" t="s">
        <v>674</v>
      </c>
      <c r="C11" s="562">
        <f>'AT-3'!F11</f>
        <v>227</v>
      </c>
      <c r="D11" s="126">
        <v>7</v>
      </c>
      <c r="E11" s="126">
        <v>18</v>
      </c>
      <c r="F11" s="126">
        <v>16</v>
      </c>
      <c r="G11" s="176">
        <v>20</v>
      </c>
      <c r="H11" s="563" t="s">
        <v>822</v>
      </c>
    </row>
    <row r="12" spans="1:8" ht="14">
      <c r="A12" s="564">
        <v>4</v>
      </c>
      <c r="B12" s="277" t="s">
        <v>675</v>
      </c>
      <c r="C12" s="562">
        <f>'AT-3'!F12</f>
        <v>247</v>
      </c>
      <c r="D12" s="126">
        <v>1</v>
      </c>
      <c r="E12" s="126">
        <v>9</v>
      </c>
      <c r="F12" s="126">
        <v>7</v>
      </c>
      <c r="G12" s="176">
        <v>12</v>
      </c>
      <c r="H12" s="563" t="s">
        <v>820</v>
      </c>
    </row>
    <row r="13" spans="1:8" ht="14">
      <c r="A13" s="564">
        <v>5</v>
      </c>
      <c r="B13" s="277" t="s">
        <v>676</v>
      </c>
      <c r="C13" s="562">
        <f>'AT-3'!F13</f>
        <v>93</v>
      </c>
      <c r="D13" s="126">
        <v>30</v>
      </c>
      <c r="E13" s="126">
        <v>0</v>
      </c>
      <c r="F13" s="126">
        <v>0</v>
      </c>
      <c r="G13" s="176">
        <v>28</v>
      </c>
      <c r="H13" s="563"/>
    </row>
    <row r="14" spans="1:8" ht="14">
      <c r="A14" s="564">
        <v>6</v>
      </c>
      <c r="B14" s="277" t="s">
        <v>677</v>
      </c>
      <c r="C14" s="562">
        <f>'AT-3'!F14</f>
        <v>146</v>
      </c>
      <c r="D14" s="126">
        <v>4</v>
      </c>
      <c r="E14" s="126">
        <v>0</v>
      </c>
      <c r="F14" s="126">
        <v>0</v>
      </c>
      <c r="G14" s="176">
        <v>4</v>
      </c>
      <c r="H14" s="563"/>
    </row>
    <row r="15" spans="1:8" ht="14">
      <c r="A15" s="561">
        <v>7</v>
      </c>
      <c r="B15" s="556" t="s">
        <v>678</v>
      </c>
      <c r="C15" s="562">
        <f>'AT-3'!F15</f>
        <v>168</v>
      </c>
      <c r="D15" s="126">
        <v>40</v>
      </c>
      <c r="E15" s="126">
        <v>14</v>
      </c>
      <c r="F15" s="126">
        <v>9</v>
      </c>
      <c r="G15" s="176">
        <v>10</v>
      </c>
      <c r="H15" s="563" t="s">
        <v>818</v>
      </c>
    </row>
    <row r="16" spans="1:8" ht="14">
      <c r="A16" s="564">
        <v>8</v>
      </c>
      <c r="B16" s="277" t="s">
        <v>679</v>
      </c>
      <c r="C16" s="562">
        <f>'AT-3'!F16</f>
        <v>197</v>
      </c>
      <c r="D16" s="126">
        <v>25</v>
      </c>
      <c r="E16" s="126">
        <v>15</v>
      </c>
      <c r="F16" s="126">
        <v>5</v>
      </c>
      <c r="G16" s="176">
        <v>5</v>
      </c>
      <c r="H16" s="563" t="s">
        <v>819</v>
      </c>
    </row>
    <row r="17" spans="1:11" ht="14">
      <c r="A17" s="564">
        <v>9</v>
      </c>
      <c r="B17" s="277" t="s">
        <v>680</v>
      </c>
      <c r="C17" s="562">
        <f>'AT-3'!F17</f>
        <v>141</v>
      </c>
      <c r="D17" s="126">
        <v>25</v>
      </c>
      <c r="E17" s="126">
        <v>12</v>
      </c>
      <c r="F17" s="126">
        <v>9</v>
      </c>
      <c r="G17" s="176">
        <v>4</v>
      </c>
      <c r="H17" s="563" t="s">
        <v>829</v>
      </c>
    </row>
    <row r="18" spans="1:11" ht="14">
      <c r="A18" s="564">
        <v>10</v>
      </c>
      <c r="B18" s="277" t="s">
        <v>681</v>
      </c>
      <c r="C18" s="562">
        <f>'AT-3'!F18</f>
        <v>116</v>
      </c>
      <c r="D18" s="126">
        <v>10</v>
      </c>
      <c r="E18" s="126">
        <v>50</v>
      </c>
      <c r="F18" s="126">
        <v>30</v>
      </c>
      <c r="G18" s="176">
        <v>24</v>
      </c>
      <c r="H18" s="563" t="s">
        <v>824</v>
      </c>
    </row>
    <row r="19" spans="1:11" ht="14">
      <c r="A19" s="565">
        <v>11</v>
      </c>
      <c r="B19" s="277" t="s">
        <v>682</v>
      </c>
      <c r="C19" s="562">
        <f>'AT-3'!F19</f>
        <v>106</v>
      </c>
      <c r="D19" s="126">
        <v>12</v>
      </c>
      <c r="E19" s="126">
        <v>3</v>
      </c>
      <c r="F19" s="126">
        <v>5</v>
      </c>
      <c r="G19" s="176">
        <v>8</v>
      </c>
      <c r="H19" s="563" t="s">
        <v>821</v>
      </c>
    </row>
    <row r="20" spans="1:11" ht="14">
      <c r="A20" s="564">
        <v>12</v>
      </c>
      <c r="B20" s="277" t="s">
        <v>683</v>
      </c>
      <c r="C20" s="562">
        <f>'AT-3'!F20</f>
        <v>116</v>
      </c>
      <c r="D20" s="126">
        <v>40</v>
      </c>
      <c r="E20" s="126">
        <v>15</v>
      </c>
      <c r="F20" s="126">
        <v>7</v>
      </c>
      <c r="G20" s="176">
        <v>5</v>
      </c>
      <c r="H20" s="563"/>
    </row>
    <row r="21" spans="1:11" ht="14">
      <c r="A21" s="564">
        <v>13</v>
      </c>
      <c r="B21" s="277" t="s">
        <v>684</v>
      </c>
      <c r="C21" s="562">
        <f>'AT-3'!F21</f>
        <v>72</v>
      </c>
      <c r="D21" s="126">
        <v>24</v>
      </c>
      <c r="E21" s="126">
        <v>16</v>
      </c>
      <c r="F21" s="126">
        <v>10</v>
      </c>
      <c r="G21" s="176">
        <v>10</v>
      </c>
      <c r="H21" s="563" t="s">
        <v>826</v>
      </c>
    </row>
    <row r="22" spans="1:11" ht="14">
      <c r="A22" s="564">
        <v>14</v>
      </c>
      <c r="B22" s="277" t="s">
        <v>685</v>
      </c>
      <c r="C22" s="562">
        <f>'AT-3'!F22</f>
        <v>23</v>
      </c>
      <c r="D22" s="126">
        <v>21</v>
      </c>
      <c r="E22" s="126">
        <v>21</v>
      </c>
      <c r="F22" s="126">
        <v>0</v>
      </c>
      <c r="G22" s="176">
        <v>0</v>
      </c>
      <c r="H22" s="563"/>
    </row>
    <row r="23" spans="1:11" ht="14">
      <c r="A23" s="561">
        <v>15</v>
      </c>
      <c r="B23" s="556" t="s">
        <v>686</v>
      </c>
      <c r="C23" s="562">
        <f>'AT-3'!F23</f>
        <v>83</v>
      </c>
      <c r="D23" s="126">
        <v>15</v>
      </c>
      <c r="E23" s="126">
        <v>6</v>
      </c>
      <c r="F23" s="126">
        <v>0</v>
      </c>
      <c r="G23" s="176">
        <v>12</v>
      </c>
      <c r="H23" s="563" t="s">
        <v>831</v>
      </c>
    </row>
    <row r="24" spans="1:11" ht="14">
      <c r="A24" s="561">
        <v>16</v>
      </c>
      <c r="B24" s="556" t="s">
        <v>687</v>
      </c>
      <c r="C24" s="562">
        <f>'AT-3'!F24</f>
        <v>189</v>
      </c>
      <c r="D24" s="126">
        <v>26</v>
      </c>
      <c r="E24" s="126">
        <v>6</v>
      </c>
      <c r="F24" s="126">
        <v>1</v>
      </c>
      <c r="G24" s="176">
        <v>5</v>
      </c>
      <c r="H24" s="563"/>
    </row>
    <row r="25" spans="1:11" ht="14">
      <c r="A25" s="564">
        <v>15</v>
      </c>
      <c r="B25" s="277" t="s">
        <v>688</v>
      </c>
      <c r="C25" s="562">
        <f>'AT-3'!F25</f>
        <v>76</v>
      </c>
      <c r="D25" s="126">
        <v>19</v>
      </c>
      <c r="E25" s="126">
        <v>7</v>
      </c>
      <c r="F25" s="126">
        <v>0</v>
      </c>
      <c r="G25" s="176">
        <v>15</v>
      </c>
      <c r="H25" s="563" t="s">
        <v>817</v>
      </c>
    </row>
    <row r="26" spans="1:11" ht="14">
      <c r="A26" s="566">
        <v>18</v>
      </c>
      <c r="B26" s="556" t="s">
        <v>689</v>
      </c>
      <c r="C26" s="562">
        <f>'AT-3'!F26</f>
        <v>291</v>
      </c>
      <c r="D26" s="126">
        <v>15</v>
      </c>
      <c r="E26" s="126">
        <v>23</v>
      </c>
      <c r="F26" s="126">
        <v>76</v>
      </c>
      <c r="G26" s="176">
        <v>11</v>
      </c>
      <c r="H26" s="563" t="s">
        <v>828</v>
      </c>
    </row>
    <row r="27" spans="1:11" ht="14">
      <c r="A27" s="567">
        <v>16</v>
      </c>
      <c r="B27" s="277" t="s">
        <v>690</v>
      </c>
      <c r="C27" s="562">
        <f>'AT-3'!F27</f>
        <v>123</v>
      </c>
      <c r="D27" s="126">
        <v>41</v>
      </c>
      <c r="E27" s="126">
        <v>6</v>
      </c>
      <c r="F27" s="126">
        <v>8</v>
      </c>
      <c r="G27" s="176">
        <v>5</v>
      </c>
      <c r="H27" s="568" t="s">
        <v>827</v>
      </c>
      <c r="K27">
        <f>356*5000</f>
        <v>1780000</v>
      </c>
    </row>
    <row r="28" spans="1:11" ht="14">
      <c r="A28" s="569">
        <v>20</v>
      </c>
      <c r="B28" s="277" t="s">
        <v>691</v>
      </c>
      <c r="C28" s="562">
        <f>'AT-3'!F28</f>
        <v>84</v>
      </c>
      <c r="D28" s="126">
        <v>23</v>
      </c>
      <c r="E28" s="126">
        <v>13</v>
      </c>
      <c r="F28" s="126">
        <v>2</v>
      </c>
      <c r="G28" s="176">
        <v>8</v>
      </c>
      <c r="H28" s="563" t="s">
        <v>830</v>
      </c>
    </row>
    <row r="29" spans="1:11" ht="14">
      <c r="A29" s="564">
        <v>21</v>
      </c>
      <c r="B29" s="277" t="s">
        <v>692</v>
      </c>
      <c r="C29" s="562">
        <f>'AT-3'!F29</f>
        <v>77</v>
      </c>
      <c r="D29" s="126">
        <v>10</v>
      </c>
      <c r="E29" s="126">
        <v>4</v>
      </c>
      <c r="F29" s="126">
        <v>2</v>
      </c>
      <c r="G29" s="176">
        <v>2</v>
      </c>
      <c r="H29" s="563"/>
    </row>
    <row r="30" spans="1:11" ht="14">
      <c r="A30" s="564">
        <v>22</v>
      </c>
      <c r="B30" s="277" t="s">
        <v>693</v>
      </c>
      <c r="C30" s="562">
        <f>'AT-3'!F30</f>
        <v>77</v>
      </c>
      <c r="D30" s="126">
        <v>7</v>
      </c>
      <c r="E30" s="126">
        <v>3</v>
      </c>
      <c r="F30" s="126">
        <v>10</v>
      </c>
      <c r="G30" s="176">
        <v>8</v>
      </c>
      <c r="H30" s="126"/>
    </row>
    <row r="31" spans="1:11" ht="14">
      <c r="A31" s="564">
        <v>23</v>
      </c>
      <c r="B31" s="277" t="s">
        <v>694</v>
      </c>
      <c r="C31" s="562">
        <f>'AT-3'!F31</f>
        <v>61</v>
      </c>
      <c r="D31" s="126">
        <v>43</v>
      </c>
      <c r="E31" s="126">
        <v>11</v>
      </c>
      <c r="F31" s="126">
        <v>10</v>
      </c>
      <c r="G31" s="176">
        <v>15</v>
      </c>
      <c r="H31" s="126"/>
    </row>
    <row r="32" spans="1:11" ht="14">
      <c r="A32" s="564">
        <v>24</v>
      </c>
      <c r="B32" s="277" t="s">
        <v>919</v>
      </c>
      <c r="C32" s="562">
        <f>'AT-3'!F32</f>
        <v>50</v>
      </c>
      <c r="D32" s="126">
        <v>12</v>
      </c>
      <c r="E32" s="126">
        <v>3</v>
      </c>
      <c r="F32" s="126">
        <v>6</v>
      </c>
      <c r="G32" s="176">
        <v>10</v>
      </c>
      <c r="H32" s="126"/>
    </row>
    <row r="33" spans="1:12" ht="14">
      <c r="A33" s="564">
        <v>25</v>
      </c>
      <c r="B33" s="277" t="s">
        <v>920</v>
      </c>
      <c r="C33" s="562">
        <f>'AT-3'!F33</f>
        <v>39</v>
      </c>
      <c r="D33" s="126">
        <v>10</v>
      </c>
      <c r="E33" s="126">
        <v>8</v>
      </c>
      <c r="F33" s="126">
        <v>2</v>
      </c>
      <c r="G33" s="176">
        <v>19</v>
      </c>
      <c r="H33" s="126"/>
    </row>
    <row r="34" spans="1:12" ht="14">
      <c r="A34" s="564">
        <v>26</v>
      </c>
      <c r="B34" s="277" t="s">
        <v>921</v>
      </c>
      <c r="C34" s="562">
        <f>'AT-3'!F34</f>
        <v>43</v>
      </c>
      <c r="D34" s="126">
        <v>30</v>
      </c>
      <c r="E34" s="126">
        <v>8</v>
      </c>
      <c r="F34" s="126">
        <v>7</v>
      </c>
      <c r="G34" s="176">
        <v>10</v>
      </c>
      <c r="H34" s="570" t="s">
        <v>955</v>
      </c>
    </row>
    <row r="35" spans="1:12" ht="13">
      <c r="A35" s="20" t="s">
        <v>14</v>
      </c>
      <c r="B35" s="9"/>
      <c r="C35" s="9">
        <f>SUM(C9:C34)</f>
        <v>3143</v>
      </c>
      <c r="D35" s="9">
        <f>SUM(D9:D34)</f>
        <v>553</v>
      </c>
      <c r="E35" s="9">
        <f>SUM(E9:E34)</f>
        <v>308</v>
      </c>
      <c r="F35" s="9">
        <f>SUM(F9:F34)</f>
        <v>224</v>
      </c>
      <c r="G35" s="9">
        <f>SUM(G9:G34)</f>
        <v>275</v>
      </c>
      <c r="H35" s="9"/>
      <c r="J35">
        <f>G35*0.045</f>
        <v>12.375</v>
      </c>
      <c r="K35">
        <f>G35*0.005</f>
        <v>1.375</v>
      </c>
      <c r="L35">
        <f>G35*0.05</f>
        <v>13.75</v>
      </c>
    </row>
    <row r="36" spans="1:12">
      <c r="C36" s="172"/>
      <c r="D36" s="172"/>
      <c r="E36" s="172"/>
      <c r="F36" s="172"/>
      <c r="G36" s="172"/>
    </row>
    <row r="37" spans="1:12">
      <c r="E37" s="580">
        <f>E35/C35</f>
        <v>9.7995545657015584E-2</v>
      </c>
    </row>
    <row r="38" spans="1:12" ht="13">
      <c r="A38" s="13" t="s">
        <v>750</v>
      </c>
      <c r="J38">
        <f>E35+F35</f>
        <v>532</v>
      </c>
    </row>
    <row r="39" spans="1:12" ht="13">
      <c r="A39" s="13" t="str">
        <f>'AT-10D'!A32</f>
        <v xml:space="preserve">Date : 28.04.2020 </v>
      </c>
    </row>
    <row r="40" spans="1:12" ht="13">
      <c r="G40" s="13" t="s">
        <v>706</v>
      </c>
    </row>
    <row r="41" spans="1:12">
      <c r="G41" s="221" t="s">
        <v>707</v>
      </c>
    </row>
    <row r="42" spans="1:12">
      <c r="G42" s="221" t="s">
        <v>708</v>
      </c>
    </row>
  </sheetData>
  <mergeCells count="3">
    <mergeCell ref="A1:F1"/>
    <mergeCell ref="A2:G2"/>
    <mergeCell ref="A4:G4"/>
  </mergeCells>
  <printOptions horizontalCentered="1"/>
  <pageMargins left="0.70866141732283505" right="0.70866141732283505" top="1.2362204720000001" bottom="0.5" header="0.31496062992126" footer="0.31496062992126"/>
  <pageSetup paperSize="9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43"/>
  <sheetViews>
    <sheetView view="pageBreakPreview" zoomScaleNormal="110" zoomScaleSheetLayoutView="100" workbookViewId="0">
      <selection activeCell="D35" sqref="D35"/>
    </sheetView>
  </sheetViews>
  <sheetFormatPr defaultRowHeight="12.5"/>
  <cols>
    <col min="1" max="1" width="8.453125" style="321" customWidth="1"/>
    <col min="2" max="2" width="18.7265625" style="321" customWidth="1"/>
    <col min="3" max="3" width="14.54296875" style="321" customWidth="1"/>
    <col min="4" max="4" width="21" style="321" customWidth="1"/>
    <col min="5" max="5" width="15.81640625" style="321" customWidth="1"/>
    <col min="6" max="6" width="16.453125" style="321" customWidth="1"/>
    <col min="7" max="7" width="22" style="321" customWidth="1"/>
    <col min="8" max="8" width="17.36328125" style="321" customWidth="1"/>
    <col min="9" max="256" width="8.7265625" style="321"/>
    <col min="257" max="257" width="8.453125" style="321" customWidth="1"/>
    <col min="258" max="258" width="15.54296875" style="321" customWidth="1"/>
    <col min="259" max="259" width="14.54296875" style="321" customWidth="1"/>
    <col min="260" max="260" width="21" style="321" customWidth="1"/>
    <col min="261" max="261" width="15.81640625" style="321" customWidth="1"/>
    <col min="262" max="262" width="16.453125" style="321" customWidth="1"/>
    <col min="263" max="263" width="22" style="321" customWidth="1"/>
    <col min="264" max="264" width="17.36328125" style="321" customWidth="1"/>
    <col min="265" max="512" width="8.7265625" style="321"/>
    <col min="513" max="513" width="8.453125" style="321" customWidth="1"/>
    <col min="514" max="514" width="15.54296875" style="321" customWidth="1"/>
    <col min="515" max="515" width="14.54296875" style="321" customWidth="1"/>
    <col min="516" max="516" width="21" style="321" customWidth="1"/>
    <col min="517" max="517" width="15.81640625" style="321" customWidth="1"/>
    <col min="518" max="518" width="16.453125" style="321" customWidth="1"/>
    <col min="519" max="519" width="22" style="321" customWidth="1"/>
    <col min="520" max="520" width="17.36328125" style="321" customWidth="1"/>
    <col min="521" max="768" width="8.7265625" style="321"/>
    <col min="769" max="769" width="8.453125" style="321" customWidth="1"/>
    <col min="770" max="770" width="15.54296875" style="321" customWidth="1"/>
    <col min="771" max="771" width="14.54296875" style="321" customWidth="1"/>
    <col min="772" max="772" width="21" style="321" customWidth="1"/>
    <col min="773" max="773" width="15.81640625" style="321" customWidth="1"/>
    <col min="774" max="774" width="16.453125" style="321" customWidth="1"/>
    <col min="775" max="775" width="22" style="321" customWidth="1"/>
    <col min="776" max="776" width="17.36328125" style="321" customWidth="1"/>
    <col min="777" max="1024" width="8.7265625" style="321"/>
    <col min="1025" max="1025" width="8.453125" style="321" customWidth="1"/>
    <col min="1026" max="1026" width="15.54296875" style="321" customWidth="1"/>
    <col min="1027" max="1027" width="14.54296875" style="321" customWidth="1"/>
    <col min="1028" max="1028" width="21" style="321" customWidth="1"/>
    <col min="1029" max="1029" width="15.81640625" style="321" customWidth="1"/>
    <col min="1030" max="1030" width="16.453125" style="321" customWidth="1"/>
    <col min="1031" max="1031" width="22" style="321" customWidth="1"/>
    <col min="1032" max="1032" width="17.36328125" style="321" customWidth="1"/>
    <col min="1033" max="1280" width="8.7265625" style="321"/>
    <col min="1281" max="1281" width="8.453125" style="321" customWidth="1"/>
    <col min="1282" max="1282" width="15.54296875" style="321" customWidth="1"/>
    <col min="1283" max="1283" width="14.54296875" style="321" customWidth="1"/>
    <col min="1284" max="1284" width="21" style="321" customWidth="1"/>
    <col min="1285" max="1285" width="15.81640625" style="321" customWidth="1"/>
    <col min="1286" max="1286" width="16.453125" style="321" customWidth="1"/>
    <col min="1287" max="1287" width="22" style="321" customWidth="1"/>
    <col min="1288" max="1288" width="17.36328125" style="321" customWidth="1"/>
    <col min="1289" max="1536" width="8.7265625" style="321"/>
    <col min="1537" max="1537" width="8.453125" style="321" customWidth="1"/>
    <col min="1538" max="1538" width="15.54296875" style="321" customWidth="1"/>
    <col min="1539" max="1539" width="14.54296875" style="321" customWidth="1"/>
    <col min="1540" max="1540" width="21" style="321" customWidth="1"/>
    <col min="1541" max="1541" width="15.81640625" style="321" customWidth="1"/>
    <col min="1542" max="1542" width="16.453125" style="321" customWidth="1"/>
    <col min="1543" max="1543" width="22" style="321" customWidth="1"/>
    <col min="1544" max="1544" width="17.36328125" style="321" customWidth="1"/>
    <col min="1545" max="1792" width="8.7265625" style="321"/>
    <col min="1793" max="1793" width="8.453125" style="321" customWidth="1"/>
    <col min="1794" max="1794" width="15.54296875" style="321" customWidth="1"/>
    <col min="1795" max="1795" width="14.54296875" style="321" customWidth="1"/>
    <col min="1796" max="1796" width="21" style="321" customWidth="1"/>
    <col min="1797" max="1797" width="15.81640625" style="321" customWidth="1"/>
    <col min="1798" max="1798" width="16.453125" style="321" customWidth="1"/>
    <col min="1799" max="1799" width="22" style="321" customWidth="1"/>
    <col min="1800" max="1800" width="17.36328125" style="321" customWidth="1"/>
    <col min="1801" max="2048" width="8.7265625" style="321"/>
    <col min="2049" max="2049" width="8.453125" style="321" customWidth="1"/>
    <col min="2050" max="2050" width="15.54296875" style="321" customWidth="1"/>
    <col min="2051" max="2051" width="14.54296875" style="321" customWidth="1"/>
    <col min="2052" max="2052" width="21" style="321" customWidth="1"/>
    <col min="2053" max="2053" width="15.81640625" style="321" customWidth="1"/>
    <col min="2054" max="2054" width="16.453125" style="321" customWidth="1"/>
    <col min="2055" max="2055" width="22" style="321" customWidth="1"/>
    <col min="2056" max="2056" width="17.36328125" style="321" customWidth="1"/>
    <col min="2057" max="2304" width="8.7265625" style="321"/>
    <col min="2305" max="2305" width="8.453125" style="321" customWidth="1"/>
    <col min="2306" max="2306" width="15.54296875" style="321" customWidth="1"/>
    <col min="2307" max="2307" width="14.54296875" style="321" customWidth="1"/>
    <col min="2308" max="2308" width="21" style="321" customWidth="1"/>
    <col min="2309" max="2309" width="15.81640625" style="321" customWidth="1"/>
    <col min="2310" max="2310" width="16.453125" style="321" customWidth="1"/>
    <col min="2311" max="2311" width="22" style="321" customWidth="1"/>
    <col min="2312" max="2312" width="17.36328125" style="321" customWidth="1"/>
    <col min="2313" max="2560" width="8.7265625" style="321"/>
    <col min="2561" max="2561" width="8.453125" style="321" customWidth="1"/>
    <col min="2562" max="2562" width="15.54296875" style="321" customWidth="1"/>
    <col min="2563" max="2563" width="14.54296875" style="321" customWidth="1"/>
    <col min="2564" max="2564" width="21" style="321" customWidth="1"/>
    <col min="2565" max="2565" width="15.81640625" style="321" customWidth="1"/>
    <col min="2566" max="2566" width="16.453125" style="321" customWidth="1"/>
    <col min="2567" max="2567" width="22" style="321" customWidth="1"/>
    <col min="2568" max="2568" width="17.36328125" style="321" customWidth="1"/>
    <col min="2569" max="2816" width="8.7265625" style="321"/>
    <col min="2817" max="2817" width="8.453125" style="321" customWidth="1"/>
    <col min="2818" max="2818" width="15.54296875" style="321" customWidth="1"/>
    <col min="2819" max="2819" width="14.54296875" style="321" customWidth="1"/>
    <col min="2820" max="2820" width="21" style="321" customWidth="1"/>
    <col min="2821" max="2821" width="15.81640625" style="321" customWidth="1"/>
    <col min="2822" max="2822" width="16.453125" style="321" customWidth="1"/>
    <col min="2823" max="2823" width="22" style="321" customWidth="1"/>
    <col min="2824" max="2824" width="17.36328125" style="321" customWidth="1"/>
    <col min="2825" max="3072" width="8.7265625" style="321"/>
    <col min="3073" max="3073" width="8.453125" style="321" customWidth="1"/>
    <col min="3074" max="3074" width="15.54296875" style="321" customWidth="1"/>
    <col min="3075" max="3075" width="14.54296875" style="321" customWidth="1"/>
    <col min="3076" max="3076" width="21" style="321" customWidth="1"/>
    <col min="3077" max="3077" width="15.81640625" style="321" customWidth="1"/>
    <col min="3078" max="3078" width="16.453125" style="321" customWidth="1"/>
    <col min="3079" max="3079" width="22" style="321" customWidth="1"/>
    <col min="3080" max="3080" width="17.36328125" style="321" customWidth="1"/>
    <col min="3081" max="3328" width="8.7265625" style="321"/>
    <col min="3329" max="3329" width="8.453125" style="321" customWidth="1"/>
    <col min="3330" max="3330" width="15.54296875" style="321" customWidth="1"/>
    <col min="3331" max="3331" width="14.54296875" style="321" customWidth="1"/>
    <col min="3332" max="3332" width="21" style="321" customWidth="1"/>
    <col min="3333" max="3333" width="15.81640625" style="321" customWidth="1"/>
    <col min="3334" max="3334" width="16.453125" style="321" customWidth="1"/>
    <col min="3335" max="3335" width="22" style="321" customWidth="1"/>
    <col min="3336" max="3336" width="17.36328125" style="321" customWidth="1"/>
    <col min="3337" max="3584" width="8.7265625" style="321"/>
    <col min="3585" max="3585" width="8.453125" style="321" customWidth="1"/>
    <col min="3586" max="3586" width="15.54296875" style="321" customWidth="1"/>
    <col min="3587" max="3587" width="14.54296875" style="321" customWidth="1"/>
    <col min="3588" max="3588" width="21" style="321" customWidth="1"/>
    <col min="3589" max="3589" width="15.81640625" style="321" customWidth="1"/>
    <col min="3590" max="3590" width="16.453125" style="321" customWidth="1"/>
    <col min="3591" max="3591" width="22" style="321" customWidth="1"/>
    <col min="3592" max="3592" width="17.36328125" style="321" customWidth="1"/>
    <col min="3593" max="3840" width="8.7265625" style="321"/>
    <col min="3841" max="3841" width="8.453125" style="321" customWidth="1"/>
    <col min="3842" max="3842" width="15.54296875" style="321" customWidth="1"/>
    <col min="3843" max="3843" width="14.54296875" style="321" customWidth="1"/>
    <col min="3844" max="3844" width="21" style="321" customWidth="1"/>
    <col min="3845" max="3845" width="15.81640625" style="321" customWidth="1"/>
    <col min="3846" max="3846" width="16.453125" style="321" customWidth="1"/>
    <col min="3847" max="3847" width="22" style="321" customWidth="1"/>
    <col min="3848" max="3848" width="17.36328125" style="321" customWidth="1"/>
    <col min="3849" max="4096" width="8.7265625" style="321"/>
    <col min="4097" max="4097" width="8.453125" style="321" customWidth="1"/>
    <col min="4098" max="4098" width="15.54296875" style="321" customWidth="1"/>
    <col min="4099" max="4099" width="14.54296875" style="321" customWidth="1"/>
    <col min="4100" max="4100" width="21" style="321" customWidth="1"/>
    <col min="4101" max="4101" width="15.81640625" style="321" customWidth="1"/>
    <col min="4102" max="4102" width="16.453125" style="321" customWidth="1"/>
    <col min="4103" max="4103" width="22" style="321" customWidth="1"/>
    <col min="4104" max="4104" width="17.36328125" style="321" customWidth="1"/>
    <col min="4105" max="4352" width="8.7265625" style="321"/>
    <col min="4353" max="4353" width="8.453125" style="321" customWidth="1"/>
    <col min="4354" max="4354" width="15.54296875" style="321" customWidth="1"/>
    <col min="4355" max="4355" width="14.54296875" style="321" customWidth="1"/>
    <col min="4356" max="4356" width="21" style="321" customWidth="1"/>
    <col min="4357" max="4357" width="15.81640625" style="321" customWidth="1"/>
    <col min="4358" max="4358" width="16.453125" style="321" customWidth="1"/>
    <col min="4359" max="4359" width="22" style="321" customWidth="1"/>
    <col min="4360" max="4360" width="17.36328125" style="321" customWidth="1"/>
    <col min="4361" max="4608" width="8.7265625" style="321"/>
    <col min="4609" max="4609" width="8.453125" style="321" customWidth="1"/>
    <col min="4610" max="4610" width="15.54296875" style="321" customWidth="1"/>
    <col min="4611" max="4611" width="14.54296875" style="321" customWidth="1"/>
    <col min="4612" max="4612" width="21" style="321" customWidth="1"/>
    <col min="4613" max="4613" width="15.81640625" style="321" customWidth="1"/>
    <col min="4614" max="4614" width="16.453125" style="321" customWidth="1"/>
    <col min="4615" max="4615" width="22" style="321" customWidth="1"/>
    <col min="4616" max="4616" width="17.36328125" style="321" customWidth="1"/>
    <col min="4617" max="4864" width="8.7265625" style="321"/>
    <col min="4865" max="4865" width="8.453125" style="321" customWidth="1"/>
    <col min="4866" max="4866" width="15.54296875" style="321" customWidth="1"/>
    <col min="4867" max="4867" width="14.54296875" style="321" customWidth="1"/>
    <col min="4868" max="4868" width="21" style="321" customWidth="1"/>
    <col min="4869" max="4869" width="15.81640625" style="321" customWidth="1"/>
    <col min="4870" max="4870" width="16.453125" style="321" customWidth="1"/>
    <col min="4871" max="4871" width="22" style="321" customWidth="1"/>
    <col min="4872" max="4872" width="17.36328125" style="321" customWidth="1"/>
    <col min="4873" max="5120" width="8.7265625" style="321"/>
    <col min="5121" max="5121" width="8.453125" style="321" customWidth="1"/>
    <col min="5122" max="5122" width="15.54296875" style="321" customWidth="1"/>
    <col min="5123" max="5123" width="14.54296875" style="321" customWidth="1"/>
    <col min="5124" max="5124" width="21" style="321" customWidth="1"/>
    <col min="5125" max="5125" width="15.81640625" style="321" customWidth="1"/>
    <col min="5126" max="5126" width="16.453125" style="321" customWidth="1"/>
    <col min="5127" max="5127" width="22" style="321" customWidth="1"/>
    <col min="5128" max="5128" width="17.36328125" style="321" customWidth="1"/>
    <col min="5129" max="5376" width="8.7265625" style="321"/>
    <col min="5377" max="5377" width="8.453125" style="321" customWidth="1"/>
    <col min="5378" max="5378" width="15.54296875" style="321" customWidth="1"/>
    <col min="5379" max="5379" width="14.54296875" style="321" customWidth="1"/>
    <col min="5380" max="5380" width="21" style="321" customWidth="1"/>
    <col min="5381" max="5381" width="15.81640625" style="321" customWidth="1"/>
    <col min="5382" max="5382" width="16.453125" style="321" customWidth="1"/>
    <col min="5383" max="5383" width="22" style="321" customWidth="1"/>
    <col min="5384" max="5384" width="17.36328125" style="321" customWidth="1"/>
    <col min="5385" max="5632" width="8.7265625" style="321"/>
    <col min="5633" max="5633" width="8.453125" style="321" customWidth="1"/>
    <col min="5634" max="5634" width="15.54296875" style="321" customWidth="1"/>
    <col min="5635" max="5635" width="14.54296875" style="321" customWidth="1"/>
    <col min="5636" max="5636" width="21" style="321" customWidth="1"/>
    <col min="5637" max="5637" width="15.81640625" style="321" customWidth="1"/>
    <col min="5638" max="5638" width="16.453125" style="321" customWidth="1"/>
    <col min="5639" max="5639" width="22" style="321" customWidth="1"/>
    <col min="5640" max="5640" width="17.36328125" style="321" customWidth="1"/>
    <col min="5641" max="5888" width="8.7265625" style="321"/>
    <col min="5889" max="5889" width="8.453125" style="321" customWidth="1"/>
    <col min="5890" max="5890" width="15.54296875" style="321" customWidth="1"/>
    <col min="5891" max="5891" width="14.54296875" style="321" customWidth="1"/>
    <col min="5892" max="5892" width="21" style="321" customWidth="1"/>
    <col min="5893" max="5893" width="15.81640625" style="321" customWidth="1"/>
    <col min="5894" max="5894" width="16.453125" style="321" customWidth="1"/>
    <col min="5895" max="5895" width="22" style="321" customWidth="1"/>
    <col min="5896" max="5896" width="17.36328125" style="321" customWidth="1"/>
    <col min="5897" max="6144" width="8.7265625" style="321"/>
    <col min="6145" max="6145" width="8.453125" style="321" customWidth="1"/>
    <col min="6146" max="6146" width="15.54296875" style="321" customWidth="1"/>
    <col min="6147" max="6147" width="14.54296875" style="321" customWidth="1"/>
    <col min="6148" max="6148" width="21" style="321" customWidth="1"/>
    <col min="6149" max="6149" width="15.81640625" style="321" customWidth="1"/>
    <col min="6150" max="6150" width="16.453125" style="321" customWidth="1"/>
    <col min="6151" max="6151" width="22" style="321" customWidth="1"/>
    <col min="6152" max="6152" width="17.36328125" style="321" customWidth="1"/>
    <col min="6153" max="6400" width="8.7265625" style="321"/>
    <col min="6401" max="6401" width="8.453125" style="321" customWidth="1"/>
    <col min="6402" max="6402" width="15.54296875" style="321" customWidth="1"/>
    <col min="6403" max="6403" width="14.54296875" style="321" customWidth="1"/>
    <col min="6404" max="6404" width="21" style="321" customWidth="1"/>
    <col min="6405" max="6405" width="15.81640625" style="321" customWidth="1"/>
    <col min="6406" max="6406" width="16.453125" style="321" customWidth="1"/>
    <col min="6407" max="6407" width="22" style="321" customWidth="1"/>
    <col min="6408" max="6408" width="17.36328125" style="321" customWidth="1"/>
    <col min="6409" max="6656" width="8.7265625" style="321"/>
    <col min="6657" max="6657" width="8.453125" style="321" customWidth="1"/>
    <col min="6658" max="6658" width="15.54296875" style="321" customWidth="1"/>
    <col min="6659" max="6659" width="14.54296875" style="321" customWidth="1"/>
    <col min="6660" max="6660" width="21" style="321" customWidth="1"/>
    <col min="6661" max="6661" width="15.81640625" style="321" customWidth="1"/>
    <col min="6662" max="6662" width="16.453125" style="321" customWidth="1"/>
    <col min="6663" max="6663" width="22" style="321" customWidth="1"/>
    <col min="6664" max="6664" width="17.36328125" style="321" customWidth="1"/>
    <col min="6665" max="6912" width="8.7265625" style="321"/>
    <col min="6913" max="6913" width="8.453125" style="321" customWidth="1"/>
    <col min="6914" max="6914" width="15.54296875" style="321" customWidth="1"/>
    <col min="6915" max="6915" width="14.54296875" style="321" customWidth="1"/>
    <col min="6916" max="6916" width="21" style="321" customWidth="1"/>
    <col min="6917" max="6917" width="15.81640625" style="321" customWidth="1"/>
    <col min="6918" max="6918" width="16.453125" style="321" customWidth="1"/>
    <col min="6919" max="6919" width="22" style="321" customWidth="1"/>
    <col min="6920" max="6920" width="17.36328125" style="321" customWidth="1"/>
    <col min="6921" max="7168" width="8.7265625" style="321"/>
    <col min="7169" max="7169" width="8.453125" style="321" customWidth="1"/>
    <col min="7170" max="7170" width="15.54296875" style="321" customWidth="1"/>
    <col min="7171" max="7171" width="14.54296875" style="321" customWidth="1"/>
    <col min="7172" max="7172" width="21" style="321" customWidth="1"/>
    <col min="7173" max="7173" width="15.81640625" style="321" customWidth="1"/>
    <col min="7174" max="7174" width="16.453125" style="321" customWidth="1"/>
    <col min="7175" max="7175" width="22" style="321" customWidth="1"/>
    <col min="7176" max="7176" width="17.36328125" style="321" customWidth="1"/>
    <col min="7177" max="7424" width="8.7265625" style="321"/>
    <col min="7425" max="7425" width="8.453125" style="321" customWidth="1"/>
    <col min="7426" max="7426" width="15.54296875" style="321" customWidth="1"/>
    <col min="7427" max="7427" width="14.54296875" style="321" customWidth="1"/>
    <col min="7428" max="7428" width="21" style="321" customWidth="1"/>
    <col min="7429" max="7429" width="15.81640625" style="321" customWidth="1"/>
    <col min="7430" max="7430" width="16.453125" style="321" customWidth="1"/>
    <col min="7431" max="7431" width="22" style="321" customWidth="1"/>
    <col min="7432" max="7432" width="17.36328125" style="321" customWidth="1"/>
    <col min="7433" max="7680" width="8.7265625" style="321"/>
    <col min="7681" max="7681" width="8.453125" style="321" customWidth="1"/>
    <col min="7682" max="7682" width="15.54296875" style="321" customWidth="1"/>
    <col min="7683" max="7683" width="14.54296875" style="321" customWidth="1"/>
    <col min="7684" max="7684" width="21" style="321" customWidth="1"/>
    <col min="7685" max="7685" width="15.81640625" style="321" customWidth="1"/>
    <col min="7686" max="7686" width="16.453125" style="321" customWidth="1"/>
    <col min="7687" max="7687" width="22" style="321" customWidth="1"/>
    <col min="7688" max="7688" width="17.36328125" style="321" customWidth="1"/>
    <col min="7689" max="7936" width="8.7265625" style="321"/>
    <col min="7937" max="7937" width="8.453125" style="321" customWidth="1"/>
    <col min="7938" max="7938" width="15.54296875" style="321" customWidth="1"/>
    <col min="7939" max="7939" width="14.54296875" style="321" customWidth="1"/>
    <col min="7940" max="7940" width="21" style="321" customWidth="1"/>
    <col min="7941" max="7941" width="15.81640625" style="321" customWidth="1"/>
    <col min="7942" max="7942" width="16.453125" style="321" customWidth="1"/>
    <col min="7943" max="7943" width="22" style="321" customWidth="1"/>
    <col min="7944" max="7944" width="17.36328125" style="321" customWidth="1"/>
    <col min="7945" max="8192" width="8.7265625" style="321"/>
    <col min="8193" max="8193" width="8.453125" style="321" customWidth="1"/>
    <col min="8194" max="8194" width="15.54296875" style="321" customWidth="1"/>
    <col min="8195" max="8195" width="14.54296875" style="321" customWidth="1"/>
    <col min="8196" max="8196" width="21" style="321" customWidth="1"/>
    <col min="8197" max="8197" width="15.81640625" style="321" customWidth="1"/>
    <col min="8198" max="8198" width="16.453125" style="321" customWidth="1"/>
    <col min="8199" max="8199" width="22" style="321" customWidth="1"/>
    <col min="8200" max="8200" width="17.36328125" style="321" customWidth="1"/>
    <col min="8201" max="8448" width="8.7265625" style="321"/>
    <col min="8449" max="8449" width="8.453125" style="321" customWidth="1"/>
    <col min="8450" max="8450" width="15.54296875" style="321" customWidth="1"/>
    <col min="8451" max="8451" width="14.54296875" style="321" customWidth="1"/>
    <col min="8452" max="8452" width="21" style="321" customWidth="1"/>
    <col min="8453" max="8453" width="15.81640625" style="321" customWidth="1"/>
    <col min="8454" max="8454" width="16.453125" style="321" customWidth="1"/>
    <col min="8455" max="8455" width="22" style="321" customWidth="1"/>
    <col min="8456" max="8456" width="17.36328125" style="321" customWidth="1"/>
    <col min="8457" max="8704" width="8.7265625" style="321"/>
    <col min="8705" max="8705" width="8.453125" style="321" customWidth="1"/>
    <col min="8706" max="8706" width="15.54296875" style="321" customWidth="1"/>
    <col min="8707" max="8707" width="14.54296875" style="321" customWidth="1"/>
    <col min="8708" max="8708" width="21" style="321" customWidth="1"/>
    <col min="8709" max="8709" width="15.81640625" style="321" customWidth="1"/>
    <col min="8710" max="8710" width="16.453125" style="321" customWidth="1"/>
    <col min="8711" max="8711" width="22" style="321" customWidth="1"/>
    <col min="8712" max="8712" width="17.36328125" style="321" customWidth="1"/>
    <col min="8713" max="8960" width="8.7265625" style="321"/>
    <col min="8961" max="8961" width="8.453125" style="321" customWidth="1"/>
    <col min="8962" max="8962" width="15.54296875" style="321" customWidth="1"/>
    <col min="8963" max="8963" width="14.54296875" style="321" customWidth="1"/>
    <col min="8964" max="8964" width="21" style="321" customWidth="1"/>
    <col min="8965" max="8965" width="15.81640625" style="321" customWidth="1"/>
    <col min="8966" max="8966" width="16.453125" style="321" customWidth="1"/>
    <col min="8967" max="8967" width="22" style="321" customWidth="1"/>
    <col min="8968" max="8968" width="17.36328125" style="321" customWidth="1"/>
    <col min="8969" max="9216" width="8.7265625" style="321"/>
    <col min="9217" max="9217" width="8.453125" style="321" customWidth="1"/>
    <col min="9218" max="9218" width="15.54296875" style="321" customWidth="1"/>
    <col min="9219" max="9219" width="14.54296875" style="321" customWidth="1"/>
    <col min="9220" max="9220" width="21" style="321" customWidth="1"/>
    <col min="9221" max="9221" width="15.81640625" style="321" customWidth="1"/>
    <col min="9222" max="9222" width="16.453125" style="321" customWidth="1"/>
    <col min="9223" max="9223" width="22" style="321" customWidth="1"/>
    <col min="9224" max="9224" width="17.36328125" style="321" customWidth="1"/>
    <col min="9225" max="9472" width="8.7265625" style="321"/>
    <col min="9473" max="9473" width="8.453125" style="321" customWidth="1"/>
    <col min="9474" max="9474" width="15.54296875" style="321" customWidth="1"/>
    <col min="9475" max="9475" width="14.54296875" style="321" customWidth="1"/>
    <col min="9476" max="9476" width="21" style="321" customWidth="1"/>
    <col min="9477" max="9477" width="15.81640625" style="321" customWidth="1"/>
    <col min="9478" max="9478" width="16.453125" style="321" customWidth="1"/>
    <col min="9479" max="9479" width="22" style="321" customWidth="1"/>
    <col min="9480" max="9480" width="17.36328125" style="321" customWidth="1"/>
    <col min="9481" max="9728" width="8.7265625" style="321"/>
    <col min="9729" max="9729" width="8.453125" style="321" customWidth="1"/>
    <col min="9730" max="9730" width="15.54296875" style="321" customWidth="1"/>
    <col min="9731" max="9731" width="14.54296875" style="321" customWidth="1"/>
    <col min="9732" max="9732" width="21" style="321" customWidth="1"/>
    <col min="9733" max="9733" width="15.81640625" style="321" customWidth="1"/>
    <col min="9734" max="9734" width="16.453125" style="321" customWidth="1"/>
    <col min="9735" max="9735" width="22" style="321" customWidth="1"/>
    <col min="9736" max="9736" width="17.36328125" style="321" customWidth="1"/>
    <col min="9737" max="9984" width="8.7265625" style="321"/>
    <col min="9985" max="9985" width="8.453125" style="321" customWidth="1"/>
    <col min="9986" max="9986" width="15.54296875" style="321" customWidth="1"/>
    <col min="9987" max="9987" width="14.54296875" style="321" customWidth="1"/>
    <col min="9988" max="9988" width="21" style="321" customWidth="1"/>
    <col min="9989" max="9989" width="15.81640625" style="321" customWidth="1"/>
    <col min="9990" max="9990" width="16.453125" style="321" customWidth="1"/>
    <col min="9991" max="9991" width="22" style="321" customWidth="1"/>
    <col min="9992" max="9992" width="17.36328125" style="321" customWidth="1"/>
    <col min="9993" max="10240" width="8.7265625" style="321"/>
    <col min="10241" max="10241" width="8.453125" style="321" customWidth="1"/>
    <col min="10242" max="10242" width="15.54296875" style="321" customWidth="1"/>
    <col min="10243" max="10243" width="14.54296875" style="321" customWidth="1"/>
    <col min="10244" max="10244" width="21" style="321" customWidth="1"/>
    <col min="10245" max="10245" width="15.81640625" style="321" customWidth="1"/>
    <col min="10246" max="10246" width="16.453125" style="321" customWidth="1"/>
    <col min="10247" max="10247" width="22" style="321" customWidth="1"/>
    <col min="10248" max="10248" width="17.36328125" style="321" customWidth="1"/>
    <col min="10249" max="10496" width="8.7265625" style="321"/>
    <col min="10497" max="10497" width="8.453125" style="321" customWidth="1"/>
    <col min="10498" max="10498" width="15.54296875" style="321" customWidth="1"/>
    <col min="10499" max="10499" width="14.54296875" style="321" customWidth="1"/>
    <col min="10500" max="10500" width="21" style="321" customWidth="1"/>
    <col min="10501" max="10501" width="15.81640625" style="321" customWidth="1"/>
    <col min="10502" max="10502" width="16.453125" style="321" customWidth="1"/>
    <col min="10503" max="10503" width="22" style="321" customWidth="1"/>
    <col min="10504" max="10504" width="17.36328125" style="321" customWidth="1"/>
    <col min="10505" max="10752" width="8.7265625" style="321"/>
    <col min="10753" max="10753" width="8.453125" style="321" customWidth="1"/>
    <col min="10754" max="10754" width="15.54296875" style="321" customWidth="1"/>
    <col min="10755" max="10755" width="14.54296875" style="321" customWidth="1"/>
    <col min="10756" max="10756" width="21" style="321" customWidth="1"/>
    <col min="10757" max="10757" width="15.81640625" style="321" customWidth="1"/>
    <col min="10758" max="10758" width="16.453125" style="321" customWidth="1"/>
    <col min="10759" max="10759" width="22" style="321" customWidth="1"/>
    <col min="10760" max="10760" width="17.36328125" style="321" customWidth="1"/>
    <col min="10761" max="11008" width="8.7265625" style="321"/>
    <col min="11009" max="11009" width="8.453125" style="321" customWidth="1"/>
    <col min="11010" max="11010" width="15.54296875" style="321" customWidth="1"/>
    <col min="11011" max="11011" width="14.54296875" style="321" customWidth="1"/>
    <col min="11012" max="11012" width="21" style="321" customWidth="1"/>
    <col min="11013" max="11013" width="15.81640625" style="321" customWidth="1"/>
    <col min="11014" max="11014" width="16.453125" style="321" customWidth="1"/>
    <col min="11015" max="11015" width="22" style="321" customWidth="1"/>
    <col min="11016" max="11016" width="17.36328125" style="321" customWidth="1"/>
    <col min="11017" max="11264" width="8.7265625" style="321"/>
    <col min="11265" max="11265" width="8.453125" style="321" customWidth="1"/>
    <col min="11266" max="11266" width="15.54296875" style="321" customWidth="1"/>
    <col min="11267" max="11267" width="14.54296875" style="321" customWidth="1"/>
    <col min="11268" max="11268" width="21" style="321" customWidth="1"/>
    <col min="11269" max="11269" width="15.81640625" style="321" customWidth="1"/>
    <col min="11270" max="11270" width="16.453125" style="321" customWidth="1"/>
    <col min="11271" max="11271" width="22" style="321" customWidth="1"/>
    <col min="11272" max="11272" width="17.36328125" style="321" customWidth="1"/>
    <col min="11273" max="11520" width="8.7265625" style="321"/>
    <col min="11521" max="11521" width="8.453125" style="321" customWidth="1"/>
    <col min="11522" max="11522" width="15.54296875" style="321" customWidth="1"/>
    <col min="11523" max="11523" width="14.54296875" style="321" customWidth="1"/>
    <col min="11524" max="11524" width="21" style="321" customWidth="1"/>
    <col min="11525" max="11525" width="15.81640625" style="321" customWidth="1"/>
    <col min="11526" max="11526" width="16.453125" style="321" customWidth="1"/>
    <col min="11527" max="11527" width="22" style="321" customWidth="1"/>
    <col min="11528" max="11528" width="17.36328125" style="321" customWidth="1"/>
    <col min="11529" max="11776" width="8.7265625" style="321"/>
    <col min="11777" max="11777" width="8.453125" style="321" customWidth="1"/>
    <col min="11778" max="11778" width="15.54296875" style="321" customWidth="1"/>
    <col min="11779" max="11779" width="14.54296875" style="321" customWidth="1"/>
    <col min="11780" max="11780" width="21" style="321" customWidth="1"/>
    <col min="11781" max="11781" width="15.81640625" style="321" customWidth="1"/>
    <col min="11782" max="11782" width="16.453125" style="321" customWidth="1"/>
    <col min="11783" max="11783" width="22" style="321" customWidth="1"/>
    <col min="11784" max="11784" width="17.36328125" style="321" customWidth="1"/>
    <col min="11785" max="12032" width="8.7265625" style="321"/>
    <col min="12033" max="12033" width="8.453125" style="321" customWidth="1"/>
    <col min="12034" max="12034" width="15.54296875" style="321" customWidth="1"/>
    <col min="12035" max="12035" width="14.54296875" style="321" customWidth="1"/>
    <col min="12036" max="12036" width="21" style="321" customWidth="1"/>
    <col min="12037" max="12037" width="15.81640625" style="321" customWidth="1"/>
    <col min="12038" max="12038" width="16.453125" style="321" customWidth="1"/>
    <col min="12039" max="12039" width="22" style="321" customWidth="1"/>
    <col min="12040" max="12040" width="17.36328125" style="321" customWidth="1"/>
    <col min="12041" max="12288" width="8.7265625" style="321"/>
    <col min="12289" max="12289" width="8.453125" style="321" customWidth="1"/>
    <col min="12290" max="12290" width="15.54296875" style="321" customWidth="1"/>
    <col min="12291" max="12291" width="14.54296875" style="321" customWidth="1"/>
    <col min="12292" max="12292" width="21" style="321" customWidth="1"/>
    <col min="12293" max="12293" width="15.81640625" style="321" customWidth="1"/>
    <col min="12294" max="12294" width="16.453125" style="321" customWidth="1"/>
    <col min="12295" max="12295" width="22" style="321" customWidth="1"/>
    <col min="12296" max="12296" width="17.36328125" style="321" customWidth="1"/>
    <col min="12297" max="12544" width="8.7265625" style="321"/>
    <col min="12545" max="12545" width="8.453125" style="321" customWidth="1"/>
    <col min="12546" max="12546" width="15.54296875" style="321" customWidth="1"/>
    <col min="12547" max="12547" width="14.54296875" style="321" customWidth="1"/>
    <col min="12548" max="12548" width="21" style="321" customWidth="1"/>
    <col min="12549" max="12549" width="15.81640625" style="321" customWidth="1"/>
    <col min="12550" max="12550" width="16.453125" style="321" customWidth="1"/>
    <col min="12551" max="12551" width="22" style="321" customWidth="1"/>
    <col min="12552" max="12552" width="17.36328125" style="321" customWidth="1"/>
    <col min="12553" max="12800" width="8.7265625" style="321"/>
    <col min="12801" max="12801" width="8.453125" style="321" customWidth="1"/>
    <col min="12802" max="12802" width="15.54296875" style="321" customWidth="1"/>
    <col min="12803" max="12803" width="14.54296875" style="321" customWidth="1"/>
    <col min="12804" max="12804" width="21" style="321" customWidth="1"/>
    <col min="12805" max="12805" width="15.81640625" style="321" customWidth="1"/>
    <col min="12806" max="12806" width="16.453125" style="321" customWidth="1"/>
    <col min="12807" max="12807" width="22" style="321" customWidth="1"/>
    <col min="12808" max="12808" width="17.36328125" style="321" customWidth="1"/>
    <col min="12809" max="13056" width="8.7265625" style="321"/>
    <col min="13057" max="13057" width="8.453125" style="321" customWidth="1"/>
    <col min="13058" max="13058" width="15.54296875" style="321" customWidth="1"/>
    <col min="13059" max="13059" width="14.54296875" style="321" customWidth="1"/>
    <col min="13060" max="13060" width="21" style="321" customWidth="1"/>
    <col min="13061" max="13061" width="15.81640625" style="321" customWidth="1"/>
    <col min="13062" max="13062" width="16.453125" style="321" customWidth="1"/>
    <col min="13063" max="13063" width="22" style="321" customWidth="1"/>
    <col min="13064" max="13064" width="17.36328125" style="321" customWidth="1"/>
    <col min="13065" max="13312" width="8.7265625" style="321"/>
    <col min="13313" max="13313" width="8.453125" style="321" customWidth="1"/>
    <col min="13314" max="13314" width="15.54296875" style="321" customWidth="1"/>
    <col min="13315" max="13315" width="14.54296875" style="321" customWidth="1"/>
    <col min="13316" max="13316" width="21" style="321" customWidth="1"/>
    <col min="13317" max="13317" width="15.81640625" style="321" customWidth="1"/>
    <col min="13318" max="13318" width="16.453125" style="321" customWidth="1"/>
    <col min="13319" max="13319" width="22" style="321" customWidth="1"/>
    <col min="13320" max="13320" width="17.36328125" style="321" customWidth="1"/>
    <col min="13321" max="13568" width="8.7265625" style="321"/>
    <col min="13569" max="13569" width="8.453125" style="321" customWidth="1"/>
    <col min="13570" max="13570" width="15.54296875" style="321" customWidth="1"/>
    <col min="13571" max="13571" width="14.54296875" style="321" customWidth="1"/>
    <col min="13572" max="13572" width="21" style="321" customWidth="1"/>
    <col min="13573" max="13573" width="15.81640625" style="321" customWidth="1"/>
    <col min="13574" max="13574" width="16.453125" style="321" customWidth="1"/>
    <col min="13575" max="13575" width="22" style="321" customWidth="1"/>
    <col min="13576" max="13576" width="17.36328125" style="321" customWidth="1"/>
    <col min="13577" max="13824" width="8.7265625" style="321"/>
    <col min="13825" max="13825" width="8.453125" style="321" customWidth="1"/>
    <col min="13826" max="13826" width="15.54296875" style="321" customWidth="1"/>
    <col min="13827" max="13827" width="14.54296875" style="321" customWidth="1"/>
    <col min="13828" max="13828" width="21" style="321" customWidth="1"/>
    <col min="13829" max="13829" width="15.81640625" style="321" customWidth="1"/>
    <col min="13830" max="13830" width="16.453125" style="321" customWidth="1"/>
    <col min="13831" max="13831" width="22" style="321" customWidth="1"/>
    <col min="13832" max="13832" width="17.36328125" style="321" customWidth="1"/>
    <col min="13833" max="14080" width="8.7265625" style="321"/>
    <col min="14081" max="14081" width="8.453125" style="321" customWidth="1"/>
    <col min="14082" max="14082" width="15.54296875" style="321" customWidth="1"/>
    <col min="14083" max="14083" width="14.54296875" style="321" customWidth="1"/>
    <col min="14084" max="14084" width="21" style="321" customWidth="1"/>
    <col min="14085" max="14085" width="15.81640625" style="321" customWidth="1"/>
    <col min="14086" max="14086" width="16.453125" style="321" customWidth="1"/>
    <col min="14087" max="14087" width="22" style="321" customWidth="1"/>
    <col min="14088" max="14088" width="17.36328125" style="321" customWidth="1"/>
    <col min="14089" max="14336" width="8.7265625" style="321"/>
    <col min="14337" max="14337" width="8.453125" style="321" customWidth="1"/>
    <col min="14338" max="14338" width="15.54296875" style="321" customWidth="1"/>
    <col min="14339" max="14339" width="14.54296875" style="321" customWidth="1"/>
    <col min="14340" max="14340" width="21" style="321" customWidth="1"/>
    <col min="14341" max="14341" width="15.81640625" style="321" customWidth="1"/>
    <col min="14342" max="14342" width="16.453125" style="321" customWidth="1"/>
    <col min="14343" max="14343" width="22" style="321" customWidth="1"/>
    <col min="14344" max="14344" width="17.36328125" style="321" customWidth="1"/>
    <col min="14345" max="14592" width="8.7265625" style="321"/>
    <col min="14593" max="14593" width="8.453125" style="321" customWidth="1"/>
    <col min="14594" max="14594" width="15.54296875" style="321" customWidth="1"/>
    <col min="14595" max="14595" width="14.54296875" style="321" customWidth="1"/>
    <col min="14596" max="14596" width="21" style="321" customWidth="1"/>
    <col min="14597" max="14597" width="15.81640625" style="321" customWidth="1"/>
    <col min="14598" max="14598" width="16.453125" style="321" customWidth="1"/>
    <col min="14599" max="14599" width="22" style="321" customWidth="1"/>
    <col min="14600" max="14600" width="17.36328125" style="321" customWidth="1"/>
    <col min="14601" max="14848" width="8.7265625" style="321"/>
    <col min="14849" max="14849" width="8.453125" style="321" customWidth="1"/>
    <col min="14850" max="14850" width="15.54296875" style="321" customWidth="1"/>
    <col min="14851" max="14851" width="14.54296875" style="321" customWidth="1"/>
    <col min="14852" max="14852" width="21" style="321" customWidth="1"/>
    <col min="14853" max="14853" width="15.81640625" style="321" customWidth="1"/>
    <col min="14854" max="14854" width="16.453125" style="321" customWidth="1"/>
    <col min="14855" max="14855" width="22" style="321" customWidth="1"/>
    <col min="14856" max="14856" width="17.36328125" style="321" customWidth="1"/>
    <col min="14857" max="15104" width="8.7265625" style="321"/>
    <col min="15105" max="15105" width="8.453125" style="321" customWidth="1"/>
    <col min="15106" max="15106" width="15.54296875" style="321" customWidth="1"/>
    <col min="15107" max="15107" width="14.54296875" style="321" customWidth="1"/>
    <col min="15108" max="15108" width="21" style="321" customWidth="1"/>
    <col min="15109" max="15109" width="15.81640625" style="321" customWidth="1"/>
    <col min="15110" max="15110" width="16.453125" style="321" customWidth="1"/>
    <col min="15111" max="15111" width="22" style="321" customWidth="1"/>
    <col min="15112" max="15112" width="17.36328125" style="321" customWidth="1"/>
    <col min="15113" max="15360" width="8.7265625" style="321"/>
    <col min="15361" max="15361" width="8.453125" style="321" customWidth="1"/>
    <col min="15362" max="15362" width="15.54296875" style="321" customWidth="1"/>
    <col min="15363" max="15363" width="14.54296875" style="321" customWidth="1"/>
    <col min="15364" max="15364" width="21" style="321" customWidth="1"/>
    <col min="15365" max="15365" width="15.81640625" style="321" customWidth="1"/>
    <col min="15366" max="15366" width="16.453125" style="321" customWidth="1"/>
    <col min="15367" max="15367" width="22" style="321" customWidth="1"/>
    <col min="15368" max="15368" width="17.36328125" style="321" customWidth="1"/>
    <col min="15369" max="15616" width="8.7265625" style="321"/>
    <col min="15617" max="15617" width="8.453125" style="321" customWidth="1"/>
    <col min="15618" max="15618" width="15.54296875" style="321" customWidth="1"/>
    <col min="15619" max="15619" width="14.54296875" style="321" customWidth="1"/>
    <col min="15620" max="15620" width="21" style="321" customWidth="1"/>
    <col min="15621" max="15621" width="15.81640625" style="321" customWidth="1"/>
    <col min="15622" max="15622" width="16.453125" style="321" customWidth="1"/>
    <col min="15623" max="15623" width="22" style="321" customWidth="1"/>
    <col min="15624" max="15624" width="17.36328125" style="321" customWidth="1"/>
    <col min="15625" max="15872" width="8.7265625" style="321"/>
    <col min="15873" max="15873" width="8.453125" style="321" customWidth="1"/>
    <col min="15874" max="15874" width="15.54296875" style="321" customWidth="1"/>
    <col min="15875" max="15875" width="14.54296875" style="321" customWidth="1"/>
    <col min="15876" max="15876" width="21" style="321" customWidth="1"/>
    <col min="15877" max="15877" width="15.81640625" style="321" customWidth="1"/>
    <col min="15878" max="15878" width="16.453125" style="321" customWidth="1"/>
    <col min="15879" max="15879" width="22" style="321" customWidth="1"/>
    <col min="15880" max="15880" width="17.36328125" style="321" customWidth="1"/>
    <col min="15881" max="16128" width="8.7265625" style="321"/>
    <col min="16129" max="16129" width="8.453125" style="321" customWidth="1"/>
    <col min="16130" max="16130" width="15.54296875" style="321" customWidth="1"/>
    <col min="16131" max="16131" width="14.54296875" style="321" customWidth="1"/>
    <col min="16132" max="16132" width="21" style="321" customWidth="1"/>
    <col min="16133" max="16133" width="15.81640625" style="321" customWidth="1"/>
    <col min="16134" max="16134" width="16.453125" style="321" customWidth="1"/>
    <col min="16135" max="16135" width="22" style="321" customWidth="1"/>
    <col min="16136" max="16136" width="17.36328125" style="321" customWidth="1"/>
    <col min="16137" max="16384" width="8.7265625" style="321"/>
  </cols>
  <sheetData>
    <row r="1" spans="1:10" ht="15.5">
      <c r="A1" s="795" t="s">
        <v>0</v>
      </c>
      <c r="B1" s="795"/>
      <c r="C1" s="795"/>
      <c r="D1" s="795"/>
      <c r="E1" s="795"/>
      <c r="F1" s="795"/>
      <c r="H1" s="420" t="s">
        <v>670</v>
      </c>
    </row>
    <row r="2" spans="1:10" ht="20.5">
      <c r="A2" s="796" t="s">
        <v>838</v>
      </c>
      <c r="B2" s="796"/>
      <c r="C2" s="796"/>
      <c r="D2" s="796"/>
      <c r="E2" s="796"/>
      <c r="F2" s="796"/>
      <c r="G2" s="796"/>
    </row>
    <row r="3" spans="1:10" ht="13.5">
      <c r="A3" s="351"/>
      <c r="B3" s="351"/>
    </row>
    <row r="4" spans="1:10" ht="18" customHeight="1">
      <c r="A4" s="797" t="s">
        <v>765</v>
      </c>
      <c r="B4" s="797"/>
      <c r="C4" s="797"/>
      <c r="D4" s="797"/>
      <c r="E4" s="797"/>
      <c r="F4" s="797"/>
      <c r="G4" s="797"/>
    </row>
    <row r="5" spans="1:10" ht="13.5">
      <c r="A5" s="421" t="s">
        <v>816</v>
      </c>
      <c r="B5" s="421"/>
    </row>
    <row r="6" spans="1:10" ht="13.5">
      <c r="A6" s="421"/>
      <c r="B6" s="421"/>
      <c r="F6" s="798" t="s">
        <v>916</v>
      </c>
      <c r="G6" s="798"/>
      <c r="H6" s="798"/>
    </row>
    <row r="7" spans="1:10" ht="59.25" customHeight="1">
      <c r="A7" s="405" t="s">
        <v>2</v>
      </c>
      <c r="B7" s="405" t="s">
        <v>3</v>
      </c>
      <c r="C7" s="422" t="s">
        <v>766</v>
      </c>
      <c r="D7" s="422" t="s">
        <v>767</v>
      </c>
      <c r="E7" s="422" t="s">
        <v>768</v>
      </c>
      <c r="F7" s="422" t="s">
        <v>769</v>
      </c>
      <c r="G7" s="423" t="s">
        <v>770</v>
      </c>
      <c r="H7" s="424" t="s">
        <v>771</v>
      </c>
    </row>
    <row r="8" spans="1:10" s="420" customFormat="1" ht="14.5">
      <c r="A8" s="354" t="s">
        <v>246</v>
      </c>
      <c r="B8" s="354" t="s">
        <v>247</v>
      </c>
      <c r="C8" s="354" t="s">
        <v>248</v>
      </c>
      <c r="D8" s="354" t="s">
        <v>249</v>
      </c>
      <c r="E8" s="354" t="s">
        <v>250</v>
      </c>
      <c r="F8" s="354" t="s">
        <v>251</v>
      </c>
      <c r="G8" s="425" t="s">
        <v>252</v>
      </c>
      <c r="H8" s="426">
        <v>8</v>
      </c>
    </row>
    <row r="9" spans="1:10" s="420" customFormat="1" ht="30">
      <c r="A9" s="202">
        <v>1</v>
      </c>
      <c r="B9" s="201" t="s">
        <v>672</v>
      </c>
      <c r="C9" s="430">
        <f>'AT-8_Hon_CCH_Pry'!D14+'AT-8A_Hon_CCH_UPry'!D14</f>
        <v>151</v>
      </c>
      <c r="D9" s="430">
        <v>151</v>
      </c>
      <c r="E9" s="430">
        <v>4</v>
      </c>
      <c r="F9" s="430">
        <v>2</v>
      </c>
      <c r="G9" s="476" t="s">
        <v>900</v>
      </c>
      <c r="H9" s="477" t="s">
        <v>815</v>
      </c>
      <c r="J9" s="420">
        <f>C9-D9</f>
        <v>0</v>
      </c>
    </row>
    <row r="10" spans="1:10" s="420" customFormat="1" ht="14.5">
      <c r="A10" s="478">
        <v>2</v>
      </c>
      <c r="B10" s="479" t="s">
        <v>673</v>
      </c>
      <c r="C10" s="430">
        <f>'AT-8_Hon_CCH_Pry'!D15+'AT-8A_Hon_CCH_UPry'!D15</f>
        <v>282</v>
      </c>
      <c r="D10" s="430">
        <v>282</v>
      </c>
      <c r="E10" s="430">
        <v>10</v>
      </c>
      <c r="F10" s="475">
        <v>1</v>
      </c>
      <c r="G10" s="476" t="s">
        <v>956</v>
      </c>
      <c r="H10" s="477" t="s">
        <v>815</v>
      </c>
      <c r="J10" s="420">
        <f t="shared" ref="J10:J34" si="0">C10-D10</f>
        <v>0</v>
      </c>
    </row>
    <row r="11" spans="1:10" s="420" customFormat="1" ht="14.5">
      <c r="A11" s="202">
        <v>3</v>
      </c>
      <c r="B11" s="201" t="s">
        <v>674</v>
      </c>
      <c r="C11" s="430">
        <f>'AT-8_Hon_CCH_Pry'!D16+'AT-8A_Hon_CCH_UPry'!D16</f>
        <v>326</v>
      </c>
      <c r="D11" s="430">
        <v>306</v>
      </c>
      <c r="E11" s="430">
        <v>6</v>
      </c>
      <c r="F11" s="430">
        <v>1</v>
      </c>
      <c r="G11" s="476" t="s">
        <v>956</v>
      </c>
      <c r="H11" s="477" t="s">
        <v>815</v>
      </c>
      <c r="J11" s="420">
        <f t="shared" si="0"/>
        <v>20</v>
      </c>
    </row>
    <row r="12" spans="1:10" s="420" customFormat="1" ht="14.5">
      <c r="A12" s="401">
        <v>4</v>
      </c>
      <c r="B12" s="33" t="s">
        <v>675</v>
      </c>
      <c r="C12" s="430">
        <f>'AT-8_Hon_CCH_Pry'!D17+'AT-8A_Hon_CCH_UPry'!D17</f>
        <v>393</v>
      </c>
      <c r="D12" s="430">
        <v>302</v>
      </c>
      <c r="E12" s="430">
        <v>5</v>
      </c>
      <c r="F12" s="430">
        <v>1</v>
      </c>
      <c r="G12" s="476" t="s">
        <v>956</v>
      </c>
      <c r="H12" s="477" t="s">
        <v>815</v>
      </c>
      <c r="J12" s="420">
        <f t="shared" si="0"/>
        <v>91</v>
      </c>
    </row>
    <row r="13" spans="1:10" s="420" customFormat="1" ht="14.5">
      <c r="A13" s="401">
        <v>5</v>
      </c>
      <c r="B13" s="33" t="s">
        <v>676</v>
      </c>
      <c r="C13" s="430">
        <f>'AT-8_Hon_CCH_Pry'!D18+'AT-8A_Hon_CCH_UPry'!D18</f>
        <v>139</v>
      </c>
      <c r="D13" s="430">
        <v>139</v>
      </c>
      <c r="E13" s="430">
        <v>1</v>
      </c>
      <c r="F13" s="430">
        <v>1</v>
      </c>
      <c r="G13" s="476" t="s">
        <v>956</v>
      </c>
      <c r="H13" s="477" t="s">
        <v>815</v>
      </c>
      <c r="J13" s="420">
        <f t="shared" si="0"/>
        <v>0</v>
      </c>
    </row>
    <row r="14" spans="1:10" s="420" customFormat="1" ht="14.5">
      <c r="A14" s="401">
        <v>6</v>
      </c>
      <c r="B14" s="33" t="s">
        <v>677</v>
      </c>
      <c r="C14" s="430">
        <f>'AT-8_Hon_CCH_Pry'!D19+'AT-8A_Hon_CCH_UPry'!D19</f>
        <v>302</v>
      </c>
      <c r="D14" s="430">
        <v>217</v>
      </c>
      <c r="E14" s="430">
        <v>2</v>
      </c>
      <c r="F14" s="430">
        <v>1</v>
      </c>
      <c r="G14" s="476" t="s">
        <v>956</v>
      </c>
      <c r="H14" s="477" t="s">
        <v>815</v>
      </c>
      <c r="J14" s="420">
        <f t="shared" si="0"/>
        <v>85</v>
      </c>
    </row>
    <row r="15" spans="1:10" s="420" customFormat="1" ht="14.5">
      <c r="A15" s="202">
        <v>7</v>
      </c>
      <c r="B15" s="201" t="s">
        <v>678</v>
      </c>
      <c r="C15" s="430">
        <f>'AT-8_Hon_CCH_Pry'!D20+'AT-8A_Hon_CCH_UPry'!D20</f>
        <v>266</v>
      </c>
      <c r="D15" s="430">
        <v>145</v>
      </c>
      <c r="E15" s="430">
        <v>4</v>
      </c>
      <c r="F15" s="430">
        <v>1</v>
      </c>
      <c r="G15" s="476" t="s">
        <v>956</v>
      </c>
      <c r="H15" s="477" t="s">
        <v>815</v>
      </c>
      <c r="J15" s="420">
        <f t="shared" si="0"/>
        <v>121</v>
      </c>
    </row>
    <row r="16" spans="1:10" s="420" customFormat="1" ht="14.5">
      <c r="A16" s="401">
        <v>8</v>
      </c>
      <c r="B16" s="33" t="s">
        <v>679</v>
      </c>
      <c r="C16" s="430">
        <f>'AT-8_Hon_CCH_Pry'!D21+'AT-8A_Hon_CCH_UPry'!D21</f>
        <v>300</v>
      </c>
      <c r="D16" s="430">
        <v>150</v>
      </c>
      <c r="E16" s="430">
        <v>4</v>
      </c>
      <c r="F16" s="430">
        <v>1</v>
      </c>
      <c r="G16" s="476" t="s">
        <v>956</v>
      </c>
      <c r="H16" s="477" t="s">
        <v>815</v>
      </c>
      <c r="J16" s="420">
        <f t="shared" si="0"/>
        <v>150</v>
      </c>
    </row>
    <row r="17" spans="1:10" ht="14.5">
      <c r="A17" s="401">
        <v>9</v>
      </c>
      <c r="B17" s="33" t="s">
        <v>680</v>
      </c>
      <c r="C17" s="430">
        <f>'AT-8_Hon_CCH_Pry'!D22+'AT-8A_Hon_CCH_UPry'!D22</f>
        <v>212</v>
      </c>
      <c r="D17" s="430">
        <v>212</v>
      </c>
      <c r="E17" s="430">
        <v>8</v>
      </c>
      <c r="F17" s="430">
        <v>1</v>
      </c>
      <c r="G17" s="476" t="s">
        <v>956</v>
      </c>
      <c r="H17" s="477" t="s">
        <v>815</v>
      </c>
      <c r="J17" s="420">
        <f t="shared" si="0"/>
        <v>0</v>
      </c>
    </row>
    <row r="18" spans="1:10" ht="14.5">
      <c r="A18" s="401">
        <v>10</v>
      </c>
      <c r="B18" s="33" t="s">
        <v>681</v>
      </c>
      <c r="C18" s="430">
        <f>'AT-8_Hon_CCH_Pry'!D23+'AT-8A_Hon_CCH_UPry'!D23</f>
        <v>241</v>
      </c>
      <c r="D18" s="430">
        <v>241</v>
      </c>
      <c r="E18" s="430">
        <v>4</v>
      </c>
      <c r="F18" s="430">
        <v>1</v>
      </c>
      <c r="G18" s="476" t="s">
        <v>956</v>
      </c>
      <c r="H18" s="477" t="s">
        <v>815</v>
      </c>
      <c r="J18" s="420">
        <f t="shared" si="0"/>
        <v>0</v>
      </c>
    </row>
    <row r="19" spans="1:10" ht="14.5">
      <c r="A19" s="401">
        <v>11</v>
      </c>
      <c r="B19" s="33" t="s">
        <v>682</v>
      </c>
      <c r="C19" s="430">
        <f>'AT-8_Hon_CCH_Pry'!D24+'AT-8A_Hon_CCH_UPry'!D24</f>
        <v>140</v>
      </c>
      <c r="D19" s="430">
        <v>140</v>
      </c>
      <c r="E19" s="430">
        <v>9</v>
      </c>
      <c r="F19" s="430">
        <v>1</v>
      </c>
      <c r="G19" s="476" t="s">
        <v>956</v>
      </c>
      <c r="H19" s="477" t="s">
        <v>815</v>
      </c>
      <c r="J19" s="420">
        <f t="shared" si="0"/>
        <v>0</v>
      </c>
    </row>
    <row r="20" spans="1:10" ht="14.5">
      <c r="A20" s="401">
        <v>12</v>
      </c>
      <c r="B20" s="33" t="s">
        <v>683</v>
      </c>
      <c r="C20" s="430">
        <f>'AT-8_Hon_CCH_Pry'!D25+'AT-8A_Hon_CCH_UPry'!D25</f>
        <v>200</v>
      </c>
      <c r="D20" s="430">
        <v>167</v>
      </c>
      <c r="E20" s="430">
        <v>8</v>
      </c>
      <c r="F20" s="430">
        <v>1</v>
      </c>
      <c r="G20" s="476" t="s">
        <v>956</v>
      </c>
      <c r="H20" s="477" t="s">
        <v>815</v>
      </c>
      <c r="J20" s="420">
        <f t="shared" si="0"/>
        <v>33</v>
      </c>
    </row>
    <row r="21" spans="1:10" ht="14.5">
      <c r="A21" s="401">
        <v>13</v>
      </c>
      <c r="B21" s="33" t="s">
        <v>684</v>
      </c>
      <c r="C21" s="430">
        <f>'AT-8_Hon_CCH_Pry'!D26+'AT-8A_Hon_CCH_UPry'!D26</f>
        <v>211</v>
      </c>
      <c r="D21" s="430">
        <v>195</v>
      </c>
      <c r="E21" s="430">
        <v>3</v>
      </c>
      <c r="F21" s="430">
        <v>1</v>
      </c>
      <c r="G21" s="476" t="s">
        <v>956</v>
      </c>
      <c r="H21" s="477" t="s">
        <v>815</v>
      </c>
      <c r="J21" s="420">
        <f t="shared" si="0"/>
        <v>16</v>
      </c>
    </row>
    <row r="22" spans="1:10" ht="14.5">
      <c r="A22" s="401">
        <v>14</v>
      </c>
      <c r="B22" s="33" t="s">
        <v>685</v>
      </c>
      <c r="C22" s="430">
        <f>'AT-8_Hon_CCH_Pry'!D27+'AT-8A_Hon_CCH_UPry'!D27</f>
        <v>69</v>
      </c>
      <c r="D22" s="430">
        <v>0</v>
      </c>
      <c r="E22" s="430">
        <v>0</v>
      </c>
      <c r="F22" s="430">
        <v>0</v>
      </c>
      <c r="G22" s="476" t="s">
        <v>956</v>
      </c>
      <c r="H22" s="477" t="s">
        <v>815</v>
      </c>
      <c r="J22" s="420">
        <f t="shared" si="0"/>
        <v>69</v>
      </c>
    </row>
    <row r="23" spans="1:10" ht="14.5">
      <c r="A23" s="478">
        <v>15</v>
      </c>
      <c r="B23" s="479" t="s">
        <v>686</v>
      </c>
      <c r="C23" s="430">
        <f>'AT-8_Hon_CCH_Pry'!D28+'AT-8A_Hon_CCH_UPry'!D28</f>
        <v>205</v>
      </c>
      <c r="D23" s="480">
        <v>132</v>
      </c>
      <c r="E23" s="480">
        <v>4</v>
      </c>
      <c r="F23" s="475">
        <v>1</v>
      </c>
      <c r="G23" s="476" t="s">
        <v>956</v>
      </c>
      <c r="H23" s="477" t="s">
        <v>815</v>
      </c>
      <c r="J23" s="420">
        <f t="shared" si="0"/>
        <v>73</v>
      </c>
    </row>
    <row r="24" spans="1:10" ht="14.5">
      <c r="A24" s="478">
        <v>16</v>
      </c>
      <c r="B24" s="479" t="s">
        <v>687</v>
      </c>
      <c r="C24" s="430">
        <f>'AT-8_Hon_CCH_Pry'!D29+'AT-8A_Hon_CCH_UPry'!D29</f>
        <v>308</v>
      </c>
      <c r="D24" s="480">
        <v>135</v>
      </c>
      <c r="E24" s="480">
        <v>6</v>
      </c>
      <c r="F24" s="475">
        <v>1</v>
      </c>
      <c r="G24" s="476" t="s">
        <v>956</v>
      </c>
      <c r="H24" s="477" t="s">
        <v>815</v>
      </c>
      <c r="J24" s="420">
        <f t="shared" si="0"/>
        <v>173</v>
      </c>
    </row>
    <row r="25" spans="1:10" ht="14.5">
      <c r="A25" s="401">
        <v>17</v>
      </c>
      <c r="B25" s="33" t="s">
        <v>688</v>
      </c>
      <c r="C25" s="430">
        <f>'AT-8_Hon_CCH_Pry'!D30+'AT-8A_Hon_CCH_UPry'!D30</f>
        <v>154</v>
      </c>
      <c r="D25" s="431">
        <v>74</v>
      </c>
      <c r="E25" s="431">
        <v>3</v>
      </c>
      <c r="F25" s="431">
        <v>1</v>
      </c>
      <c r="G25" s="476" t="s">
        <v>956</v>
      </c>
      <c r="H25" s="477" t="s">
        <v>815</v>
      </c>
      <c r="J25" s="420">
        <f t="shared" si="0"/>
        <v>80</v>
      </c>
    </row>
    <row r="26" spans="1:10" ht="14.5">
      <c r="A26" s="203">
        <v>18</v>
      </c>
      <c r="B26" s="201" t="s">
        <v>689</v>
      </c>
      <c r="C26" s="430">
        <f>'AT-8_Hon_CCH_Pry'!D31+'AT-8A_Hon_CCH_UPry'!D31</f>
        <v>540</v>
      </c>
      <c r="D26" s="431">
        <v>459</v>
      </c>
      <c r="E26" s="431">
        <v>16</v>
      </c>
      <c r="F26" s="431">
        <v>1</v>
      </c>
      <c r="G26" s="476" t="s">
        <v>956</v>
      </c>
      <c r="H26" s="477" t="s">
        <v>815</v>
      </c>
      <c r="J26" s="420">
        <f t="shared" si="0"/>
        <v>81</v>
      </c>
    </row>
    <row r="27" spans="1:10" ht="14.5">
      <c r="A27" s="204">
        <v>19</v>
      </c>
      <c r="B27" s="33" t="s">
        <v>690</v>
      </c>
      <c r="C27" s="430">
        <f>'AT-8_Hon_CCH_Pry'!D32+'AT-8A_Hon_CCH_UPry'!D32</f>
        <v>238</v>
      </c>
      <c r="D27" s="431">
        <v>207</v>
      </c>
      <c r="E27" s="431">
        <v>3</v>
      </c>
      <c r="F27" s="431">
        <v>1</v>
      </c>
      <c r="G27" s="476" t="s">
        <v>956</v>
      </c>
      <c r="H27" s="477" t="s">
        <v>815</v>
      </c>
      <c r="J27" s="420">
        <f t="shared" si="0"/>
        <v>31</v>
      </c>
    </row>
    <row r="28" spans="1:10" ht="14.5">
      <c r="A28" s="204">
        <v>20</v>
      </c>
      <c r="B28" s="33" t="s">
        <v>691</v>
      </c>
      <c r="C28" s="430">
        <f>'AT-8_Hon_CCH_Pry'!D33+'AT-8A_Hon_CCH_UPry'!D33</f>
        <v>257</v>
      </c>
      <c r="D28" s="431">
        <v>200</v>
      </c>
      <c r="E28" s="431">
        <v>4</v>
      </c>
      <c r="F28" s="431">
        <v>1</v>
      </c>
      <c r="G28" s="476" t="s">
        <v>956</v>
      </c>
      <c r="H28" s="477" t="s">
        <v>815</v>
      </c>
      <c r="J28" s="420">
        <f t="shared" si="0"/>
        <v>57</v>
      </c>
    </row>
    <row r="29" spans="1:10" ht="14.5">
      <c r="A29" s="401">
        <v>21</v>
      </c>
      <c r="B29" s="33" t="s">
        <v>692</v>
      </c>
      <c r="C29" s="430">
        <f>'AT-8_Hon_CCH_Pry'!D34+'AT-8A_Hon_CCH_UPry'!D34</f>
        <v>312</v>
      </c>
      <c r="D29" s="431">
        <v>280</v>
      </c>
      <c r="E29" s="431">
        <v>1</v>
      </c>
      <c r="F29" s="431">
        <v>1</v>
      </c>
      <c r="G29" s="476" t="s">
        <v>956</v>
      </c>
      <c r="H29" s="477" t="s">
        <v>815</v>
      </c>
      <c r="J29" s="420">
        <f t="shared" si="0"/>
        <v>32</v>
      </c>
    </row>
    <row r="30" spans="1:10" ht="14.5">
      <c r="A30" s="401">
        <v>22</v>
      </c>
      <c r="B30" s="33" t="s">
        <v>693</v>
      </c>
      <c r="C30" s="430">
        <f>'AT-8_Hon_CCH_Pry'!D35+'AT-8A_Hon_CCH_UPry'!D35</f>
        <v>225</v>
      </c>
      <c r="D30" s="431">
        <v>0</v>
      </c>
      <c r="E30" s="431">
        <v>0</v>
      </c>
      <c r="F30" s="431">
        <v>0</v>
      </c>
      <c r="G30" s="476" t="s">
        <v>956</v>
      </c>
      <c r="H30" s="477" t="s">
        <v>815</v>
      </c>
      <c r="J30" s="420">
        <f t="shared" si="0"/>
        <v>225</v>
      </c>
    </row>
    <row r="31" spans="1:10" ht="14.5">
      <c r="A31" s="401">
        <v>23</v>
      </c>
      <c r="B31" s="33" t="s">
        <v>694</v>
      </c>
      <c r="C31" s="430">
        <f>'AT-8_Hon_CCH_Pry'!D36+'AT-8A_Hon_CCH_UPry'!D36</f>
        <v>96</v>
      </c>
      <c r="D31" s="431">
        <v>75</v>
      </c>
      <c r="E31" s="431">
        <v>4</v>
      </c>
      <c r="F31" s="431">
        <v>1</v>
      </c>
      <c r="G31" s="476" t="s">
        <v>956</v>
      </c>
      <c r="H31" s="477" t="s">
        <v>815</v>
      </c>
      <c r="J31" s="420">
        <f t="shared" si="0"/>
        <v>21</v>
      </c>
    </row>
    <row r="32" spans="1:10" ht="14.5">
      <c r="A32" s="484">
        <v>24</v>
      </c>
      <c r="B32" s="33" t="s">
        <v>919</v>
      </c>
      <c r="C32" s="430">
        <f>'AT-8_Hon_CCH_Pry'!D37+'AT-8A_Hon_CCH_UPry'!D37</f>
        <v>86</v>
      </c>
      <c r="D32" s="431">
        <v>86</v>
      </c>
      <c r="E32" s="431">
        <v>4</v>
      </c>
      <c r="F32" s="431">
        <v>1</v>
      </c>
      <c r="G32" s="476" t="s">
        <v>956</v>
      </c>
      <c r="H32" s="477" t="s">
        <v>815</v>
      </c>
      <c r="J32" s="420">
        <f t="shared" si="0"/>
        <v>0</v>
      </c>
    </row>
    <row r="33" spans="1:13" ht="14.5">
      <c r="A33" s="484">
        <v>25</v>
      </c>
      <c r="B33" s="33" t="s">
        <v>920</v>
      </c>
      <c r="C33" s="430">
        <f>'AT-8_Hon_CCH_Pry'!D38+'AT-8A_Hon_CCH_UPry'!D38</f>
        <v>75</v>
      </c>
      <c r="D33" s="431">
        <v>60</v>
      </c>
      <c r="E33" s="431">
        <v>2</v>
      </c>
      <c r="F33" s="431">
        <v>1</v>
      </c>
      <c r="G33" s="476" t="s">
        <v>956</v>
      </c>
      <c r="H33" s="477" t="s">
        <v>815</v>
      </c>
      <c r="J33" s="420">
        <f t="shared" si="0"/>
        <v>15</v>
      </c>
    </row>
    <row r="34" spans="1:13" ht="14.5">
      <c r="A34" s="484">
        <v>26</v>
      </c>
      <c r="B34" s="33" t="s">
        <v>921</v>
      </c>
      <c r="C34" s="430">
        <f>'AT-8_Hon_CCH_Pry'!D39+'AT-8A_Hon_CCH_UPry'!D39</f>
        <v>63</v>
      </c>
      <c r="D34" s="431">
        <v>63</v>
      </c>
      <c r="E34" s="431">
        <v>4</v>
      </c>
      <c r="F34" s="431">
        <v>1</v>
      </c>
      <c r="G34" s="476" t="s">
        <v>956</v>
      </c>
      <c r="H34" s="477" t="s">
        <v>815</v>
      </c>
      <c r="J34" s="420">
        <f t="shared" si="0"/>
        <v>0</v>
      </c>
    </row>
    <row r="35" spans="1:13" ht="13">
      <c r="A35" s="385" t="s">
        <v>14</v>
      </c>
      <c r="B35" s="356"/>
      <c r="C35" s="433">
        <f>SUM(C9:C34)</f>
        <v>5791</v>
      </c>
      <c r="D35" s="433">
        <f>SUM(D9:D34)</f>
        <v>4418</v>
      </c>
      <c r="E35" s="433">
        <f>SUM(E9:E34)</f>
        <v>119</v>
      </c>
      <c r="F35" s="433"/>
      <c r="G35" s="432"/>
      <c r="H35" s="432"/>
    </row>
    <row r="36" spans="1:13" ht="13">
      <c r="A36" s="427"/>
    </row>
    <row r="37" spans="1:13" ht="13">
      <c r="A37" s="13" t="s">
        <v>750</v>
      </c>
    </row>
    <row r="38" spans="1:13" ht="13">
      <c r="A38" s="13" t="str">
        <f>'AT-10 E'!A39</f>
        <v xml:space="preserve">Date : 28.04.2020 </v>
      </c>
    </row>
    <row r="39" spans="1:13" ht="13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</row>
    <row r="41" spans="1:13" ht="13">
      <c r="G41" s="13" t="s">
        <v>706</v>
      </c>
    </row>
    <row r="42" spans="1:13">
      <c r="G42" s="221" t="s">
        <v>707</v>
      </c>
    </row>
    <row r="43" spans="1:13">
      <c r="G43" s="221" t="s">
        <v>708</v>
      </c>
    </row>
  </sheetData>
  <mergeCells count="4">
    <mergeCell ref="A1:F1"/>
    <mergeCell ref="A2:G2"/>
    <mergeCell ref="A4:G4"/>
    <mergeCell ref="F6:H6"/>
  </mergeCells>
  <printOptions horizontalCentered="1"/>
  <pageMargins left="0.70866141732283505" right="0.70866141732283505" top="0.23622047244094499" bottom="0.5" header="0.31496062992126" footer="0.31496062992126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R35"/>
  <sheetViews>
    <sheetView view="pageBreakPreview" topLeftCell="A19" zoomScaleSheetLayoutView="100" workbookViewId="0">
      <selection activeCell="E30" sqref="E30"/>
    </sheetView>
  </sheetViews>
  <sheetFormatPr defaultRowHeight="12.5"/>
  <cols>
    <col min="1" max="1" width="10.26953125" customWidth="1"/>
    <col min="2" max="2" width="12" customWidth="1"/>
    <col min="3" max="3" width="16.26953125" customWidth="1"/>
    <col min="4" max="4" width="15.81640625" customWidth="1"/>
    <col min="5" max="5" width="11.6328125" customWidth="1"/>
    <col min="6" max="6" width="15" customWidth="1"/>
    <col min="7" max="7" width="9.7265625" customWidth="1"/>
    <col min="8" max="8" width="15.26953125" customWidth="1"/>
    <col min="9" max="9" width="16.54296875" customWidth="1"/>
    <col min="10" max="10" width="18.1796875" customWidth="1"/>
    <col min="11" max="11" width="14.1796875" customWidth="1"/>
    <col min="257" max="257" width="10.26953125" customWidth="1"/>
    <col min="258" max="258" width="12" customWidth="1"/>
    <col min="259" max="259" width="16.26953125" customWidth="1"/>
    <col min="260" max="260" width="15.81640625" customWidth="1"/>
    <col min="261" max="261" width="11.6328125" customWidth="1"/>
    <col min="262" max="262" width="15" customWidth="1"/>
    <col min="263" max="263" width="9.7265625" customWidth="1"/>
    <col min="264" max="264" width="15.26953125" customWidth="1"/>
    <col min="265" max="265" width="16.54296875" customWidth="1"/>
    <col min="266" max="266" width="18.1796875" customWidth="1"/>
    <col min="267" max="267" width="14.1796875" customWidth="1"/>
    <col min="513" max="513" width="10.26953125" customWidth="1"/>
    <col min="514" max="514" width="12" customWidth="1"/>
    <col min="515" max="515" width="16.26953125" customWidth="1"/>
    <col min="516" max="516" width="15.81640625" customWidth="1"/>
    <col min="517" max="517" width="11.6328125" customWidth="1"/>
    <col min="518" max="518" width="15" customWidth="1"/>
    <col min="519" max="519" width="9.7265625" customWidth="1"/>
    <col min="520" max="520" width="15.26953125" customWidth="1"/>
    <col min="521" max="521" width="16.54296875" customWidth="1"/>
    <col min="522" max="522" width="18.1796875" customWidth="1"/>
    <col min="523" max="523" width="14.1796875" customWidth="1"/>
    <col min="769" max="769" width="10.26953125" customWidth="1"/>
    <col min="770" max="770" width="12" customWidth="1"/>
    <col min="771" max="771" width="16.26953125" customWidth="1"/>
    <col min="772" max="772" width="15.81640625" customWidth="1"/>
    <col min="773" max="773" width="11.6328125" customWidth="1"/>
    <col min="774" max="774" width="15" customWidth="1"/>
    <col min="775" max="775" width="9.7265625" customWidth="1"/>
    <col min="776" max="776" width="15.26953125" customWidth="1"/>
    <col min="777" max="777" width="16.54296875" customWidth="1"/>
    <col min="778" max="778" width="18.1796875" customWidth="1"/>
    <col min="779" max="779" width="14.1796875" customWidth="1"/>
    <col min="1025" max="1025" width="10.26953125" customWidth="1"/>
    <col min="1026" max="1026" width="12" customWidth="1"/>
    <col min="1027" max="1027" width="16.26953125" customWidth="1"/>
    <col min="1028" max="1028" width="15.81640625" customWidth="1"/>
    <col min="1029" max="1029" width="11.6328125" customWidth="1"/>
    <col min="1030" max="1030" width="15" customWidth="1"/>
    <col min="1031" max="1031" width="9.7265625" customWidth="1"/>
    <col min="1032" max="1032" width="15.26953125" customWidth="1"/>
    <col min="1033" max="1033" width="16.54296875" customWidth="1"/>
    <col min="1034" max="1034" width="18.1796875" customWidth="1"/>
    <col min="1035" max="1035" width="14.1796875" customWidth="1"/>
    <col min="1281" max="1281" width="10.26953125" customWidth="1"/>
    <col min="1282" max="1282" width="12" customWidth="1"/>
    <col min="1283" max="1283" width="16.26953125" customWidth="1"/>
    <col min="1284" max="1284" width="15.81640625" customWidth="1"/>
    <col min="1285" max="1285" width="11.6328125" customWidth="1"/>
    <col min="1286" max="1286" width="15" customWidth="1"/>
    <col min="1287" max="1287" width="9.7265625" customWidth="1"/>
    <col min="1288" max="1288" width="15.26953125" customWidth="1"/>
    <col min="1289" max="1289" width="16.54296875" customWidth="1"/>
    <col min="1290" max="1290" width="18.1796875" customWidth="1"/>
    <col min="1291" max="1291" width="14.1796875" customWidth="1"/>
    <col min="1537" max="1537" width="10.26953125" customWidth="1"/>
    <col min="1538" max="1538" width="12" customWidth="1"/>
    <col min="1539" max="1539" width="16.26953125" customWidth="1"/>
    <col min="1540" max="1540" width="15.81640625" customWidth="1"/>
    <col min="1541" max="1541" width="11.6328125" customWidth="1"/>
    <col min="1542" max="1542" width="15" customWidth="1"/>
    <col min="1543" max="1543" width="9.7265625" customWidth="1"/>
    <col min="1544" max="1544" width="15.26953125" customWidth="1"/>
    <col min="1545" max="1545" width="16.54296875" customWidth="1"/>
    <col min="1546" max="1546" width="18.1796875" customWidth="1"/>
    <col min="1547" max="1547" width="14.1796875" customWidth="1"/>
    <col min="1793" max="1793" width="10.26953125" customWidth="1"/>
    <col min="1794" max="1794" width="12" customWidth="1"/>
    <col min="1795" max="1795" width="16.26953125" customWidth="1"/>
    <col min="1796" max="1796" width="15.81640625" customWidth="1"/>
    <col min="1797" max="1797" width="11.6328125" customWidth="1"/>
    <col min="1798" max="1798" width="15" customWidth="1"/>
    <col min="1799" max="1799" width="9.7265625" customWidth="1"/>
    <col min="1800" max="1800" width="15.26953125" customWidth="1"/>
    <col min="1801" max="1801" width="16.54296875" customWidth="1"/>
    <col min="1802" max="1802" width="18.1796875" customWidth="1"/>
    <col min="1803" max="1803" width="14.1796875" customWidth="1"/>
    <col min="2049" max="2049" width="10.26953125" customWidth="1"/>
    <col min="2050" max="2050" width="12" customWidth="1"/>
    <col min="2051" max="2051" width="16.26953125" customWidth="1"/>
    <col min="2052" max="2052" width="15.81640625" customWidth="1"/>
    <col min="2053" max="2053" width="11.6328125" customWidth="1"/>
    <col min="2054" max="2054" width="15" customWidth="1"/>
    <col min="2055" max="2055" width="9.7265625" customWidth="1"/>
    <col min="2056" max="2056" width="15.26953125" customWidth="1"/>
    <col min="2057" max="2057" width="16.54296875" customWidth="1"/>
    <col min="2058" max="2058" width="18.1796875" customWidth="1"/>
    <col min="2059" max="2059" width="14.1796875" customWidth="1"/>
    <col min="2305" max="2305" width="10.26953125" customWidth="1"/>
    <col min="2306" max="2306" width="12" customWidth="1"/>
    <col min="2307" max="2307" width="16.26953125" customWidth="1"/>
    <col min="2308" max="2308" width="15.81640625" customWidth="1"/>
    <col min="2309" max="2309" width="11.6328125" customWidth="1"/>
    <col min="2310" max="2310" width="15" customWidth="1"/>
    <col min="2311" max="2311" width="9.7265625" customWidth="1"/>
    <col min="2312" max="2312" width="15.26953125" customWidth="1"/>
    <col min="2313" max="2313" width="16.54296875" customWidth="1"/>
    <col min="2314" max="2314" width="18.1796875" customWidth="1"/>
    <col min="2315" max="2315" width="14.1796875" customWidth="1"/>
    <col min="2561" max="2561" width="10.26953125" customWidth="1"/>
    <col min="2562" max="2562" width="12" customWidth="1"/>
    <col min="2563" max="2563" width="16.26953125" customWidth="1"/>
    <col min="2564" max="2564" width="15.81640625" customWidth="1"/>
    <col min="2565" max="2565" width="11.6328125" customWidth="1"/>
    <col min="2566" max="2566" width="15" customWidth="1"/>
    <col min="2567" max="2567" width="9.7265625" customWidth="1"/>
    <col min="2568" max="2568" width="15.26953125" customWidth="1"/>
    <col min="2569" max="2569" width="16.54296875" customWidth="1"/>
    <col min="2570" max="2570" width="18.1796875" customWidth="1"/>
    <col min="2571" max="2571" width="14.1796875" customWidth="1"/>
    <col min="2817" max="2817" width="10.26953125" customWidth="1"/>
    <col min="2818" max="2818" width="12" customWidth="1"/>
    <col min="2819" max="2819" width="16.26953125" customWidth="1"/>
    <col min="2820" max="2820" width="15.81640625" customWidth="1"/>
    <col min="2821" max="2821" width="11.6328125" customWidth="1"/>
    <col min="2822" max="2822" width="15" customWidth="1"/>
    <col min="2823" max="2823" width="9.7265625" customWidth="1"/>
    <col min="2824" max="2824" width="15.26953125" customWidth="1"/>
    <col min="2825" max="2825" width="16.54296875" customWidth="1"/>
    <col min="2826" max="2826" width="18.1796875" customWidth="1"/>
    <col min="2827" max="2827" width="14.1796875" customWidth="1"/>
    <col min="3073" max="3073" width="10.26953125" customWidth="1"/>
    <col min="3074" max="3074" width="12" customWidth="1"/>
    <col min="3075" max="3075" width="16.26953125" customWidth="1"/>
    <col min="3076" max="3076" width="15.81640625" customWidth="1"/>
    <col min="3077" max="3077" width="11.6328125" customWidth="1"/>
    <col min="3078" max="3078" width="15" customWidth="1"/>
    <col min="3079" max="3079" width="9.7265625" customWidth="1"/>
    <col min="3080" max="3080" width="15.26953125" customWidth="1"/>
    <col min="3081" max="3081" width="16.54296875" customWidth="1"/>
    <col min="3082" max="3082" width="18.1796875" customWidth="1"/>
    <col min="3083" max="3083" width="14.1796875" customWidth="1"/>
    <col min="3329" max="3329" width="10.26953125" customWidth="1"/>
    <col min="3330" max="3330" width="12" customWidth="1"/>
    <col min="3331" max="3331" width="16.26953125" customWidth="1"/>
    <col min="3332" max="3332" width="15.81640625" customWidth="1"/>
    <col min="3333" max="3333" width="11.6328125" customWidth="1"/>
    <col min="3334" max="3334" width="15" customWidth="1"/>
    <col min="3335" max="3335" width="9.7265625" customWidth="1"/>
    <col min="3336" max="3336" width="15.26953125" customWidth="1"/>
    <col min="3337" max="3337" width="16.54296875" customWidth="1"/>
    <col min="3338" max="3338" width="18.1796875" customWidth="1"/>
    <col min="3339" max="3339" width="14.1796875" customWidth="1"/>
    <col min="3585" max="3585" width="10.26953125" customWidth="1"/>
    <col min="3586" max="3586" width="12" customWidth="1"/>
    <col min="3587" max="3587" width="16.26953125" customWidth="1"/>
    <col min="3588" max="3588" width="15.81640625" customWidth="1"/>
    <col min="3589" max="3589" width="11.6328125" customWidth="1"/>
    <col min="3590" max="3590" width="15" customWidth="1"/>
    <col min="3591" max="3591" width="9.7265625" customWidth="1"/>
    <col min="3592" max="3592" width="15.26953125" customWidth="1"/>
    <col min="3593" max="3593" width="16.54296875" customWidth="1"/>
    <col min="3594" max="3594" width="18.1796875" customWidth="1"/>
    <col min="3595" max="3595" width="14.1796875" customWidth="1"/>
    <col min="3841" max="3841" width="10.26953125" customWidth="1"/>
    <col min="3842" max="3842" width="12" customWidth="1"/>
    <col min="3843" max="3843" width="16.26953125" customWidth="1"/>
    <col min="3844" max="3844" width="15.81640625" customWidth="1"/>
    <col min="3845" max="3845" width="11.6328125" customWidth="1"/>
    <col min="3846" max="3846" width="15" customWidth="1"/>
    <col min="3847" max="3847" width="9.7265625" customWidth="1"/>
    <col min="3848" max="3848" width="15.26953125" customWidth="1"/>
    <col min="3849" max="3849" width="16.54296875" customWidth="1"/>
    <col min="3850" max="3850" width="18.1796875" customWidth="1"/>
    <col min="3851" max="3851" width="14.1796875" customWidth="1"/>
    <col min="4097" max="4097" width="10.26953125" customWidth="1"/>
    <col min="4098" max="4098" width="12" customWidth="1"/>
    <col min="4099" max="4099" width="16.26953125" customWidth="1"/>
    <col min="4100" max="4100" width="15.81640625" customWidth="1"/>
    <col min="4101" max="4101" width="11.6328125" customWidth="1"/>
    <col min="4102" max="4102" width="15" customWidth="1"/>
    <col min="4103" max="4103" width="9.7265625" customWidth="1"/>
    <col min="4104" max="4104" width="15.26953125" customWidth="1"/>
    <col min="4105" max="4105" width="16.54296875" customWidth="1"/>
    <col min="4106" max="4106" width="18.1796875" customWidth="1"/>
    <col min="4107" max="4107" width="14.1796875" customWidth="1"/>
    <col min="4353" max="4353" width="10.26953125" customWidth="1"/>
    <col min="4354" max="4354" width="12" customWidth="1"/>
    <col min="4355" max="4355" width="16.26953125" customWidth="1"/>
    <col min="4356" max="4356" width="15.81640625" customWidth="1"/>
    <col min="4357" max="4357" width="11.6328125" customWidth="1"/>
    <col min="4358" max="4358" width="15" customWidth="1"/>
    <col min="4359" max="4359" width="9.7265625" customWidth="1"/>
    <col min="4360" max="4360" width="15.26953125" customWidth="1"/>
    <col min="4361" max="4361" width="16.54296875" customWidth="1"/>
    <col min="4362" max="4362" width="18.1796875" customWidth="1"/>
    <col min="4363" max="4363" width="14.1796875" customWidth="1"/>
    <col min="4609" max="4609" width="10.26953125" customWidth="1"/>
    <col min="4610" max="4610" width="12" customWidth="1"/>
    <col min="4611" max="4611" width="16.26953125" customWidth="1"/>
    <col min="4612" max="4612" width="15.81640625" customWidth="1"/>
    <col min="4613" max="4613" width="11.6328125" customWidth="1"/>
    <col min="4614" max="4614" width="15" customWidth="1"/>
    <col min="4615" max="4615" width="9.7265625" customWidth="1"/>
    <col min="4616" max="4616" width="15.26953125" customWidth="1"/>
    <col min="4617" max="4617" width="16.54296875" customWidth="1"/>
    <col min="4618" max="4618" width="18.1796875" customWidth="1"/>
    <col min="4619" max="4619" width="14.1796875" customWidth="1"/>
    <col min="4865" max="4865" width="10.26953125" customWidth="1"/>
    <col min="4866" max="4866" width="12" customWidth="1"/>
    <col min="4867" max="4867" width="16.26953125" customWidth="1"/>
    <col min="4868" max="4868" width="15.81640625" customWidth="1"/>
    <col min="4869" max="4869" width="11.6328125" customWidth="1"/>
    <col min="4870" max="4870" width="15" customWidth="1"/>
    <col min="4871" max="4871" width="9.7265625" customWidth="1"/>
    <col min="4872" max="4872" width="15.26953125" customWidth="1"/>
    <col min="4873" max="4873" width="16.54296875" customWidth="1"/>
    <col min="4874" max="4874" width="18.1796875" customWidth="1"/>
    <col min="4875" max="4875" width="14.1796875" customWidth="1"/>
    <col min="5121" max="5121" width="10.26953125" customWidth="1"/>
    <col min="5122" max="5122" width="12" customWidth="1"/>
    <col min="5123" max="5123" width="16.26953125" customWidth="1"/>
    <col min="5124" max="5124" width="15.81640625" customWidth="1"/>
    <col min="5125" max="5125" width="11.6328125" customWidth="1"/>
    <col min="5126" max="5126" width="15" customWidth="1"/>
    <col min="5127" max="5127" width="9.7265625" customWidth="1"/>
    <col min="5128" max="5128" width="15.26953125" customWidth="1"/>
    <col min="5129" max="5129" width="16.54296875" customWidth="1"/>
    <col min="5130" max="5130" width="18.1796875" customWidth="1"/>
    <col min="5131" max="5131" width="14.1796875" customWidth="1"/>
    <col min="5377" max="5377" width="10.26953125" customWidth="1"/>
    <col min="5378" max="5378" width="12" customWidth="1"/>
    <col min="5379" max="5379" width="16.26953125" customWidth="1"/>
    <col min="5380" max="5380" width="15.81640625" customWidth="1"/>
    <col min="5381" max="5381" width="11.6328125" customWidth="1"/>
    <col min="5382" max="5382" width="15" customWidth="1"/>
    <col min="5383" max="5383" width="9.7265625" customWidth="1"/>
    <col min="5384" max="5384" width="15.26953125" customWidth="1"/>
    <col min="5385" max="5385" width="16.54296875" customWidth="1"/>
    <col min="5386" max="5386" width="18.1796875" customWidth="1"/>
    <col min="5387" max="5387" width="14.1796875" customWidth="1"/>
    <col min="5633" max="5633" width="10.26953125" customWidth="1"/>
    <col min="5634" max="5634" width="12" customWidth="1"/>
    <col min="5635" max="5635" width="16.26953125" customWidth="1"/>
    <col min="5636" max="5636" width="15.81640625" customWidth="1"/>
    <col min="5637" max="5637" width="11.6328125" customWidth="1"/>
    <col min="5638" max="5638" width="15" customWidth="1"/>
    <col min="5639" max="5639" width="9.7265625" customWidth="1"/>
    <col min="5640" max="5640" width="15.26953125" customWidth="1"/>
    <col min="5641" max="5641" width="16.54296875" customWidth="1"/>
    <col min="5642" max="5642" width="18.1796875" customWidth="1"/>
    <col min="5643" max="5643" width="14.1796875" customWidth="1"/>
    <col min="5889" max="5889" width="10.26953125" customWidth="1"/>
    <col min="5890" max="5890" width="12" customWidth="1"/>
    <col min="5891" max="5891" width="16.26953125" customWidth="1"/>
    <col min="5892" max="5892" width="15.81640625" customWidth="1"/>
    <col min="5893" max="5893" width="11.6328125" customWidth="1"/>
    <col min="5894" max="5894" width="15" customWidth="1"/>
    <col min="5895" max="5895" width="9.7265625" customWidth="1"/>
    <col min="5896" max="5896" width="15.26953125" customWidth="1"/>
    <col min="5897" max="5897" width="16.54296875" customWidth="1"/>
    <col min="5898" max="5898" width="18.1796875" customWidth="1"/>
    <col min="5899" max="5899" width="14.1796875" customWidth="1"/>
    <col min="6145" max="6145" width="10.26953125" customWidth="1"/>
    <col min="6146" max="6146" width="12" customWidth="1"/>
    <col min="6147" max="6147" width="16.26953125" customWidth="1"/>
    <col min="6148" max="6148" width="15.81640625" customWidth="1"/>
    <col min="6149" max="6149" width="11.6328125" customWidth="1"/>
    <col min="6150" max="6150" width="15" customWidth="1"/>
    <col min="6151" max="6151" width="9.7265625" customWidth="1"/>
    <col min="6152" max="6152" width="15.26953125" customWidth="1"/>
    <col min="6153" max="6153" width="16.54296875" customWidth="1"/>
    <col min="6154" max="6154" width="18.1796875" customWidth="1"/>
    <col min="6155" max="6155" width="14.1796875" customWidth="1"/>
    <col min="6401" max="6401" width="10.26953125" customWidth="1"/>
    <col min="6402" max="6402" width="12" customWidth="1"/>
    <col min="6403" max="6403" width="16.26953125" customWidth="1"/>
    <col min="6404" max="6404" width="15.81640625" customWidth="1"/>
    <col min="6405" max="6405" width="11.6328125" customWidth="1"/>
    <col min="6406" max="6406" width="15" customWidth="1"/>
    <col min="6407" max="6407" width="9.7265625" customWidth="1"/>
    <col min="6408" max="6408" width="15.26953125" customWidth="1"/>
    <col min="6409" max="6409" width="16.54296875" customWidth="1"/>
    <col min="6410" max="6410" width="18.1796875" customWidth="1"/>
    <col min="6411" max="6411" width="14.1796875" customWidth="1"/>
    <col min="6657" max="6657" width="10.26953125" customWidth="1"/>
    <col min="6658" max="6658" width="12" customWidth="1"/>
    <col min="6659" max="6659" width="16.26953125" customWidth="1"/>
    <col min="6660" max="6660" width="15.81640625" customWidth="1"/>
    <col min="6661" max="6661" width="11.6328125" customWidth="1"/>
    <col min="6662" max="6662" width="15" customWidth="1"/>
    <col min="6663" max="6663" width="9.7265625" customWidth="1"/>
    <col min="6664" max="6664" width="15.26953125" customWidth="1"/>
    <col min="6665" max="6665" width="16.54296875" customWidth="1"/>
    <col min="6666" max="6666" width="18.1796875" customWidth="1"/>
    <col min="6667" max="6667" width="14.1796875" customWidth="1"/>
    <col min="6913" max="6913" width="10.26953125" customWidth="1"/>
    <col min="6914" max="6914" width="12" customWidth="1"/>
    <col min="6915" max="6915" width="16.26953125" customWidth="1"/>
    <col min="6916" max="6916" width="15.81640625" customWidth="1"/>
    <col min="6917" max="6917" width="11.6328125" customWidth="1"/>
    <col min="6918" max="6918" width="15" customWidth="1"/>
    <col min="6919" max="6919" width="9.7265625" customWidth="1"/>
    <col min="6920" max="6920" width="15.26953125" customWidth="1"/>
    <col min="6921" max="6921" width="16.54296875" customWidth="1"/>
    <col min="6922" max="6922" width="18.1796875" customWidth="1"/>
    <col min="6923" max="6923" width="14.1796875" customWidth="1"/>
    <col min="7169" max="7169" width="10.26953125" customWidth="1"/>
    <col min="7170" max="7170" width="12" customWidth="1"/>
    <col min="7171" max="7171" width="16.26953125" customWidth="1"/>
    <col min="7172" max="7172" width="15.81640625" customWidth="1"/>
    <col min="7173" max="7173" width="11.6328125" customWidth="1"/>
    <col min="7174" max="7174" width="15" customWidth="1"/>
    <col min="7175" max="7175" width="9.7265625" customWidth="1"/>
    <col min="7176" max="7176" width="15.26953125" customWidth="1"/>
    <col min="7177" max="7177" width="16.54296875" customWidth="1"/>
    <col min="7178" max="7178" width="18.1796875" customWidth="1"/>
    <col min="7179" max="7179" width="14.1796875" customWidth="1"/>
    <col min="7425" max="7425" width="10.26953125" customWidth="1"/>
    <col min="7426" max="7426" width="12" customWidth="1"/>
    <col min="7427" max="7427" width="16.26953125" customWidth="1"/>
    <col min="7428" max="7428" width="15.81640625" customWidth="1"/>
    <col min="7429" max="7429" width="11.6328125" customWidth="1"/>
    <col min="7430" max="7430" width="15" customWidth="1"/>
    <col min="7431" max="7431" width="9.7265625" customWidth="1"/>
    <col min="7432" max="7432" width="15.26953125" customWidth="1"/>
    <col min="7433" max="7433" width="16.54296875" customWidth="1"/>
    <col min="7434" max="7434" width="18.1796875" customWidth="1"/>
    <col min="7435" max="7435" width="14.1796875" customWidth="1"/>
    <col min="7681" max="7681" width="10.26953125" customWidth="1"/>
    <col min="7682" max="7682" width="12" customWidth="1"/>
    <col min="7683" max="7683" width="16.26953125" customWidth="1"/>
    <col min="7684" max="7684" width="15.81640625" customWidth="1"/>
    <col min="7685" max="7685" width="11.6328125" customWidth="1"/>
    <col min="7686" max="7686" width="15" customWidth="1"/>
    <col min="7687" max="7687" width="9.7265625" customWidth="1"/>
    <col min="7688" max="7688" width="15.26953125" customWidth="1"/>
    <col min="7689" max="7689" width="16.54296875" customWidth="1"/>
    <col min="7690" max="7690" width="18.1796875" customWidth="1"/>
    <col min="7691" max="7691" width="14.1796875" customWidth="1"/>
    <col min="7937" max="7937" width="10.26953125" customWidth="1"/>
    <col min="7938" max="7938" width="12" customWidth="1"/>
    <col min="7939" max="7939" width="16.26953125" customWidth="1"/>
    <col min="7940" max="7940" width="15.81640625" customWidth="1"/>
    <col min="7941" max="7941" width="11.6328125" customWidth="1"/>
    <col min="7942" max="7942" width="15" customWidth="1"/>
    <col min="7943" max="7943" width="9.7265625" customWidth="1"/>
    <col min="7944" max="7944" width="15.26953125" customWidth="1"/>
    <col min="7945" max="7945" width="16.54296875" customWidth="1"/>
    <col min="7946" max="7946" width="18.1796875" customWidth="1"/>
    <col min="7947" max="7947" width="14.1796875" customWidth="1"/>
    <col min="8193" max="8193" width="10.26953125" customWidth="1"/>
    <col min="8194" max="8194" width="12" customWidth="1"/>
    <col min="8195" max="8195" width="16.26953125" customWidth="1"/>
    <col min="8196" max="8196" width="15.81640625" customWidth="1"/>
    <col min="8197" max="8197" width="11.6328125" customWidth="1"/>
    <col min="8198" max="8198" width="15" customWidth="1"/>
    <col min="8199" max="8199" width="9.7265625" customWidth="1"/>
    <col min="8200" max="8200" width="15.26953125" customWidth="1"/>
    <col min="8201" max="8201" width="16.54296875" customWidth="1"/>
    <col min="8202" max="8202" width="18.1796875" customWidth="1"/>
    <col min="8203" max="8203" width="14.1796875" customWidth="1"/>
    <col min="8449" max="8449" width="10.26953125" customWidth="1"/>
    <col min="8450" max="8450" width="12" customWidth="1"/>
    <col min="8451" max="8451" width="16.26953125" customWidth="1"/>
    <col min="8452" max="8452" width="15.81640625" customWidth="1"/>
    <col min="8453" max="8453" width="11.6328125" customWidth="1"/>
    <col min="8454" max="8454" width="15" customWidth="1"/>
    <col min="8455" max="8455" width="9.7265625" customWidth="1"/>
    <col min="8456" max="8456" width="15.26953125" customWidth="1"/>
    <col min="8457" max="8457" width="16.54296875" customWidth="1"/>
    <col min="8458" max="8458" width="18.1796875" customWidth="1"/>
    <col min="8459" max="8459" width="14.1796875" customWidth="1"/>
    <col min="8705" max="8705" width="10.26953125" customWidth="1"/>
    <col min="8706" max="8706" width="12" customWidth="1"/>
    <col min="8707" max="8707" width="16.26953125" customWidth="1"/>
    <col min="8708" max="8708" width="15.81640625" customWidth="1"/>
    <col min="8709" max="8709" width="11.6328125" customWidth="1"/>
    <col min="8710" max="8710" width="15" customWidth="1"/>
    <col min="8711" max="8711" width="9.7265625" customWidth="1"/>
    <col min="8712" max="8712" width="15.26953125" customWidth="1"/>
    <col min="8713" max="8713" width="16.54296875" customWidth="1"/>
    <col min="8714" max="8714" width="18.1796875" customWidth="1"/>
    <col min="8715" max="8715" width="14.1796875" customWidth="1"/>
    <col min="8961" max="8961" width="10.26953125" customWidth="1"/>
    <col min="8962" max="8962" width="12" customWidth="1"/>
    <col min="8963" max="8963" width="16.26953125" customWidth="1"/>
    <col min="8964" max="8964" width="15.81640625" customWidth="1"/>
    <col min="8965" max="8965" width="11.6328125" customWidth="1"/>
    <col min="8966" max="8966" width="15" customWidth="1"/>
    <col min="8967" max="8967" width="9.7265625" customWidth="1"/>
    <col min="8968" max="8968" width="15.26953125" customWidth="1"/>
    <col min="8969" max="8969" width="16.54296875" customWidth="1"/>
    <col min="8970" max="8970" width="18.1796875" customWidth="1"/>
    <col min="8971" max="8971" width="14.1796875" customWidth="1"/>
    <col min="9217" max="9217" width="10.26953125" customWidth="1"/>
    <col min="9218" max="9218" width="12" customWidth="1"/>
    <col min="9219" max="9219" width="16.26953125" customWidth="1"/>
    <col min="9220" max="9220" width="15.81640625" customWidth="1"/>
    <col min="9221" max="9221" width="11.6328125" customWidth="1"/>
    <col min="9222" max="9222" width="15" customWidth="1"/>
    <col min="9223" max="9223" width="9.7265625" customWidth="1"/>
    <col min="9224" max="9224" width="15.26953125" customWidth="1"/>
    <col min="9225" max="9225" width="16.54296875" customWidth="1"/>
    <col min="9226" max="9226" width="18.1796875" customWidth="1"/>
    <col min="9227" max="9227" width="14.1796875" customWidth="1"/>
    <col min="9473" max="9473" width="10.26953125" customWidth="1"/>
    <col min="9474" max="9474" width="12" customWidth="1"/>
    <col min="9475" max="9475" width="16.26953125" customWidth="1"/>
    <col min="9476" max="9476" width="15.81640625" customWidth="1"/>
    <col min="9477" max="9477" width="11.6328125" customWidth="1"/>
    <col min="9478" max="9478" width="15" customWidth="1"/>
    <col min="9479" max="9479" width="9.7265625" customWidth="1"/>
    <col min="9480" max="9480" width="15.26953125" customWidth="1"/>
    <col min="9481" max="9481" width="16.54296875" customWidth="1"/>
    <col min="9482" max="9482" width="18.1796875" customWidth="1"/>
    <col min="9483" max="9483" width="14.1796875" customWidth="1"/>
    <col min="9729" max="9729" width="10.26953125" customWidth="1"/>
    <col min="9730" max="9730" width="12" customWidth="1"/>
    <col min="9731" max="9731" width="16.26953125" customWidth="1"/>
    <col min="9732" max="9732" width="15.81640625" customWidth="1"/>
    <col min="9733" max="9733" width="11.6328125" customWidth="1"/>
    <col min="9734" max="9734" width="15" customWidth="1"/>
    <col min="9735" max="9735" width="9.7265625" customWidth="1"/>
    <col min="9736" max="9736" width="15.26953125" customWidth="1"/>
    <col min="9737" max="9737" width="16.54296875" customWidth="1"/>
    <col min="9738" max="9738" width="18.1796875" customWidth="1"/>
    <col min="9739" max="9739" width="14.1796875" customWidth="1"/>
    <col min="9985" max="9985" width="10.26953125" customWidth="1"/>
    <col min="9986" max="9986" width="12" customWidth="1"/>
    <col min="9987" max="9987" width="16.26953125" customWidth="1"/>
    <col min="9988" max="9988" width="15.81640625" customWidth="1"/>
    <col min="9989" max="9989" width="11.6328125" customWidth="1"/>
    <col min="9990" max="9990" width="15" customWidth="1"/>
    <col min="9991" max="9991" width="9.7265625" customWidth="1"/>
    <col min="9992" max="9992" width="15.26953125" customWidth="1"/>
    <col min="9993" max="9993" width="16.54296875" customWidth="1"/>
    <col min="9994" max="9994" width="18.1796875" customWidth="1"/>
    <col min="9995" max="9995" width="14.1796875" customWidth="1"/>
    <col min="10241" max="10241" width="10.26953125" customWidth="1"/>
    <col min="10242" max="10242" width="12" customWidth="1"/>
    <col min="10243" max="10243" width="16.26953125" customWidth="1"/>
    <col min="10244" max="10244" width="15.81640625" customWidth="1"/>
    <col min="10245" max="10245" width="11.6328125" customWidth="1"/>
    <col min="10246" max="10246" width="15" customWidth="1"/>
    <col min="10247" max="10247" width="9.7265625" customWidth="1"/>
    <col min="10248" max="10248" width="15.26953125" customWidth="1"/>
    <col min="10249" max="10249" width="16.54296875" customWidth="1"/>
    <col min="10250" max="10250" width="18.1796875" customWidth="1"/>
    <col min="10251" max="10251" width="14.1796875" customWidth="1"/>
    <col min="10497" max="10497" width="10.26953125" customWidth="1"/>
    <col min="10498" max="10498" width="12" customWidth="1"/>
    <col min="10499" max="10499" width="16.26953125" customWidth="1"/>
    <col min="10500" max="10500" width="15.81640625" customWidth="1"/>
    <col min="10501" max="10501" width="11.6328125" customWidth="1"/>
    <col min="10502" max="10502" width="15" customWidth="1"/>
    <col min="10503" max="10503" width="9.7265625" customWidth="1"/>
    <col min="10504" max="10504" width="15.26953125" customWidth="1"/>
    <col min="10505" max="10505" width="16.54296875" customWidth="1"/>
    <col min="10506" max="10506" width="18.1796875" customWidth="1"/>
    <col min="10507" max="10507" width="14.1796875" customWidth="1"/>
    <col min="10753" max="10753" width="10.26953125" customWidth="1"/>
    <col min="10754" max="10754" width="12" customWidth="1"/>
    <col min="10755" max="10755" width="16.26953125" customWidth="1"/>
    <col min="10756" max="10756" width="15.81640625" customWidth="1"/>
    <col min="10757" max="10757" width="11.6328125" customWidth="1"/>
    <col min="10758" max="10758" width="15" customWidth="1"/>
    <col min="10759" max="10759" width="9.7265625" customWidth="1"/>
    <col min="10760" max="10760" width="15.26953125" customWidth="1"/>
    <col min="10761" max="10761" width="16.54296875" customWidth="1"/>
    <col min="10762" max="10762" width="18.1796875" customWidth="1"/>
    <col min="10763" max="10763" width="14.1796875" customWidth="1"/>
    <col min="11009" max="11009" width="10.26953125" customWidth="1"/>
    <col min="11010" max="11010" width="12" customWidth="1"/>
    <col min="11011" max="11011" width="16.26953125" customWidth="1"/>
    <col min="11012" max="11012" width="15.81640625" customWidth="1"/>
    <col min="11013" max="11013" width="11.6328125" customWidth="1"/>
    <col min="11014" max="11014" width="15" customWidth="1"/>
    <col min="11015" max="11015" width="9.7265625" customWidth="1"/>
    <col min="11016" max="11016" width="15.26953125" customWidth="1"/>
    <col min="11017" max="11017" width="16.54296875" customWidth="1"/>
    <col min="11018" max="11018" width="18.1796875" customWidth="1"/>
    <col min="11019" max="11019" width="14.1796875" customWidth="1"/>
    <col min="11265" max="11265" width="10.26953125" customWidth="1"/>
    <col min="11266" max="11266" width="12" customWidth="1"/>
    <col min="11267" max="11267" width="16.26953125" customWidth="1"/>
    <col min="11268" max="11268" width="15.81640625" customWidth="1"/>
    <col min="11269" max="11269" width="11.6328125" customWidth="1"/>
    <col min="11270" max="11270" width="15" customWidth="1"/>
    <col min="11271" max="11271" width="9.7265625" customWidth="1"/>
    <col min="11272" max="11272" width="15.26953125" customWidth="1"/>
    <col min="11273" max="11273" width="16.54296875" customWidth="1"/>
    <col min="11274" max="11274" width="18.1796875" customWidth="1"/>
    <col min="11275" max="11275" width="14.1796875" customWidth="1"/>
    <col min="11521" max="11521" width="10.26953125" customWidth="1"/>
    <col min="11522" max="11522" width="12" customWidth="1"/>
    <col min="11523" max="11523" width="16.26953125" customWidth="1"/>
    <col min="11524" max="11524" width="15.81640625" customWidth="1"/>
    <col min="11525" max="11525" width="11.6328125" customWidth="1"/>
    <col min="11526" max="11526" width="15" customWidth="1"/>
    <col min="11527" max="11527" width="9.7265625" customWidth="1"/>
    <col min="11528" max="11528" width="15.26953125" customWidth="1"/>
    <col min="11529" max="11529" width="16.54296875" customWidth="1"/>
    <col min="11530" max="11530" width="18.1796875" customWidth="1"/>
    <col min="11531" max="11531" width="14.1796875" customWidth="1"/>
    <col min="11777" max="11777" width="10.26953125" customWidth="1"/>
    <col min="11778" max="11778" width="12" customWidth="1"/>
    <col min="11779" max="11779" width="16.26953125" customWidth="1"/>
    <col min="11780" max="11780" width="15.81640625" customWidth="1"/>
    <col min="11781" max="11781" width="11.6328125" customWidth="1"/>
    <col min="11782" max="11782" width="15" customWidth="1"/>
    <col min="11783" max="11783" width="9.7265625" customWidth="1"/>
    <col min="11784" max="11784" width="15.26953125" customWidth="1"/>
    <col min="11785" max="11785" width="16.54296875" customWidth="1"/>
    <col min="11786" max="11786" width="18.1796875" customWidth="1"/>
    <col min="11787" max="11787" width="14.1796875" customWidth="1"/>
    <col min="12033" max="12033" width="10.26953125" customWidth="1"/>
    <col min="12034" max="12034" width="12" customWidth="1"/>
    <col min="12035" max="12035" width="16.26953125" customWidth="1"/>
    <col min="12036" max="12036" width="15.81640625" customWidth="1"/>
    <col min="12037" max="12037" width="11.6328125" customWidth="1"/>
    <col min="12038" max="12038" width="15" customWidth="1"/>
    <col min="12039" max="12039" width="9.7265625" customWidth="1"/>
    <col min="12040" max="12040" width="15.26953125" customWidth="1"/>
    <col min="12041" max="12041" width="16.54296875" customWidth="1"/>
    <col min="12042" max="12042" width="18.1796875" customWidth="1"/>
    <col min="12043" max="12043" width="14.1796875" customWidth="1"/>
    <col min="12289" max="12289" width="10.26953125" customWidth="1"/>
    <col min="12290" max="12290" width="12" customWidth="1"/>
    <col min="12291" max="12291" width="16.26953125" customWidth="1"/>
    <col min="12292" max="12292" width="15.81640625" customWidth="1"/>
    <col min="12293" max="12293" width="11.6328125" customWidth="1"/>
    <col min="12294" max="12294" width="15" customWidth="1"/>
    <col min="12295" max="12295" width="9.7265625" customWidth="1"/>
    <col min="12296" max="12296" width="15.26953125" customWidth="1"/>
    <col min="12297" max="12297" width="16.54296875" customWidth="1"/>
    <col min="12298" max="12298" width="18.1796875" customWidth="1"/>
    <col min="12299" max="12299" width="14.1796875" customWidth="1"/>
    <col min="12545" max="12545" width="10.26953125" customWidth="1"/>
    <col min="12546" max="12546" width="12" customWidth="1"/>
    <col min="12547" max="12547" width="16.26953125" customWidth="1"/>
    <col min="12548" max="12548" width="15.81640625" customWidth="1"/>
    <col min="12549" max="12549" width="11.6328125" customWidth="1"/>
    <col min="12550" max="12550" width="15" customWidth="1"/>
    <col min="12551" max="12551" width="9.7265625" customWidth="1"/>
    <col min="12552" max="12552" width="15.26953125" customWidth="1"/>
    <col min="12553" max="12553" width="16.54296875" customWidth="1"/>
    <col min="12554" max="12554" width="18.1796875" customWidth="1"/>
    <col min="12555" max="12555" width="14.1796875" customWidth="1"/>
    <col min="12801" max="12801" width="10.26953125" customWidth="1"/>
    <col min="12802" max="12802" width="12" customWidth="1"/>
    <col min="12803" max="12803" width="16.26953125" customWidth="1"/>
    <col min="12804" max="12804" width="15.81640625" customWidth="1"/>
    <col min="12805" max="12805" width="11.6328125" customWidth="1"/>
    <col min="12806" max="12806" width="15" customWidth="1"/>
    <col min="12807" max="12807" width="9.7265625" customWidth="1"/>
    <col min="12808" max="12808" width="15.26953125" customWidth="1"/>
    <col min="12809" max="12809" width="16.54296875" customWidth="1"/>
    <col min="12810" max="12810" width="18.1796875" customWidth="1"/>
    <col min="12811" max="12811" width="14.1796875" customWidth="1"/>
    <col min="13057" max="13057" width="10.26953125" customWidth="1"/>
    <col min="13058" max="13058" width="12" customWidth="1"/>
    <col min="13059" max="13059" width="16.26953125" customWidth="1"/>
    <col min="13060" max="13060" width="15.81640625" customWidth="1"/>
    <col min="13061" max="13061" width="11.6328125" customWidth="1"/>
    <col min="13062" max="13062" width="15" customWidth="1"/>
    <col min="13063" max="13063" width="9.7265625" customWidth="1"/>
    <col min="13064" max="13064" width="15.26953125" customWidth="1"/>
    <col min="13065" max="13065" width="16.54296875" customWidth="1"/>
    <col min="13066" max="13066" width="18.1796875" customWidth="1"/>
    <col min="13067" max="13067" width="14.1796875" customWidth="1"/>
    <col min="13313" max="13313" width="10.26953125" customWidth="1"/>
    <col min="13314" max="13314" width="12" customWidth="1"/>
    <col min="13315" max="13315" width="16.26953125" customWidth="1"/>
    <col min="13316" max="13316" width="15.81640625" customWidth="1"/>
    <col min="13317" max="13317" width="11.6328125" customWidth="1"/>
    <col min="13318" max="13318" width="15" customWidth="1"/>
    <col min="13319" max="13319" width="9.7265625" customWidth="1"/>
    <col min="13320" max="13320" width="15.26953125" customWidth="1"/>
    <col min="13321" max="13321" width="16.54296875" customWidth="1"/>
    <col min="13322" max="13322" width="18.1796875" customWidth="1"/>
    <col min="13323" max="13323" width="14.1796875" customWidth="1"/>
    <col min="13569" max="13569" width="10.26953125" customWidth="1"/>
    <col min="13570" max="13570" width="12" customWidth="1"/>
    <col min="13571" max="13571" width="16.26953125" customWidth="1"/>
    <col min="13572" max="13572" width="15.81640625" customWidth="1"/>
    <col min="13573" max="13573" width="11.6328125" customWidth="1"/>
    <col min="13574" max="13574" width="15" customWidth="1"/>
    <col min="13575" max="13575" width="9.7265625" customWidth="1"/>
    <col min="13576" max="13576" width="15.26953125" customWidth="1"/>
    <col min="13577" max="13577" width="16.54296875" customWidth="1"/>
    <col min="13578" max="13578" width="18.1796875" customWidth="1"/>
    <col min="13579" max="13579" width="14.1796875" customWidth="1"/>
    <col min="13825" max="13825" width="10.26953125" customWidth="1"/>
    <col min="13826" max="13826" width="12" customWidth="1"/>
    <col min="13827" max="13827" width="16.26953125" customWidth="1"/>
    <col min="13828" max="13828" width="15.81640625" customWidth="1"/>
    <col min="13829" max="13829" width="11.6328125" customWidth="1"/>
    <col min="13830" max="13830" width="15" customWidth="1"/>
    <col min="13831" max="13831" width="9.7265625" customWidth="1"/>
    <col min="13832" max="13832" width="15.26953125" customWidth="1"/>
    <col min="13833" max="13833" width="16.54296875" customWidth="1"/>
    <col min="13834" max="13834" width="18.1796875" customWidth="1"/>
    <col min="13835" max="13835" width="14.1796875" customWidth="1"/>
    <col min="14081" max="14081" width="10.26953125" customWidth="1"/>
    <col min="14082" max="14082" width="12" customWidth="1"/>
    <col min="14083" max="14083" width="16.26953125" customWidth="1"/>
    <col min="14084" max="14084" width="15.81640625" customWidth="1"/>
    <col min="14085" max="14085" width="11.6328125" customWidth="1"/>
    <col min="14086" max="14086" width="15" customWidth="1"/>
    <col min="14087" max="14087" width="9.7265625" customWidth="1"/>
    <col min="14088" max="14088" width="15.26953125" customWidth="1"/>
    <col min="14089" max="14089" width="16.54296875" customWidth="1"/>
    <col min="14090" max="14090" width="18.1796875" customWidth="1"/>
    <col min="14091" max="14091" width="14.1796875" customWidth="1"/>
    <col min="14337" max="14337" width="10.26953125" customWidth="1"/>
    <col min="14338" max="14338" width="12" customWidth="1"/>
    <col min="14339" max="14339" width="16.26953125" customWidth="1"/>
    <col min="14340" max="14340" width="15.81640625" customWidth="1"/>
    <col min="14341" max="14341" width="11.6328125" customWidth="1"/>
    <col min="14342" max="14342" width="15" customWidth="1"/>
    <col min="14343" max="14343" width="9.7265625" customWidth="1"/>
    <col min="14344" max="14344" width="15.26953125" customWidth="1"/>
    <col min="14345" max="14345" width="16.54296875" customWidth="1"/>
    <col min="14346" max="14346" width="18.1796875" customWidth="1"/>
    <col min="14347" max="14347" width="14.1796875" customWidth="1"/>
    <col min="14593" max="14593" width="10.26953125" customWidth="1"/>
    <col min="14594" max="14594" width="12" customWidth="1"/>
    <col min="14595" max="14595" width="16.26953125" customWidth="1"/>
    <col min="14596" max="14596" width="15.81640625" customWidth="1"/>
    <col min="14597" max="14597" width="11.6328125" customWidth="1"/>
    <col min="14598" max="14598" width="15" customWidth="1"/>
    <col min="14599" max="14599" width="9.7265625" customWidth="1"/>
    <col min="14600" max="14600" width="15.26953125" customWidth="1"/>
    <col min="14601" max="14601" width="16.54296875" customWidth="1"/>
    <col min="14602" max="14602" width="18.1796875" customWidth="1"/>
    <col min="14603" max="14603" width="14.1796875" customWidth="1"/>
    <col min="14849" max="14849" width="10.26953125" customWidth="1"/>
    <col min="14850" max="14850" width="12" customWidth="1"/>
    <col min="14851" max="14851" width="16.26953125" customWidth="1"/>
    <col min="14852" max="14852" width="15.81640625" customWidth="1"/>
    <col min="14853" max="14853" width="11.6328125" customWidth="1"/>
    <col min="14854" max="14854" width="15" customWidth="1"/>
    <col min="14855" max="14855" width="9.7265625" customWidth="1"/>
    <col min="14856" max="14856" width="15.26953125" customWidth="1"/>
    <col min="14857" max="14857" width="16.54296875" customWidth="1"/>
    <col min="14858" max="14858" width="18.1796875" customWidth="1"/>
    <col min="14859" max="14859" width="14.1796875" customWidth="1"/>
    <col min="15105" max="15105" width="10.26953125" customWidth="1"/>
    <col min="15106" max="15106" width="12" customWidth="1"/>
    <col min="15107" max="15107" width="16.26953125" customWidth="1"/>
    <col min="15108" max="15108" width="15.81640625" customWidth="1"/>
    <col min="15109" max="15109" width="11.6328125" customWidth="1"/>
    <col min="15110" max="15110" width="15" customWidth="1"/>
    <col min="15111" max="15111" width="9.7265625" customWidth="1"/>
    <col min="15112" max="15112" width="15.26953125" customWidth="1"/>
    <col min="15113" max="15113" width="16.54296875" customWidth="1"/>
    <col min="15114" max="15114" width="18.1796875" customWidth="1"/>
    <col min="15115" max="15115" width="14.1796875" customWidth="1"/>
    <col min="15361" max="15361" width="10.26953125" customWidth="1"/>
    <col min="15362" max="15362" width="12" customWidth="1"/>
    <col min="15363" max="15363" width="16.26953125" customWidth="1"/>
    <col min="15364" max="15364" width="15.81640625" customWidth="1"/>
    <col min="15365" max="15365" width="11.6328125" customWidth="1"/>
    <col min="15366" max="15366" width="15" customWidth="1"/>
    <col min="15367" max="15367" width="9.7265625" customWidth="1"/>
    <col min="15368" max="15368" width="15.26953125" customWidth="1"/>
    <col min="15369" max="15369" width="16.54296875" customWidth="1"/>
    <col min="15370" max="15370" width="18.1796875" customWidth="1"/>
    <col min="15371" max="15371" width="14.1796875" customWidth="1"/>
    <col min="15617" max="15617" width="10.26953125" customWidth="1"/>
    <col min="15618" max="15618" width="12" customWidth="1"/>
    <col min="15619" max="15619" width="16.26953125" customWidth="1"/>
    <col min="15620" max="15620" width="15.81640625" customWidth="1"/>
    <col min="15621" max="15621" width="11.6328125" customWidth="1"/>
    <col min="15622" max="15622" width="15" customWidth="1"/>
    <col min="15623" max="15623" width="9.7265625" customWidth="1"/>
    <col min="15624" max="15624" width="15.26953125" customWidth="1"/>
    <col min="15625" max="15625" width="16.54296875" customWidth="1"/>
    <col min="15626" max="15626" width="18.1796875" customWidth="1"/>
    <col min="15627" max="15627" width="14.1796875" customWidth="1"/>
    <col min="15873" max="15873" width="10.26953125" customWidth="1"/>
    <col min="15874" max="15874" width="12" customWidth="1"/>
    <col min="15875" max="15875" width="16.26953125" customWidth="1"/>
    <col min="15876" max="15876" width="15.81640625" customWidth="1"/>
    <col min="15877" max="15877" width="11.6328125" customWidth="1"/>
    <col min="15878" max="15878" width="15" customWidth="1"/>
    <col min="15879" max="15879" width="9.7265625" customWidth="1"/>
    <col min="15880" max="15880" width="15.26953125" customWidth="1"/>
    <col min="15881" max="15881" width="16.54296875" customWidth="1"/>
    <col min="15882" max="15882" width="18.1796875" customWidth="1"/>
    <col min="15883" max="15883" width="14.1796875" customWidth="1"/>
    <col min="16129" max="16129" width="10.26953125" customWidth="1"/>
    <col min="16130" max="16130" width="12" customWidth="1"/>
    <col min="16131" max="16131" width="16.26953125" customWidth="1"/>
    <col min="16132" max="16132" width="15.81640625" customWidth="1"/>
    <col min="16133" max="16133" width="11.6328125" customWidth="1"/>
    <col min="16134" max="16134" width="15" customWidth="1"/>
    <col min="16135" max="16135" width="9.7265625" customWidth="1"/>
    <col min="16136" max="16136" width="15.26953125" customWidth="1"/>
    <col min="16137" max="16137" width="16.54296875" customWidth="1"/>
    <col min="16138" max="16138" width="18.1796875" customWidth="1"/>
    <col min="16139" max="16139" width="14.1796875" customWidth="1"/>
  </cols>
  <sheetData>
    <row r="1" spans="1:18" ht="15.5">
      <c r="D1" s="587"/>
      <c r="E1" s="587"/>
      <c r="H1" s="27"/>
      <c r="I1" s="704" t="s">
        <v>62</v>
      </c>
      <c r="J1" s="704"/>
    </row>
    <row r="2" spans="1:18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</row>
    <row r="3" spans="1:18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8" ht="10.5" customHeight="1"/>
    <row r="5" spans="1:18" s="268" customFormat="1" ht="18.75" customHeight="1">
      <c r="A5" s="799" t="s">
        <v>423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</row>
    <row r="6" spans="1:18" s="268" customFormat="1" ht="15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8" s="268" customFormat="1" ht="13">
      <c r="A7" s="413" t="s">
        <v>699</v>
      </c>
      <c r="B7" s="413"/>
      <c r="E7" s="729"/>
      <c r="F7" s="729"/>
      <c r="G7" s="729"/>
      <c r="H7" s="729"/>
      <c r="I7" s="729" t="s">
        <v>917</v>
      </c>
      <c r="J7" s="729"/>
      <c r="K7" s="729"/>
    </row>
    <row r="8" spans="1:18" s="12" customFormat="1" ht="15.5" hidden="1">
      <c r="C8" s="707" t="s">
        <v>11</v>
      </c>
      <c r="D8" s="707"/>
      <c r="E8" s="707"/>
      <c r="F8" s="707"/>
      <c r="G8" s="707"/>
      <c r="H8" s="707"/>
      <c r="I8" s="707"/>
      <c r="J8" s="707"/>
    </row>
    <row r="9" spans="1:18" ht="44.25" customHeight="1">
      <c r="A9" s="700" t="s">
        <v>18</v>
      </c>
      <c r="B9" s="700" t="s">
        <v>52</v>
      </c>
      <c r="C9" s="605" t="s">
        <v>446</v>
      </c>
      <c r="D9" s="606"/>
      <c r="E9" s="605" t="s">
        <v>32</v>
      </c>
      <c r="F9" s="606"/>
      <c r="G9" s="605" t="s">
        <v>33</v>
      </c>
      <c r="H9" s="606"/>
      <c r="I9" s="593" t="s">
        <v>98</v>
      </c>
      <c r="J9" s="593"/>
      <c r="K9" s="700" t="s">
        <v>226</v>
      </c>
      <c r="R9" s="9"/>
    </row>
    <row r="10" spans="1:18" s="13" customFormat="1" ht="42.65" customHeight="1">
      <c r="A10" s="701"/>
      <c r="B10" s="701"/>
      <c r="C10" s="5" t="s">
        <v>34</v>
      </c>
      <c r="D10" s="5" t="s">
        <v>97</v>
      </c>
      <c r="E10" s="5" t="s">
        <v>34</v>
      </c>
      <c r="F10" s="5" t="s">
        <v>97</v>
      </c>
      <c r="G10" s="5" t="s">
        <v>34</v>
      </c>
      <c r="H10" s="5" t="s">
        <v>97</v>
      </c>
      <c r="I10" s="5" t="s">
        <v>127</v>
      </c>
      <c r="J10" s="5" t="s">
        <v>128</v>
      </c>
      <c r="K10" s="701"/>
    </row>
    <row r="11" spans="1:18" ht="13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3">
        <v>11</v>
      </c>
    </row>
    <row r="12" spans="1:18" ht="17.25" customHeight="1">
      <c r="A12" s="34">
        <v>1</v>
      </c>
      <c r="B12" s="34" t="s">
        <v>359</v>
      </c>
      <c r="C12" s="33">
        <v>3843</v>
      </c>
      <c r="D12" s="33">
        <v>2305.67</v>
      </c>
      <c r="E12" s="33">
        <v>3843</v>
      </c>
      <c r="F12" s="33">
        <v>2305.67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1:18" ht="17.25" customHeight="1">
      <c r="A13" s="34">
        <v>2</v>
      </c>
      <c r="B13" s="34" t="s">
        <v>360</v>
      </c>
      <c r="C13" s="33">
        <v>242</v>
      </c>
      <c r="D13" s="33">
        <v>145.19999999999999</v>
      </c>
      <c r="E13" s="33">
        <v>242</v>
      </c>
      <c r="F13" s="33">
        <f>ROUND(E13*0.6, 2)</f>
        <v>145.19999999999999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8" ht="17.25" customHeight="1">
      <c r="A14" s="34">
        <v>3</v>
      </c>
      <c r="B14" s="34" t="s">
        <v>361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1:18" ht="17.25" customHeight="1">
      <c r="A15" s="34">
        <v>4</v>
      </c>
      <c r="B15" s="34" t="s">
        <v>362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1:18" ht="17.25" customHeight="1">
      <c r="A16" s="34">
        <v>5</v>
      </c>
      <c r="B16" s="34" t="s">
        <v>363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  <row r="17" spans="1:16" ht="17.25" customHeight="1">
      <c r="A17" s="34">
        <v>6</v>
      </c>
      <c r="B17" s="34" t="s">
        <v>364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6" ht="17.25" customHeight="1">
      <c r="A18" s="34">
        <v>7</v>
      </c>
      <c r="B18" s="34" t="s">
        <v>365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6" ht="14.25" customHeight="1">
      <c r="A19" s="34">
        <v>8</v>
      </c>
      <c r="B19" s="34" t="s">
        <v>237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</row>
    <row r="20" spans="1:16" ht="14.25" customHeight="1">
      <c r="A20" s="34">
        <v>9</v>
      </c>
      <c r="B20" s="34" t="s">
        <v>341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6" ht="14.25" customHeight="1">
      <c r="A21" s="34">
        <v>10</v>
      </c>
      <c r="B21" s="34" t="s">
        <v>490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6" ht="14.25" customHeight="1">
      <c r="A22" s="34">
        <v>11</v>
      </c>
      <c r="B22" s="34" t="s">
        <v>457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6" ht="14.25" customHeight="1">
      <c r="A23" s="34">
        <v>12</v>
      </c>
      <c r="B23" s="34" t="s">
        <v>489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</row>
    <row r="24" spans="1:16" ht="14.25" customHeight="1">
      <c r="A24" s="401">
        <v>13</v>
      </c>
      <c r="B24" s="401" t="s">
        <v>669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6" ht="14.25" customHeight="1">
      <c r="A25" s="484">
        <v>14</v>
      </c>
      <c r="B25" s="484" t="s">
        <v>844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6" ht="14">
      <c r="A26" s="213" t="s">
        <v>14</v>
      </c>
      <c r="B26" s="33"/>
      <c r="C26" s="33">
        <f>SUM(C12:C25)</f>
        <v>4085</v>
      </c>
      <c r="D26" s="33">
        <f t="shared" ref="D26:K26" si="0">SUM(D12:D25)</f>
        <v>2450.87</v>
      </c>
      <c r="E26" s="33">
        <f t="shared" si="0"/>
        <v>4085</v>
      </c>
      <c r="F26" s="33">
        <f t="shared" si="0"/>
        <v>2450.87</v>
      </c>
      <c r="G26" s="33">
        <f t="shared" si="0"/>
        <v>0</v>
      </c>
      <c r="H26" s="33">
        <f t="shared" si="0"/>
        <v>0</v>
      </c>
      <c r="I26" s="33">
        <f t="shared" si="0"/>
        <v>0</v>
      </c>
      <c r="J26" s="33">
        <f t="shared" si="0"/>
        <v>0</v>
      </c>
      <c r="K26" s="33">
        <f t="shared" si="0"/>
        <v>0</v>
      </c>
    </row>
    <row r="27" spans="1:16" ht="14">
      <c r="A27" s="11"/>
      <c r="C27" s="582">
        <v>2934</v>
      </c>
    </row>
    <row r="28" spans="1:16">
      <c r="A28" s="11" t="s">
        <v>732</v>
      </c>
    </row>
    <row r="29" spans="1:16">
      <c r="A29" s="11"/>
      <c r="C29">
        <f>C26+C27</f>
        <v>7019</v>
      </c>
    </row>
    <row r="30" spans="1:16" s="268" customFormat="1" ht="13.9" customHeight="1">
      <c r="A30" s="13" t="s">
        <v>750</v>
      </c>
      <c r="B30" s="215"/>
      <c r="C30" s="215"/>
      <c r="D30" s="215"/>
      <c r="E30" s="583">
        <f>E26/C29</f>
        <v>0.58199173671463167</v>
      </c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</row>
    <row r="31" spans="1:16" s="268" customFormat="1" ht="13.15" customHeight="1">
      <c r="A31" s="13" t="str">
        <f>'AT-10 F'!A38</f>
        <v xml:space="preserve">Date : 28.04.2020 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2" spans="1:16" s="268" customFormat="1" ht="13.15" customHeight="1">
      <c r="A32" s="215"/>
      <c r="B32" s="215"/>
      <c r="C32" s="215"/>
      <c r="D32" s="215"/>
      <c r="E32" s="215"/>
      <c r="F32" s="215"/>
      <c r="G32" s="215"/>
      <c r="H32" s="215"/>
      <c r="I32" s="13" t="s">
        <v>706</v>
      </c>
      <c r="J32" s="215"/>
      <c r="K32" s="215"/>
      <c r="L32" s="215"/>
      <c r="M32" s="215"/>
      <c r="N32" s="215"/>
      <c r="O32" s="215"/>
      <c r="P32" s="215"/>
    </row>
    <row r="33" spans="1:10" s="268" customFormat="1" ht="13">
      <c r="A33" s="13"/>
      <c r="B33" s="13"/>
      <c r="C33" s="13"/>
      <c r="D33" s="13"/>
      <c r="E33" s="13"/>
      <c r="F33" s="13"/>
      <c r="H33" s="13"/>
      <c r="I33" s="321" t="s">
        <v>707</v>
      </c>
    </row>
    <row r="34" spans="1:10" s="268" customFormat="1" ht="13">
      <c r="A34" s="13"/>
      <c r="I34" s="321" t="s">
        <v>708</v>
      </c>
    </row>
    <row r="35" spans="1:10">
      <c r="A35" s="755"/>
      <c r="B35" s="755"/>
      <c r="C35" s="755"/>
      <c r="D35" s="755"/>
      <c r="E35" s="755"/>
      <c r="F35" s="755"/>
      <c r="G35" s="755"/>
      <c r="H35" s="755"/>
      <c r="I35" s="755"/>
      <c r="J35" s="755"/>
    </row>
  </sheetData>
  <mergeCells count="16">
    <mergeCell ref="K9:K10"/>
    <mergeCell ref="A35:J35"/>
    <mergeCell ref="C8:J8"/>
    <mergeCell ref="A9:A10"/>
    <mergeCell ref="B9:B10"/>
    <mergeCell ref="C9:D9"/>
    <mergeCell ref="E9:F9"/>
    <mergeCell ref="G9:H9"/>
    <mergeCell ref="I9:J9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505" right="0.70866141732283505" top="1.2362204720000001" bottom="0.5" header="0.31496062992126" footer="0.31496062992126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46"/>
  <sheetViews>
    <sheetView topLeftCell="A21" zoomScaleNormal="100" zoomScaleSheetLayoutView="100" workbookViewId="0">
      <selection activeCell="F46" sqref="F46"/>
    </sheetView>
  </sheetViews>
  <sheetFormatPr defaultRowHeight="12.5"/>
  <cols>
    <col min="1" max="1" width="8.1796875" customWidth="1"/>
    <col min="2" max="2" width="20.7265625" customWidth="1"/>
    <col min="3" max="3" width="15.54296875" customWidth="1"/>
    <col min="4" max="4" width="15.81640625" customWidth="1"/>
    <col min="5" max="5" width="11.6328125" customWidth="1"/>
    <col min="6" max="6" width="15" customWidth="1"/>
    <col min="7" max="7" width="9.7265625" customWidth="1"/>
    <col min="8" max="8" width="15.26953125" customWidth="1"/>
    <col min="9" max="9" width="16.54296875" customWidth="1"/>
    <col min="10" max="10" width="18.1796875" customWidth="1"/>
    <col min="11" max="11" width="12.81640625" customWidth="1"/>
    <col min="257" max="257" width="8.1796875" customWidth="1"/>
    <col min="258" max="258" width="20.7265625" customWidth="1"/>
    <col min="259" max="259" width="15.54296875" customWidth="1"/>
    <col min="260" max="260" width="15.81640625" customWidth="1"/>
    <col min="261" max="261" width="11.6328125" customWidth="1"/>
    <col min="262" max="262" width="15" customWidth="1"/>
    <col min="263" max="263" width="9.7265625" customWidth="1"/>
    <col min="264" max="264" width="15.26953125" customWidth="1"/>
    <col min="265" max="265" width="16.54296875" customWidth="1"/>
    <col min="266" max="266" width="18.1796875" customWidth="1"/>
    <col min="267" max="267" width="12.81640625" customWidth="1"/>
    <col min="513" max="513" width="8.1796875" customWidth="1"/>
    <col min="514" max="514" width="20.7265625" customWidth="1"/>
    <col min="515" max="515" width="15.54296875" customWidth="1"/>
    <col min="516" max="516" width="15.81640625" customWidth="1"/>
    <col min="517" max="517" width="11.6328125" customWidth="1"/>
    <col min="518" max="518" width="15" customWidth="1"/>
    <col min="519" max="519" width="9.7265625" customWidth="1"/>
    <col min="520" max="520" width="15.26953125" customWidth="1"/>
    <col min="521" max="521" width="16.54296875" customWidth="1"/>
    <col min="522" max="522" width="18.1796875" customWidth="1"/>
    <col min="523" max="523" width="12.81640625" customWidth="1"/>
    <col min="769" max="769" width="8.1796875" customWidth="1"/>
    <col min="770" max="770" width="20.7265625" customWidth="1"/>
    <col min="771" max="771" width="15.54296875" customWidth="1"/>
    <col min="772" max="772" width="15.81640625" customWidth="1"/>
    <col min="773" max="773" width="11.6328125" customWidth="1"/>
    <col min="774" max="774" width="15" customWidth="1"/>
    <col min="775" max="775" width="9.7265625" customWidth="1"/>
    <col min="776" max="776" width="15.26953125" customWidth="1"/>
    <col min="777" max="777" width="16.54296875" customWidth="1"/>
    <col min="778" max="778" width="18.1796875" customWidth="1"/>
    <col min="779" max="779" width="12.81640625" customWidth="1"/>
    <col min="1025" max="1025" width="8.1796875" customWidth="1"/>
    <col min="1026" max="1026" width="20.7265625" customWidth="1"/>
    <col min="1027" max="1027" width="15.54296875" customWidth="1"/>
    <col min="1028" max="1028" width="15.81640625" customWidth="1"/>
    <col min="1029" max="1029" width="11.6328125" customWidth="1"/>
    <col min="1030" max="1030" width="15" customWidth="1"/>
    <col min="1031" max="1031" width="9.7265625" customWidth="1"/>
    <col min="1032" max="1032" width="15.26953125" customWidth="1"/>
    <col min="1033" max="1033" width="16.54296875" customWidth="1"/>
    <col min="1034" max="1034" width="18.1796875" customWidth="1"/>
    <col min="1035" max="1035" width="12.81640625" customWidth="1"/>
    <col min="1281" max="1281" width="8.1796875" customWidth="1"/>
    <col min="1282" max="1282" width="20.7265625" customWidth="1"/>
    <col min="1283" max="1283" width="15.54296875" customWidth="1"/>
    <col min="1284" max="1284" width="15.81640625" customWidth="1"/>
    <col min="1285" max="1285" width="11.6328125" customWidth="1"/>
    <col min="1286" max="1286" width="15" customWidth="1"/>
    <col min="1287" max="1287" width="9.7265625" customWidth="1"/>
    <col min="1288" max="1288" width="15.26953125" customWidth="1"/>
    <col min="1289" max="1289" width="16.54296875" customWidth="1"/>
    <col min="1290" max="1290" width="18.1796875" customWidth="1"/>
    <col min="1291" max="1291" width="12.81640625" customWidth="1"/>
    <col min="1537" max="1537" width="8.1796875" customWidth="1"/>
    <col min="1538" max="1538" width="20.7265625" customWidth="1"/>
    <col min="1539" max="1539" width="15.54296875" customWidth="1"/>
    <col min="1540" max="1540" width="15.81640625" customWidth="1"/>
    <col min="1541" max="1541" width="11.6328125" customWidth="1"/>
    <col min="1542" max="1542" width="15" customWidth="1"/>
    <col min="1543" max="1543" width="9.7265625" customWidth="1"/>
    <col min="1544" max="1544" width="15.26953125" customWidth="1"/>
    <col min="1545" max="1545" width="16.54296875" customWidth="1"/>
    <col min="1546" max="1546" width="18.1796875" customWidth="1"/>
    <col min="1547" max="1547" width="12.81640625" customWidth="1"/>
    <col min="1793" max="1793" width="8.1796875" customWidth="1"/>
    <col min="1794" max="1794" width="20.7265625" customWidth="1"/>
    <col min="1795" max="1795" width="15.54296875" customWidth="1"/>
    <col min="1796" max="1796" width="15.81640625" customWidth="1"/>
    <col min="1797" max="1797" width="11.6328125" customWidth="1"/>
    <col min="1798" max="1798" width="15" customWidth="1"/>
    <col min="1799" max="1799" width="9.7265625" customWidth="1"/>
    <col min="1800" max="1800" width="15.26953125" customWidth="1"/>
    <col min="1801" max="1801" width="16.54296875" customWidth="1"/>
    <col min="1802" max="1802" width="18.1796875" customWidth="1"/>
    <col min="1803" max="1803" width="12.81640625" customWidth="1"/>
    <col min="2049" max="2049" width="8.1796875" customWidth="1"/>
    <col min="2050" max="2050" width="20.7265625" customWidth="1"/>
    <col min="2051" max="2051" width="15.54296875" customWidth="1"/>
    <col min="2052" max="2052" width="15.81640625" customWidth="1"/>
    <col min="2053" max="2053" width="11.6328125" customWidth="1"/>
    <col min="2054" max="2054" width="15" customWidth="1"/>
    <col min="2055" max="2055" width="9.7265625" customWidth="1"/>
    <col min="2056" max="2056" width="15.26953125" customWidth="1"/>
    <col min="2057" max="2057" width="16.54296875" customWidth="1"/>
    <col min="2058" max="2058" width="18.1796875" customWidth="1"/>
    <col min="2059" max="2059" width="12.81640625" customWidth="1"/>
    <col min="2305" max="2305" width="8.1796875" customWidth="1"/>
    <col min="2306" max="2306" width="20.7265625" customWidth="1"/>
    <col min="2307" max="2307" width="15.54296875" customWidth="1"/>
    <col min="2308" max="2308" width="15.81640625" customWidth="1"/>
    <col min="2309" max="2309" width="11.6328125" customWidth="1"/>
    <col min="2310" max="2310" width="15" customWidth="1"/>
    <col min="2311" max="2311" width="9.7265625" customWidth="1"/>
    <col min="2312" max="2312" width="15.26953125" customWidth="1"/>
    <col min="2313" max="2313" width="16.54296875" customWidth="1"/>
    <col min="2314" max="2314" width="18.1796875" customWidth="1"/>
    <col min="2315" max="2315" width="12.81640625" customWidth="1"/>
    <col min="2561" max="2561" width="8.1796875" customWidth="1"/>
    <col min="2562" max="2562" width="20.7265625" customWidth="1"/>
    <col min="2563" max="2563" width="15.54296875" customWidth="1"/>
    <col min="2564" max="2564" width="15.81640625" customWidth="1"/>
    <col min="2565" max="2565" width="11.6328125" customWidth="1"/>
    <col min="2566" max="2566" width="15" customWidth="1"/>
    <col min="2567" max="2567" width="9.7265625" customWidth="1"/>
    <col min="2568" max="2568" width="15.26953125" customWidth="1"/>
    <col min="2569" max="2569" width="16.54296875" customWidth="1"/>
    <col min="2570" max="2570" width="18.1796875" customWidth="1"/>
    <col min="2571" max="2571" width="12.81640625" customWidth="1"/>
    <col min="2817" max="2817" width="8.1796875" customWidth="1"/>
    <col min="2818" max="2818" width="20.7265625" customWidth="1"/>
    <col min="2819" max="2819" width="15.54296875" customWidth="1"/>
    <col min="2820" max="2820" width="15.81640625" customWidth="1"/>
    <col min="2821" max="2821" width="11.6328125" customWidth="1"/>
    <col min="2822" max="2822" width="15" customWidth="1"/>
    <col min="2823" max="2823" width="9.7265625" customWidth="1"/>
    <col min="2824" max="2824" width="15.26953125" customWidth="1"/>
    <col min="2825" max="2825" width="16.54296875" customWidth="1"/>
    <col min="2826" max="2826" width="18.1796875" customWidth="1"/>
    <col min="2827" max="2827" width="12.81640625" customWidth="1"/>
    <col min="3073" max="3073" width="8.1796875" customWidth="1"/>
    <col min="3074" max="3074" width="20.7265625" customWidth="1"/>
    <col min="3075" max="3075" width="15.54296875" customWidth="1"/>
    <col min="3076" max="3076" width="15.81640625" customWidth="1"/>
    <col min="3077" max="3077" width="11.6328125" customWidth="1"/>
    <col min="3078" max="3078" width="15" customWidth="1"/>
    <col min="3079" max="3079" width="9.7265625" customWidth="1"/>
    <col min="3080" max="3080" width="15.26953125" customWidth="1"/>
    <col min="3081" max="3081" width="16.54296875" customWidth="1"/>
    <col min="3082" max="3082" width="18.1796875" customWidth="1"/>
    <col min="3083" max="3083" width="12.81640625" customWidth="1"/>
    <col min="3329" max="3329" width="8.1796875" customWidth="1"/>
    <col min="3330" max="3330" width="20.7265625" customWidth="1"/>
    <col min="3331" max="3331" width="15.54296875" customWidth="1"/>
    <col min="3332" max="3332" width="15.81640625" customWidth="1"/>
    <col min="3333" max="3333" width="11.6328125" customWidth="1"/>
    <col min="3334" max="3334" width="15" customWidth="1"/>
    <col min="3335" max="3335" width="9.7265625" customWidth="1"/>
    <col min="3336" max="3336" width="15.26953125" customWidth="1"/>
    <col min="3337" max="3337" width="16.54296875" customWidth="1"/>
    <col min="3338" max="3338" width="18.1796875" customWidth="1"/>
    <col min="3339" max="3339" width="12.81640625" customWidth="1"/>
    <col min="3585" max="3585" width="8.1796875" customWidth="1"/>
    <col min="3586" max="3586" width="20.7265625" customWidth="1"/>
    <col min="3587" max="3587" width="15.54296875" customWidth="1"/>
    <col min="3588" max="3588" width="15.81640625" customWidth="1"/>
    <col min="3589" max="3589" width="11.6328125" customWidth="1"/>
    <col min="3590" max="3590" width="15" customWidth="1"/>
    <col min="3591" max="3591" width="9.7265625" customWidth="1"/>
    <col min="3592" max="3592" width="15.26953125" customWidth="1"/>
    <col min="3593" max="3593" width="16.54296875" customWidth="1"/>
    <col min="3594" max="3594" width="18.1796875" customWidth="1"/>
    <col min="3595" max="3595" width="12.81640625" customWidth="1"/>
    <col min="3841" max="3841" width="8.1796875" customWidth="1"/>
    <col min="3842" max="3842" width="20.7265625" customWidth="1"/>
    <col min="3843" max="3843" width="15.54296875" customWidth="1"/>
    <col min="3844" max="3844" width="15.81640625" customWidth="1"/>
    <col min="3845" max="3845" width="11.6328125" customWidth="1"/>
    <col min="3846" max="3846" width="15" customWidth="1"/>
    <col min="3847" max="3847" width="9.7265625" customWidth="1"/>
    <col min="3848" max="3848" width="15.26953125" customWidth="1"/>
    <col min="3849" max="3849" width="16.54296875" customWidth="1"/>
    <col min="3850" max="3850" width="18.1796875" customWidth="1"/>
    <col min="3851" max="3851" width="12.81640625" customWidth="1"/>
    <col min="4097" max="4097" width="8.1796875" customWidth="1"/>
    <col min="4098" max="4098" width="20.7265625" customWidth="1"/>
    <col min="4099" max="4099" width="15.54296875" customWidth="1"/>
    <col min="4100" max="4100" width="15.81640625" customWidth="1"/>
    <col min="4101" max="4101" width="11.6328125" customWidth="1"/>
    <col min="4102" max="4102" width="15" customWidth="1"/>
    <col min="4103" max="4103" width="9.7265625" customWidth="1"/>
    <col min="4104" max="4104" width="15.26953125" customWidth="1"/>
    <col min="4105" max="4105" width="16.54296875" customWidth="1"/>
    <col min="4106" max="4106" width="18.1796875" customWidth="1"/>
    <col min="4107" max="4107" width="12.81640625" customWidth="1"/>
    <col min="4353" max="4353" width="8.1796875" customWidth="1"/>
    <col min="4354" max="4354" width="20.7265625" customWidth="1"/>
    <col min="4355" max="4355" width="15.54296875" customWidth="1"/>
    <col min="4356" max="4356" width="15.81640625" customWidth="1"/>
    <col min="4357" max="4357" width="11.6328125" customWidth="1"/>
    <col min="4358" max="4358" width="15" customWidth="1"/>
    <col min="4359" max="4359" width="9.7265625" customWidth="1"/>
    <col min="4360" max="4360" width="15.26953125" customWidth="1"/>
    <col min="4361" max="4361" width="16.54296875" customWidth="1"/>
    <col min="4362" max="4362" width="18.1796875" customWidth="1"/>
    <col min="4363" max="4363" width="12.81640625" customWidth="1"/>
    <col min="4609" max="4609" width="8.1796875" customWidth="1"/>
    <col min="4610" max="4610" width="20.7265625" customWidth="1"/>
    <col min="4611" max="4611" width="15.54296875" customWidth="1"/>
    <col min="4612" max="4612" width="15.81640625" customWidth="1"/>
    <col min="4613" max="4613" width="11.6328125" customWidth="1"/>
    <col min="4614" max="4614" width="15" customWidth="1"/>
    <col min="4615" max="4615" width="9.7265625" customWidth="1"/>
    <col min="4616" max="4616" width="15.26953125" customWidth="1"/>
    <col min="4617" max="4617" width="16.54296875" customWidth="1"/>
    <col min="4618" max="4618" width="18.1796875" customWidth="1"/>
    <col min="4619" max="4619" width="12.81640625" customWidth="1"/>
    <col min="4865" max="4865" width="8.1796875" customWidth="1"/>
    <col min="4866" max="4866" width="20.7265625" customWidth="1"/>
    <col min="4867" max="4867" width="15.54296875" customWidth="1"/>
    <col min="4868" max="4868" width="15.81640625" customWidth="1"/>
    <col min="4869" max="4869" width="11.6328125" customWidth="1"/>
    <col min="4870" max="4870" width="15" customWidth="1"/>
    <col min="4871" max="4871" width="9.7265625" customWidth="1"/>
    <col min="4872" max="4872" width="15.26953125" customWidth="1"/>
    <col min="4873" max="4873" width="16.54296875" customWidth="1"/>
    <col min="4874" max="4874" width="18.1796875" customWidth="1"/>
    <col min="4875" max="4875" width="12.81640625" customWidth="1"/>
    <col min="5121" max="5121" width="8.1796875" customWidth="1"/>
    <col min="5122" max="5122" width="20.7265625" customWidth="1"/>
    <col min="5123" max="5123" width="15.54296875" customWidth="1"/>
    <col min="5124" max="5124" width="15.81640625" customWidth="1"/>
    <col min="5125" max="5125" width="11.6328125" customWidth="1"/>
    <col min="5126" max="5126" width="15" customWidth="1"/>
    <col min="5127" max="5127" width="9.7265625" customWidth="1"/>
    <col min="5128" max="5128" width="15.26953125" customWidth="1"/>
    <col min="5129" max="5129" width="16.54296875" customWidth="1"/>
    <col min="5130" max="5130" width="18.1796875" customWidth="1"/>
    <col min="5131" max="5131" width="12.81640625" customWidth="1"/>
    <col min="5377" max="5377" width="8.1796875" customWidth="1"/>
    <col min="5378" max="5378" width="20.7265625" customWidth="1"/>
    <col min="5379" max="5379" width="15.54296875" customWidth="1"/>
    <col min="5380" max="5380" width="15.81640625" customWidth="1"/>
    <col min="5381" max="5381" width="11.6328125" customWidth="1"/>
    <col min="5382" max="5382" width="15" customWidth="1"/>
    <col min="5383" max="5383" width="9.7265625" customWidth="1"/>
    <col min="5384" max="5384" width="15.26953125" customWidth="1"/>
    <col min="5385" max="5385" width="16.54296875" customWidth="1"/>
    <col min="5386" max="5386" width="18.1796875" customWidth="1"/>
    <col min="5387" max="5387" width="12.81640625" customWidth="1"/>
    <col min="5633" max="5633" width="8.1796875" customWidth="1"/>
    <col min="5634" max="5634" width="20.7265625" customWidth="1"/>
    <col min="5635" max="5635" width="15.54296875" customWidth="1"/>
    <col min="5636" max="5636" width="15.81640625" customWidth="1"/>
    <col min="5637" max="5637" width="11.6328125" customWidth="1"/>
    <col min="5638" max="5638" width="15" customWidth="1"/>
    <col min="5639" max="5639" width="9.7265625" customWidth="1"/>
    <col min="5640" max="5640" width="15.26953125" customWidth="1"/>
    <col min="5641" max="5641" width="16.54296875" customWidth="1"/>
    <col min="5642" max="5642" width="18.1796875" customWidth="1"/>
    <col min="5643" max="5643" width="12.81640625" customWidth="1"/>
    <col min="5889" max="5889" width="8.1796875" customWidth="1"/>
    <col min="5890" max="5890" width="20.7265625" customWidth="1"/>
    <col min="5891" max="5891" width="15.54296875" customWidth="1"/>
    <col min="5892" max="5892" width="15.81640625" customWidth="1"/>
    <col min="5893" max="5893" width="11.6328125" customWidth="1"/>
    <col min="5894" max="5894" width="15" customWidth="1"/>
    <col min="5895" max="5895" width="9.7265625" customWidth="1"/>
    <col min="5896" max="5896" width="15.26953125" customWidth="1"/>
    <col min="5897" max="5897" width="16.54296875" customWidth="1"/>
    <col min="5898" max="5898" width="18.1796875" customWidth="1"/>
    <col min="5899" max="5899" width="12.81640625" customWidth="1"/>
    <col min="6145" max="6145" width="8.1796875" customWidth="1"/>
    <col min="6146" max="6146" width="20.7265625" customWidth="1"/>
    <col min="6147" max="6147" width="15.54296875" customWidth="1"/>
    <col min="6148" max="6148" width="15.81640625" customWidth="1"/>
    <col min="6149" max="6149" width="11.6328125" customWidth="1"/>
    <col min="6150" max="6150" width="15" customWidth="1"/>
    <col min="6151" max="6151" width="9.7265625" customWidth="1"/>
    <col min="6152" max="6152" width="15.26953125" customWidth="1"/>
    <col min="6153" max="6153" width="16.54296875" customWidth="1"/>
    <col min="6154" max="6154" width="18.1796875" customWidth="1"/>
    <col min="6155" max="6155" width="12.81640625" customWidth="1"/>
    <col min="6401" max="6401" width="8.1796875" customWidth="1"/>
    <col min="6402" max="6402" width="20.7265625" customWidth="1"/>
    <col min="6403" max="6403" width="15.54296875" customWidth="1"/>
    <col min="6404" max="6404" width="15.81640625" customWidth="1"/>
    <col min="6405" max="6405" width="11.6328125" customWidth="1"/>
    <col min="6406" max="6406" width="15" customWidth="1"/>
    <col min="6407" max="6407" width="9.7265625" customWidth="1"/>
    <col min="6408" max="6408" width="15.26953125" customWidth="1"/>
    <col min="6409" max="6409" width="16.54296875" customWidth="1"/>
    <col min="6410" max="6410" width="18.1796875" customWidth="1"/>
    <col min="6411" max="6411" width="12.81640625" customWidth="1"/>
    <col min="6657" max="6657" width="8.1796875" customWidth="1"/>
    <col min="6658" max="6658" width="20.7265625" customWidth="1"/>
    <col min="6659" max="6659" width="15.54296875" customWidth="1"/>
    <col min="6660" max="6660" width="15.81640625" customWidth="1"/>
    <col min="6661" max="6661" width="11.6328125" customWidth="1"/>
    <col min="6662" max="6662" width="15" customWidth="1"/>
    <col min="6663" max="6663" width="9.7265625" customWidth="1"/>
    <col min="6664" max="6664" width="15.26953125" customWidth="1"/>
    <col min="6665" max="6665" width="16.54296875" customWidth="1"/>
    <col min="6666" max="6666" width="18.1796875" customWidth="1"/>
    <col min="6667" max="6667" width="12.81640625" customWidth="1"/>
    <col min="6913" max="6913" width="8.1796875" customWidth="1"/>
    <col min="6914" max="6914" width="20.7265625" customWidth="1"/>
    <col min="6915" max="6915" width="15.54296875" customWidth="1"/>
    <col min="6916" max="6916" width="15.81640625" customWidth="1"/>
    <col min="6917" max="6917" width="11.6328125" customWidth="1"/>
    <col min="6918" max="6918" width="15" customWidth="1"/>
    <col min="6919" max="6919" width="9.7265625" customWidth="1"/>
    <col min="6920" max="6920" width="15.26953125" customWidth="1"/>
    <col min="6921" max="6921" width="16.54296875" customWidth="1"/>
    <col min="6922" max="6922" width="18.1796875" customWidth="1"/>
    <col min="6923" max="6923" width="12.81640625" customWidth="1"/>
    <col min="7169" max="7169" width="8.1796875" customWidth="1"/>
    <col min="7170" max="7170" width="20.7265625" customWidth="1"/>
    <col min="7171" max="7171" width="15.54296875" customWidth="1"/>
    <col min="7172" max="7172" width="15.81640625" customWidth="1"/>
    <col min="7173" max="7173" width="11.6328125" customWidth="1"/>
    <col min="7174" max="7174" width="15" customWidth="1"/>
    <col min="7175" max="7175" width="9.7265625" customWidth="1"/>
    <col min="7176" max="7176" width="15.26953125" customWidth="1"/>
    <col min="7177" max="7177" width="16.54296875" customWidth="1"/>
    <col min="7178" max="7178" width="18.1796875" customWidth="1"/>
    <col min="7179" max="7179" width="12.81640625" customWidth="1"/>
    <col min="7425" max="7425" width="8.1796875" customWidth="1"/>
    <col min="7426" max="7426" width="20.7265625" customWidth="1"/>
    <col min="7427" max="7427" width="15.54296875" customWidth="1"/>
    <col min="7428" max="7428" width="15.81640625" customWidth="1"/>
    <col min="7429" max="7429" width="11.6328125" customWidth="1"/>
    <col min="7430" max="7430" width="15" customWidth="1"/>
    <col min="7431" max="7431" width="9.7265625" customWidth="1"/>
    <col min="7432" max="7432" width="15.26953125" customWidth="1"/>
    <col min="7433" max="7433" width="16.54296875" customWidth="1"/>
    <col min="7434" max="7434" width="18.1796875" customWidth="1"/>
    <col min="7435" max="7435" width="12.81640625" customWidth="1"/>
    <col min="7681" max="7681" width="8.1796875" customWidth="1"/>
    <col min="7682" max="7682" width="20.7265625" customWidth="1"/>
    <col min="7683" max="7683" width="15.54296875" customWidth="1"/>
    <col min="7684" max="7684" width="15.81640625" customWidth="1"/>
    <col min="7685" max="7685" width="11.6328125" customWidth="1"/>
    <col min="7686" max="7686" width="15" customWidth="1"/>
    <col min="7687" max="7687" width="9.7265625" customWidth="1"/>
    <col min="7688" max="7688" width="15.26953125" customWidth="1"/>
    <col min="7689" max="7689" width="16.54296875" customWidth="1"/>
    <col min="7690" max="7690" width="18.1796875" customWidth="1"/>
    <col min="7691" max="7691" width="12.81640625" customWidth="1"/>
    <col min="7937" max="7937" width="8.1796875" customWidth="1"/>
    <col min="7938" max="7938" width="20.7265625" customWidth="1"/>
    <col min="7939" max="7939" width="15.54296875" customWidth="1"/>
    <col min="7940" max="7940" width="15.81640625" customWidth="1"/>
    <col min="7941" max="7941" width="11.6328125" customWidth="1"/>
    <col min="7942" max="7942" width="15" customWidth="1"/>
    <col min="7943" max="7943" width="9.7265625" customWidth="1"/>
    <col min="7944" max="7944" width="15.26953125" customWidth="1"/>
    <col min="7945" max="7945" width="16.54296875" customWidth="1"/>
    <col min="7946" max="7946" width="18.1796875" customWidth="1"/>
    <col min="7947" max="7947" width="12.81640625" customWidth="1"/>
    <col min="8193" max="8193" width="8.1796875" customWidth="1"/>
    <col min="8194" max="8194" width="20.7265625" customWidth="1"/>
    <col min="8195" max="8195" width="15.54296875" customWidth="1"/>
    <col min="8196" max="8196" width="15.81640625" customWidth="1"/>
    <col min="8197" max="8197" width="11.6328125" customWidth="1"/>
    <col min="8198" max="8198" width="15" customWidth="1"/>
    <col min="8199" max="8199" width="9.7265625" customWidth="1"/>
    <col min="8200" max="8200" width="15.26953125" customWidth="1"/>
    <col min="8201" max="8201" width="16.54296875" customWidth="1"/>
    <col min="8202" max="8202" width="18.1796875" customWidth="1"/>
    <col min="8203" max="8203" width="12.81640625" customWidth="1"/>
    <col min="8449" max="8449" width="8.1796875" customWidth="1"/>
    <col min="8450" max="8450" width="20.7265625" customWidth="1"/>
    <col min="8451" max="8451" width="15.54296875" customWidth="1"/>
    <col min="8452" max="8452" width="15.81640625" customWidth="1"/>
    <col min="8453" max="8453" width="11.6328125" customWidth="1"/>
    <col min="8454" max="8454" width="15" customWidth="1"/>
    <col min="8455" max="8455" width="9.7265625" customWidth="1"/>
    <col min="8456" max="8456" width="15.26953125" customWidth="1"/>
    <col min="8457" max="8457" width="16.54296875" customWidth="1"/>
    <col min="8458" max="8458" width="18.1796875" customWidth="1"/>
    <col min="8459" max="8459" width="12.81640625" customWidth="1"/>
    <col min="8705" max="8705" width="8.1796875" customWidth="1"/>
    <col min="8706" max="8706" width="20.7265625" customWidth="1"/>
    <col min="8707" max="8707" width="15.54296875" customWidth="1"/>
    <col min="8708" max="8708" width="15.81640625" customWidth="1"/>
    <col min="8709" max="8709" width="11.6328125" customWidth="1"/>
    <col min="8710" max="8710" width="15" customWidth="1"/>
    <col min="8711" max="8711" width="9.7265625" customWidth="1"/>
    <col min="8712" max="8712" width="15.26953125" customWidth="1"/>
    <col min="8713" max="8713" width="16.54296875" customWidth="1"/>
    <col min="8714" max="8714" width="18.1796875" customWidth="1"/>
    <col min="8715" max="8715" width="12.81640625" customWidth="1"/>
    <col min="8961" max="8961" width="8.1796875" customWidth="1"/>
    <col min="8962" max="8962" width="20.7265625" customWidth="1"/>
    <col min="8963" max="8963" width="15.54296875" customWidth="1"/>
    <col min="8964" max="8964" width="15.81640625" customWidth="1"/>
    <col min="8965" max="8965" width="11.6328125" customWidth="1"/>
    <col min="8966" max="8966" width="15" customWidth="1"/>
    <col min="8967" max="8967" width="9.7265625" customWidth="1"/>
    <col min="8968" max="8968" width="15.26953125" customWidth="1"/>
    <col min="8969" max="8969" width="16.54296875" customWidth="1"/>
    <col min="8970" max="8970" width="18.1796875" customWidth="1"/>
    <col min="8971" max="8971" width="12.81640625" customWidth="1"/>
    <col min="9217" max="9217" width="8.1796875" customWidth="1"/>
    <col min="9218" max="9218" width="20.7265625" customWidth="1"/>
    <col min="9219" max="9219" width="15.54296875" customWidth="1"/>
    <col min="9220" max="9220" width="15.81640625" customWidth="1"/>
    <col min="9221" max="9221" width="11.6328125" customWidth="1"/>
    <col min="9222" max="9222" width="15" customWidth="1"/>
    <col min="9223" max="9223" width="9.7265625" customWidth="1"/>
    <col min="9224" max="9224" width="15.26953125" customWidth="1"/>
    <col min="9225" max="9225" width="16.54296875" customWidth="1"/>
    <col min="9226" max="9226" width="18.1796875" customWidth="1"/>
    <col min="9227" max="9227" width="12.81640625" customWidth="1"/>
    <col min="9473" max="9473" width="8.1796875" customWidth="1"/>
    <col min="9474" max="9474" width="20.7265625" customWidth="1"/>
    <col min="9475" max="9475" width="15.54296875" customWidth="1"/>
    <col min="9476" max="9476" width="15.81640625" customWidth="1"/>
    <col min="9477" max="9477" width="11.6328125" customWidth="1"/>
    <col min="9478" max="9478" width="15" customWidth="1"/>
    <col min="9479" max="9479" width="9.7265625" customWidth="1"/>
    <col min="9480" max="9480" width="15.26953125" customWidth="1"/>
    <col min="9481" max="9481" width="16.54296875" customWidth="1"/>
    <col min="9482" max="9482" width="18.1796875" customWidth="1"/>
    <col min="9483" max="9483" width="12.81640625" customWidth="1"/>
    <col min="9729" max="9729" width="8.1796875" customWidth="1"/>
    <col min="9730" max="9730" width="20.7265625" customWidth="1"/>
    <col min="9731" max="9731" width="15.54296875" customWidth="1"/>
    <col min="9732" max="9732" width="15.81640625" customWidth="1"/>
    <col min="9733" max="9733" width="11.6328125" customWidth="1"/>
    <col min="9734" max="9734" width="15" customWidth="1"/>
    <col min="9735" max="9735" width="9.7265625" customWidth="1"/>
    <col min="9736" max="9736" width="15.26953125" customWidth="1"/>
    <col min="9737" max="9737" width="16.54296875" customWidth="1"/>
    <col min="9738" max="9738" width="18.1796875" customWidth="1"/>
    <col min="9739" max="9739" width="12.81640625" customWidth="1"/>
    <col min="9985" max="9985" width="8.1796875" customWidth="1"/>
    <col min="9986" max="9986" width="20.7265625" customWidth="1"/>
    <col min="9987" max="9987" width="15.54296875" customWidth="1"/>
    <col min="9988" max="9988" width="15.81640625" customWidth="1"/>
    <col min="9989" max="9989" width="11.6328125" customWidth="1"/>
    <col min="9990" max="9990" width="15" customWidth="1"/>
    <col min="9991" max="9991" width="9.7265625" customWidth="1"/>
    <col min="9992" max="9992" width="15.26953125" customWidth="1"/>
    <col min="9993" max="9993" width="16.54296875" customWidth="1"/>
    <col min="9994" max="9994" width="18.1796875" customWidth="1"/>
    <col min="9995" max="9995" width="12.81640625" customWidth="1"/>
    <col min="10241" max="10241" width="8.1796875" customWidth="1"/>
    <col min="10242" max="10242" width="20.7265625" customWidth="1"/>
    <col min="10243" max="10243" width="15.54296875" customWidth="1"/>
    <col min="10244" max="10244" width="15.81640625" customWidth="1"/>
    <col min="10245" max="10245" width="11.6328125" customWidth="1"/>
    <col min="10246" max="10246" width="15" customWidth="1"/>
    <col min="10247" max="10247" width="9.7265625" customWidth="1"/>
    <col min="10248" max="10248" width="15.26953125" customWidth="1"/>
    <col min="10249" max="10249" width="16.54296875" customWidth="1"/>
    <col min="10250" max="10250" width="18.1796875" customWidth="1"/>
    <col min="10251" max="10251" width="12.81640625" customWidth="1"/>
    <col min="10497" max="10497" width="8.1796875" customWidth="1"/>
    <col min="10498" max="10498" width="20.7265625" customWidth="1"/>
    <col min="10499" max="10499" width="15.54296875" customWidth="1"/>
    <col min="10500" max="10500" width="15.81640625" customWidth="1"/>
    <col min="10501" max="10501" width="11.6328125" customWidth="1"/>
    <col min="10502" max="10502" width="15" customWidth="1"/>
    <col min="10503" max="10503" width="9.7265625" customWidth="1"/>
    <col min="10504" max="10504" width="15.26953125" customWidth="1"/>
    <col min="10505" max="10505" width="16.54296875" customWidth="1"/>
    <col min="10506" max="10506" width="18.1796875" customWidth="1"/>
    <col min="10507" max="10507" width="12.81640625" customWidth="1"/>
    <col min="10753" max="10753" width="8.1796875" customWidth="1"/>
    <col min="10754" max="10754" width="20.7265625" customWidth="1"/>
    <col min="10755" max="10755" width="15.54296875" customWidth="1"/>
    <col min="10756" max="10756" width="15.81640625" customWidth="1"/>
    <col min="10757" max="10757" width="11.6328125" customWidth="1"/>
    <col min="10758" max="10758" width="15" customWidth="1"/>
    <col min="10759" max="10759" width="9.7265625" customWidth="1"/>
    <col min="10760" max="10760" width="15.26953125" customWidth="1"/>
    <col min="10761" max="10761" width="16.54296875" customWidth="1"/>
    <col min="10762" max="10762" width="18.1796875" customWidth="1"/>
    <col min="10763" max="10763" width="12.81640625" customWidth="1"/>
    <col min="11009" max="11009" width="8.1796875" customWidth="1"/>
    <col min="11010" max="11010" width="20.7265625" customWidth="1"/>
    <col min="11011" max="11011" width="15.54296875" customWidth="1"/>
    <col min="11012" max="11012" width="15.81640625" customWidth="1"/>
    <col min="11013" max="11013" width="11.6328125" customWidth="1"/>
    <col min="11014" max="11014" width="15" customWidth="1"/>
    <col min="11015" max="11015" width="9.7265625" customWidth="1"/>
    <col min="11016" max="11016" width="15.26953125" customWidth="1"/>
    <col min="11017" max="11017" width="16.54296875" customWidth="1"/>
    <col min="11018" max="11018" width="18.1796875" customWidth="1"/>
    <col min="11019" max="11019" width="12.81640625" customWidth="1"/>
    <col min="11265" max="11265" width="8.1796875" customWidth="1"/>
    <col min="11266" max="11266" width="20.7265625" customWidth="1"/>
    <col min="11267" max="11267" width="15.54296875" customWidth="1"/>
    <col min="11268" max="11268" width="15.81640625" customWidth="1"/>
    <col min="11269" max="11269" width="11.6328125" customWidth="1"/>
    <col min="11270" max="11270" width="15" customWidth="1"/>
    <col min="11271" max="11271" width="9.7265625" customWidth="1"/>
    <col min="11272" max="11272" width="15.26953125" customWidth="1"/>
    <col min="11273" max="11273" width="16.54296875" customWidth="1"/>
    <col min="11274" max="11274" width="18.1796875" customWidth="1"/>
    <col min="11275" max="11275" width="12.81640625" customWidth="1"/>
    <col min="11521" max="11521" width="8.1796875" customWidth="1"/>
    <col min="11522" max="11522" width="20.7265625" customWidth="1"/>
    <col min="11523" max="11523" width="15.54296875" customWidth="1"/>
    <col min="11524" max="11524" width="15.81640625" customWidth="1"/>
    <col min="11525" max="11525" width="11.6328125" customWidth="1"/>
    <col min="11526" max="11526" width="15" customWidth="1"/>
    <col min="11527" max="11527" width="9.7265625" customWidth="1"/>
    <col min="11528" max="11528" width="15.26953125" customWidth="1"/>
    <col min="11529" max="11529" width="16.54296875" customWidth="1"/>
    <col min="11530" max="11530" width="18.1796875" customWidth="1"/>
    <col min="11531" max="11531" width="12.81640625" customWidth="1"/>
    <col min="11777" max="11777" width="8.1796875" customWidth="1"/>
    <col min="11778" max="11778" width="20.7265625" customWidth="1"/>
    <col min="11779" max="11779" width="15.54296875" customWidth="1"/>
    <col min="11780" max="11780" width="15.81640625" customWidth="1"/>
    <col min="11781" max="11781" width="11.6328125" customWidth="1"/>
    <col min="11782" max="11782" width="15" customWidth="1"/>
    <col min="11783" max="11783" width="9.7265625" customWidth="1"/>
    <col min="11784" max="11784" width="15.26953125" customWidth="1"/>
    <col min="11785" max="11785" width="16.54296875" customWidth="1"/>
    <col min="11786" max="11786" width="18.1796875" customWidth="1"/>
    <col min="11787" max="11787" width="12.81640625" customWidth="1"/>
    <col min="12033" max="12033" width="8.1796875" customWidth="1"/>
    <col min="12034" max="12034" width="20.7265625" customWidth="1"/>
    <col min="12035" max="12035" width="15.54296875" customWidth="1"/>
    <col min="12036" max="12036" width="15.81640625" customWidth="1"/>
    <col min="12037" max="12037" width="11.6328125" customWidth="1"/>
    <col min="12038" max="12038" width="15" customWidth="1"/>
    <col min="12039" max="12039" width="9.7265625" customWidth="1"/>
    <col min="12040" max="12040" width="15.26953125" customWidth="1"/>
    <col min="12041" max="12041" width="16.54296875" customWidth="1"/>
    <col min="12042" max="12042" width="18.1796875" customWidth="1"/>
    <col min="12043" max="12043" width="12.81640625" customWidth="1"/>
    <col min="12289" max="12289" width="8.1796875" customWidth="1"/>
    <col min="12290" max="12290" width="20.7265625" customWidth="1"/>
    <col min="12291" max="12291" width="15.54296875" customWidth="1"/>
    <col min="12292" max="12292" width="15.81640625" customWidth="1"/>
    <col min="12293" max="12293" width="11.6328125" customWidth="1"/>
    <col min="12294" max="12294" width="15" customWidth="1"/>
    <col min="12295" max="12295" width="9.7265625" customWidth="1"/>
    <col min="12296" max="12296" width="15.26953125" customWidth="1"/>
    <col min="12297" max="12297" width="16.54296875" customWidth="1"/>
    <col min="12298" max="12298" width="18.1796875" customWidth="1"/>
    <col min="12299" max="12299" width="12.81640625" customWidth="1"/>
    <col min="12545" max="12545" width="8.1796875" customWidth="1"/>
    <col min="12546" max="12546" width="20.7265625" customWidth="1"/>
    <col min="12547" max="12547" width="15.54296875" customWidth="1"/>
    <col min="12548" max="12548" width="15.81640625" customWidth="1"/>
    <col min="12549" max="12549" width="11.6328125" customWidth="1"/>
    <col min="12550" max="12550" width="15" customWidth="1"/>
    <col min="12551" max="12551" width="9.7265625" customWidth="1"/>
    <col min="12552" max="12552" width="15.26953125" customWidth="1"/>
    <col min="12553" max="12553" width="16.54296875" customWidth="1"/>
    <col min="12554" max="12554" width="18.1796875" customWidth="1"/>
    <col min="12555" max="12555" width="12.81640625" customWidth="1"/>
    <col min="12801" max="12801" width="8.1796875" customWidth="1"/>
    <col min="12802" max="12802" width="20.7265625" customWidth="1"/>
    <col min="12803" max="12803" width="15.54296875" customWidth="1"/>
    <col min="12804" max="12804" width="15.81640625" customWidth="1"/>
    <col min="12805" max="12805" width="11.6328125" customWidth="1"/>
    <col min="12806" max="12806" width="15" customWidth="1"/>
    <col min="12807" max="12807" width="9.7265625" customWidth="1"/>
    <col min="12808" max="12808" width="15.26953125" customWidth="1"/>
    <col min="12809" max="12809" width="16.54296875" customWidth="1"/>
    <col min="12810" max="12810" width="18.1796875" customWidth="1"/>
    <col min="12811" max="12811" width="12.81640625" customWidth="1"/>
    <col min="13057" max="13057" width="8.1796875" customWidth="1"/>
    <col min="13058" max="13058" width="20.7265625" customWidth="1"/>
    <col min="13059" max="13059" width="15.54296875" customWidth="1"/>
    <col min="13060" max="13060" width="15.81640625" customWidth="1"/>
    <col min="13061" max="13061" width="11.6328125" customWidth="1"/>
    <col min="13062" max="13062" width="15" customWidth="1"/>
    <col min="13063" max="13063" width="9.7265625" customWidth="1"/>
    <col min="13064" max="13064" width="15.26953125" customWidth="1"/>
    <col min="13065" max="13065" width="16.54296875" customWidth="1"/>
    <col min="13066" max="13066" width="18.1796875" customWidth="1"/>
    <col min="13067" max="13067" width="12.81640625" customWidth="1"/>
    <col min="13313" max="13313" width="8.1796875" customWidth="1"/>
    <col min="13314" max="13314" width="20.7265625" customWidth="1"/>
    <col min="13315" max="13315" width="15.54296875" customWidth="1"/>
    <col min="13316" max="13316" width="15.81640625" customWidth="1"/>
    <col min="13317" max="13317" width="11.6328125" customWidth="1"/>
    <col min="13318" max="13318" width="15" customWidth="1"/>
    <col min="13319" max="13319" width="9.7265625" customWidth="1"/>
    <col min="13320" max="13320" width="15.26953125" customWidth="1"/>
    <col min="13321" max="13321" width="16.54296875" customWidth="1"/>
    <col min="13322" max="13322" width="18.1796875" customWidth="1"/>
    <col min="13323" max="13323" width="12.81640625" customWidth="1"/>
    <col min="13569" max="13569" width="8.1796875" customWidth="1"/>
    <col min="13570" max="13570" width="20.7265625" customWidth="1"/>
    <col min="13571" max="13571" width="15.54296875" customWidth="1"/>
    <col min="13572" max="13572" width="15.81640625" customWidth="1"/>
    <col min="13573" max="13573" width="11.6328125" customWidth="1"/>
    <col min="13574" max="13574" width="15" customWidth="1"/>
    <col min="13575" max="13575" width="9.7265625" customWidth="1"/>
    <col min="13576" max="13576" width="15.26953125" customWidth="1"/>
    <col min="13577" max="13577" width="16.54296875" customWidth="1"/>
    <col min="13578" max="13578" width="18.1796875" customWidth="1"/>
    <col min="13579" max="13579" width="12.81640625" customWidth="1"/>
    <col min="13825" max="13825" width="8.1796875" customWidth="1"/>
    <col min="13826" max="13826" width="20.7265625" customWidth="1"/>
    <col min="13827" max="13827" width="15.54296875" customWidth="1"/>
    <col min="13828" max="13828" width="15.81640625" customWidth="1"/>
    <col min="13829" max="13829" width="11.6328125" customWidth="1"/>
    <col min="13830" max="13830" width="15" customWidth="1"/>
    <col min="13831" max="13831" width="9.7265625" customWidth="1"/>
    <col min="13832" max="13832" width="15.26953125" customWidth="1"/>
    <col min="13833" max="13833" width="16.54296875" customWidth="1"/>
    <col min="13834" max="13834" width="18.1796875" customWidth="1"/>
    <col min="13835" max="13835" width="12.81640625" customWidth="1"/>
    <col min="14081" max="14081" width="8.1796875" customWidth="1"/>
    <col min="14082" max="14082" width="20.7265625" customWidth="1"/>
    <col min="14083" max="14083" width="15.54296875" customWidth="1"/>
    <col min="14084" max="14084" width="15.81640625" customWidth="1"/>
    <col min="14085" max="14085" width="11.6328125" customWidth="1"/>
    <col min="14086" max="14086" width="15" customWidth="1"/>
    <col min="14087" max="14087" width="9.7265625" customWidth="1"/>
    <col min="14088" max="14088" width="15.26953125" customWidth="1"/>
    <col min="14089" max="14089" width="16.54296875" customWidth="1"/>
    <col min="14090" max="14090" width="18.1796875" customWidth="1"/>
    <col min="14091" max="14091" width="12.81640625" customWidth="1"/>
    <col min="14337" max="14337" width="8.1796875" customWidth="1"/>
    <col min="14338" max="14338" width="20.7265625" customWidth="1"/>
    <col min="14339" max="14339" width="15.54296875" customWidth="1"/>
    <col min="14340" max="14340" width="15.81640625" customWidth="1"/>
    <col min="14341" max="14341" width="11.6328125" customWidth="1"/>
    <col min="14342" max="14342" width="15" customWidth="1"/>
    <col min="14343" max="14343" width="9.7265625" customWidth="1"/>
    <col min="14344" max="14344" width="15.26953125" customWidth="1"/>
    <col min="14345" max="14345" width="16.54296875" customWidth="1"/>
    <col min="14346" max="14346" width="18.1796875" customWidth="1"/>
    <col min="14347" max="14347" width="12.81640625" customWidth="1"/>
    <col min="14593" max="14593" width="8.1796875" customWidth="1"/>
    <col min="14594" max="14594" width="20.7265625" customWidth="1"/>
    <col min="14595" max="14595" width="15.54296875" customWidth="1"/>
    <col min="14596" max="14596" width="15.81640625" customWidth="1"/>
    <col min="14597" max="14597" width="11.6328125" customWidth="1"/>
    <col min="14598" max="14598" width="15" customWidth="1"/>
    <col min="14599" max="14599" width="9.7265625" customWidth="1"/>
    <col min="14600" max="14600" width="15.26953125" customWidth="1"/>
    <col min="14601" max="14601" width="16.54296875" customWidth="1"/>
    <col min="14602" max="14602" width="18.1796875" customWidth="1"/>
    <col min="14603" max="14603" width="12.81640625" customWidth="1"/>
    <col min="14849" max="14849" width="8.1796875" customWidth="1"/>
    <col min="14850" max="14850" width="20.7265625" customWidth="1"/>
    <col min="14851" max="14851" width="15.54296875" customWidth="1"/>
    <col min="14852" max="14852" width="15.81640625" customWidth="1"/>
    <col min="14853" max="14853" width="11.6328125" customWidth="1"/>
    <col min="14854" max="14854" width="15" customWidth="1"/>
    <col min="14855" max="14855" width="9.7265625" customWidth="1"/>
    <col min="14856" max="14856" width="15.26953125" customWidth="1"/>
    <col min="14857" max="14857" width="16.54296875" customWidth="1"/>
    <col min="14858" max="14858" width="18.1796875" customWidth="1"/>
    <col min="14859" max="14859" width="12.81640625" customWidth="1"/>
    <col min="15105" max="15105" width="8.1796875" customWidth="1"/>
    <col min="15106" max="15106" width="20.7265625" customWidth="1"/>
    <col min="15107" max="15107" width="15.54296875" customWidth="1"/>
    <col min="15108" max="15108" width="15.81640625" customWidth="1"/>
    <col min="15109" max="15109" width="11.6328125" customWidth="1"/>
    <col min="15110" max="15110" width="15" customWidth="1"/>
    <col min="15111" max="15111" width="9.7265625" customWidth="1"/>
    <col min="15112" max="15112" width="15.26953125" customWidth="1"/>
    <col min="15113" max="15113" width="16.54296875" customWidth="1"/>
    <col min="15114" max="15114" width="18.1796875" customWidth="1"/>
    <col min="15115" max="15115" width="12.81640625" customWidth="1"/>
    <col min="15361" max="15361" width="8.1796875" customWidth="1"/>
    <col min="15362" max="15362" width="20.7265625" customWidth="1"/>
    <col min="15363" max="15363" width="15.54296875" customWidth="1"/>
    <col min="15364" max="15364" width="15.81640625" customWidth="1"/>
    <col min="15365" max="15365" width="11.6328125" customWidth="1"/>
    <col min="15366" max="15366" width="15" customWidth="1"/>
    <col min="15367" max="15367" width="9.7265625" customWidth="1"/>
    <col min="15368" max="15368" width="15.26953125" customWidth="1"/>
    <col min="15369" max="15369" width="16.54296875" customWidth="1"/>
    <col min="15370" max="15370" width="18.1796875" customWidth="1"/>
    <col min="15371" max="15371" width="12.81640625" customWidth="1"/>
    <col min="15617" max="15617" width="8.1796875" customWidth="1"/>
    <col min="15618" max="15618" width="20.7265625" customWidth="1"/>
    <col min="15619" max="15619" width="15.54296875" customWidth="1"/>
    <col min="15620" max="15620" width="15.81640625" customWidth="1"/>
    <col min="15621" max="15621" width="11.6328125" customWidth="1"/>
    <col min="15622" max="15622" width="15" customWidth="1"/>
    <col min="15623" max="15623" width="9.7265625" customWidth="1"/>
    <col min="15624" max="15624" width="15.26953125" customWidth="1"/>
    <col min="15625" max="15625" width="16.54296875" customWidth="1"/>
    <col min="15626" max="15626" width="18.1796875" customWidth="1"/>
    <col min="15627" max="15627" width="12.81640625" customWidth="1"/>
    <col min="15873" max="15873" width="8.1796875" customWidth="1"/>
    <col min="15874" max="15874" width="20.7265625" customWidth="1"/>
    <col min="15875" max="15875" width="15.54296875" customWidth="1"/>
    <col min="15876" max="15876" width="15.81640625" customWidth="1"/>
    <col min="15877" max="15877" width="11.6328125" customWidth="1"/>
    <col min="15878" max="15878" width="15" customWidth="1"/>
    <col min="15879" max="15879" width="9.7265625" customWidth="1"/>
    <col min="15880" max="15880" width="15.26953125" customWidth="1"/>
    <col min="15881" max="15881" width="16.54296875" customWidth="1"/>
    <col min="15882" max="15882" width="18.1796875" customWidth="1"/>
    <col min="15883" max="15883" width="12.81640625" customWidth="1"/>
    <col min="16129" max="16129" width="8.1796875" customWidth="1"/>
    <col min="16130" max="16130" width="20.7265625" customWidth="1"/>
    <col min="16131" max="16131" width="15.54296875" customWidth="1"/>
    <col min="16132" max="16132" width="15.81640625" customWidth="1"/>
    <col min="16133" max="16133" width="11.6328125" customWidth="1"/>
    <col min="16134" max="16134" width="15" customWidth="1"/>
    <col min="16135" max="16135" width="9.7265625" customWidth="1"/>
    <col min="16136" max="16136" width="15.26953125" customWidth="1"/>
    <col min="16137" max="16137" width="16.54296875" customWidth="1"/>
    <col min="16138" max="16138" width="18.1796875" customWidth="1"/>
    <col min="16139" max="16139" width="12.81640625" customWidth="1"/>
  </cols>
  <sheetData>
    <row r="1" spans="1:18" ht="15.5">
      <c r="D1" s="587"/>
      <c r="E1" s="587"/>
      <c r="H1" s="27"/>
      <c r="I1" s="704" t="s">
        <v>366</v>
      </c>
      <c r="J1" s="704"/>
    </row>
    <row r="2" spans="1:18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</row>
    <row r="3" spans="1:18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</row>
    <row r="4" spans="1:18" ht="10.5" customHeight="1"/>
    <row r="5" spans="1:18" s="268" customFormat="1" ht="15.75" customHeight="1">
      <c r="A5" s="708" t="s">
        <v>733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</row>
    <row r="6" spans="1:18" s="268" customFormat="1" ht="15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8" s="268" customFormat="1" ht="13">
      <c r="A7" s="592" t="s">
        <v>709</v>
      </c>
      <c r="B7" s="592"/>
      <c r="E7" s="729"/>
      <c r="F7" s="729"/>
      <c r="G7" s="729"/>
      <c r="H7" s="729"/>
      <c r="I7" s="729" t="s">
        <v>918</v>
      </c>
      <c r="J7" s="729"/>
    </row>
    <row r="8" spans="1:18" s="12" customFormat="1" ht="15.5" hidden="1">
      <c r="C8" s="707" t="s">
        <v>11</v>
      </c>
      <c r="D8" s="707"/>
      <c r="E8" s="707"/>
      <c r="F8" s="707"/>
      <c r="G8" s="707"/>
      <c r="H8" s="707"/>
      <c r="I8" s="707"/>
      <c r="J8" s="707"/>
    </row>
    <row r="9" spans="1:18" ht="38.25" customHeight="1">
      <c r="A9" s="700" t="s">
        <v>18</v>
      </c>
      <c r="B9" s="700" t="s">
        <v>31</v>
      </c>
      <c r="C9" s="605" t="s">
        <v>946</v>
      </c>
      <c r="D9" s="606"/>
      <c r="E9" s="605" t="s">
        <v>32</v>
      </c>
      <c r="F9" s="606"/>
      <c r="G9" s="605" t="s">
        <v>33</v>
      </c>
      <c r="H9" s="606"/>
      <c r="I9" s="605" t="s">
        <v>98</v>
      </c>
      <c r="J9" s="606"/>
      <c r="K9" s="800" t="s">
        <v>226</v>
      </c>
      <c r="R9" s="9"/>
    </row>
    <row r="10" spans="1:18" s="13" customFormat="1" ht="42.65" customHeight="1">
      <c r="A10" s="701"/>
      <c r="B10" s="701"/>
      <c r="C10" s="5" t="s">
        <v>34</v>
      </c>
      <c r="D10" s="5" t="s">
        <v>772</v>
      </c>
      <c r="E10" s="5" t="s">
        <v>34</v>
      </c>
      <c r="F10" s="5" t="s">
        <v>772</v>
      </c>
      <c r="G10" s="5" t="s">
        <v>34</v>
      </c>
      <c r="H10" s="5" t="s">
        <v>772</v>
      </c>
      <c r="I10" s="5" t="s">
        <v>127</v>
      </c>
      <c r="J10" s="5" t="s">
        <v>773</v>
      </c>
      <c r="K10" s="800"/>
    </row>
    <row r="11" spans="1:18" ht="13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</row>
    <row r="12" spans="1:18" ht="14" customHeight="1">
      <c r="A12" s="202">
        <v>1</v>
      </c>
      <c r="B12" s="201" t="s">
        <v>672</v>
      </c>
      <c r="C12" s="322">
        <v>177</v>
      </c>
      <c r="D12" s="323">
        <f>ROUND(C12*0.6, 2)</f>
        <v>106.2</v>
      </c>
      <c r="E12" s="324">
        <f>C12</f>
        <v>177</v>
      </c>
      <c r="F12" s="325">
        <f>ROUND(E12*0.6, 2)</f>
        <v>106.2</v>
      </c>
      <c r="G12" s="220">
        <v>0</v>
      </c>
      <c r="H12" s="220">
        <v>0</v>
      </c>
      <c r="I12" s="220">
        <f>C12-E12-G12</f>
        <v>0</v>
      </c>
      <c r="J12" s="220">
        <f>D12-F12-H12</f>
        <v>0</v>
      </c>
      <c r="K12" s="9"/>
    </row>
    <row r="13" spans="1:18" ht="14" customHeight="1">
      <c r="A13" s="34">
        <v>2</v>
      </c>
      <c r="B13" s="33" t="s">
        <v>673</v>
      </c>
      <c r="C13" s="322">
        <v>275</v>
      </c>
      <c r="D13" s="323">
        <f t="shared" ref="D13:D37" si="0">ROUND(C13*0.6, 2)</f>
        <v>165</v>
      </c>
      <c r="E13" s="324">
        <f t="shared" ref="E13:E37" si="1">C13</f>
        <v>275</v>
      </c>
      <c r="F13" s="325">
        <f t="shared" ref="F13:F37" si="2">ROUND(E13*0.6, 2)</f>
        <v>165</v>
      </c>
      <c r="G13" s="220">
        <v>0</v>
      </c>
      <c r="H13" s="220">
        <v>0</v>
      </c>
      <c r="I13" s="220">
        <f t="shared" ref="I13:I37" si="3">C13-E13-G13</f>
        <v>0</v>
      </c>
      <c r="J13" s="220">
        <f t="shared" ref="J13:J37" si="4">D13-F13-H13</f>
        <v>0</v>
      </c>
      <c r="K13" s="9"/>
    </row>
    <row r="14" spans="1:18" ht="14" customHeight="1">
      <c r="A14" s="202">
        <v>3</v>
      </c>
      <c r="B14" s="201" t="s">
        <v>674</v>
      </c>
      <c r="C14" s="322">
        <v>270</v>
      </c>
      <c r="D14" s="323">
        <f t="shared" si="0"/>
        <v>162</v>
      </c>
      <c r="E14" s="324">
        <f t="shared" si="1"/>
        <v>270</v>
      </c>
      <c r="F14" s="325">
        <f t="shared" si="2"/>
        <v>162</v>
      </c>
      <c r="G14" s="220">
        <v>0</v>
      </c>
      <c r="H14" s="220">
        <v>0</v>
      </c>
      <c r="I14" s="220">
        <f t="shared" si="3"/>
        <v>0</v>
      </c>
      <c r="J14" s="220">
        <f t="shared" si="4"/>
        <v>0</v>
      </c>
      <c r="K14" s="9"/>
    </row>
    <row r="15" spans="1:18" ht="14" customHeight="1">
      <c r="A15" s="34">
        <v>4</v>
      </c>
      <c r="B15" s="33" t="s">
        <v>675</v>
      </c>
      <c r="C15" s="322">
        <v>310</v>
      </c>
      <c r="D15" s="323">
        <f t="shared" si="0"/>
        <v>186</v>
      </c>
      <c r="E15" s="324">
        <f t="shared" si="1"/>
        <v>310</v>
      </c>
      <c r="F15" s="325">
        <f t="shared" si="2"/>
        <v>186</v>
      </c>
      <c r="G15" s="220">
        <v>0</v>
      </c>
      <c r="H15" s="220">
        <v>0</v>
      </c>
      <c r="I15" s="220">
        <f t="shared" si="3"/>
        <v>0</v>
      </c>
      <c r="J15" s="220">
        <f t="shared" si="4"/>
        <v>0</v>
      </c>
      <c r="K15" s="9"/>
    </row>
    <row r="16" spans="1:18" ht="14" customHeight="1">
      <c r="A16" s="34">
        <v>5</v>
      </c>
      <c r="B16" s="33" t="s">
        <v>676</v>
      </c>
      <c r="C16" s="322">
        <v>209</v>
      </c>
      <c r="D16" s="323">
        <f t="shared" si="0"/>
        <v>125.4</v>
      </c>
      <c r="E16" s="324">
        <f t="shared" si="1"/>
        <v>209</v>
      </c>
      <c r="F16" s="325">
        <f t="shared" si="2"/>
        <v>125.4</v>
      </c>
      <c r="G16" s="220">
        <v>0</v>
      </c>
      <c r="H16" s="220">
        <v>0</v>
      </c>
      <c r="I16" s="220">
        <f t="shared" si="3"/>
        <v>0</v>
      </c>
      <c r="J16" s="220">
        <f t="shared" si="4"/>
        <v>0</v>
      </c>
      <c r="K16" s="9"/>
    </row>
    <row r="17" spans="1:11" ht="14" customHeight="1">
      <c r="A17" s="34">
        <v>6</v>
      </c>
      <c r="B17" s="33" t="s">
        <v>677</v>
      </c>
      <c r="C17" s="322">
        <v>183</v>
      </c>
      <c r="D17" s="323">
        <f t="shared" si="0"/>
        <v>109.8</v>
      </c>
      <c r="E17" s="324">
        <f t="shared" si="1"/>
        <v>183</v>
      </c>
      <c r="F17" s="325">
        <f t="shared" si="2"/>
        <v>109.8</v>
      </c>
      <c r="G17" s="220">
        <v>0</v>
      </c>
      <c r="H17" s="220">
        <v>0</v>
      </c>
      <c r="I17" s="220">
        <f t="shared" si="3"/>
        <v>0</v>
      </c>
      <c r="J17" s="220">
        <f t="shared" si="4"/>
        <v>0</v>
      </c>
      <c r="K17" s="9"/>
    </row>
    <row r="18" spans="1:11" ht="14" customHeight="1">
      <c r="A18" s="202">
        <v>7</v>
      </c>
      <c r="B18" s="201" t="s">
        <v>678</v>
      </c>
      <c r="C18" s="322">
        <v>210</v>
      </c>
      <c r="D18" s="323">
        <f t="shared" si="0"/>
        <v>126</v>
      </c>
      <c r="E18" s="324">
        <f t="shared" si="1"/>
        <v>210</v>
      </c>
      <c r="F18" s="325">
        <f t="shared" si="2"/>
        <v>126</v>
      </c>
      <c r="G18" s="220">
        <v>0</v>
      </c>
      <c r="H18" s="220">
        <v>0</v>
      </c>
      <c r="I18" s="220">
        <f t="shared" si="3"/>
        <v>0</v>
      </c>
      <c r="J18" s="220">
        <f t="shared" si="4"/>
        <v>0</v>
      </c>
      <c r="K18" s="9"/>
    </row>
    <row r="19" spans="1:11" ht="14" customHeight="1">
      <c r="A19" s="34">
        <v>8</v>
      </c>
      <c r="B19" s="33" t="s">
        <v>679</v>
      </c>
      <c r="C19" s="322">
        <v>301</v>
      </c>
      <c r="D19" s="323">
        <f t="shared" si="0"/>
        <v>180.6</v>
      </c>
      <c r="E19" s="324">
        <f t="shared" si="1"/>
        <v>301</v>
      </c>
      <c r="F19" s="325">
        <f t="shared" si="2"/>
        <v>180.6</v>
      </c>
      <c r="G19" s="220">
        <v>0</v>
      </c>
      <c r="H19" s="220">
        <v>0</v>
      </c>
      <c r="I19" s="220">
        <f t="shared" si="3"/>
        <v>0</v>
      </c>
      <c r="J19" s="220">
        <f t="shared" si="4"/>
        <v>0</v>
      </c>
      <c r="K19" s="9"/>
    </row>
    <row r="20" spans="1:11" ht="14" customHeight="1">
      <c r="A20" s="34">
        <v>9</v>
      </c>
      <c r="B20" s="33" t="s">
        <v>680</v>
      </c>
      <c r="C20" s="322">
        <v>160</v>
      </c>
      <c r="D20" s="323">
        <f t="shared" si="0"/>
        <v>96</v>
      </c>
      <c r="E20" s="324">
        <f t="shared" si="1"/>
        <v>160</v>
      </c>
      <c r="F20" s="325">
        <f t="shared" si="2"/>
        <v>96</v>
      </c>
      <c r="G20" s="220">
        <v>0</v>
      </c>
      <c r="H20" s="220">
        <v>0</v>
      </c>
      <c r="I20" s="220">
        <f t="shared" si="3"/>
        <v>0</v>
      </c>
      <c r="J20" s="220">
        <f t="shared" si="4"/>
        <v>0</v>
      </c>
      <c r="K20" s="9"/>
    </row>
    <row r="21" spans="1:11" ht="14" customHeight="1">
      <c r="A21" s="34">
        <v>10</v>
      </c>
      <c r="B21" s="33" t="s">
        <v>681</v>
      </c>
      <c r="C21" s="322">
        <v>159</v>
      </c>
      <c r="D21" s="323">
        <f t="shared" si="0"/>
        <v>95.4</v>
      </c>
      <c r="E21" s="324">
        <f t="shared" si="1"/>
        <v>159</v>
      </c>
      <c r="F21" s="325">
        <f t="shared" si="2"/>
        <v>95.4</v>
      </c>
      <c r="G21" s="220">
        <v>0</v>
      </c>
      <c r="H21" s="220">
        <v>0</v>
      </c>
      <c r="I21" s="220">
        <f t="shared" si="3"/>
        <v>0</v>
      </c>
      <c r="J21" s="220">
        <f t="shared" si="4"/>
        <v>0</v>
      </c>
      <c r="K21" s="9"/>
    </row>
    <row r="22" spans="1:11" ht="14" customHeight="1">
      <c r="A22" s="34">
        <v>11</v>
      </c>
      <c r="B22" s="33" t="s">
        <v>682</v>
      </c>
      <c r="C22" s="322">
        <v>114</v>
      </c>
      <c r="D22" s="323">
        <f t="shared" si="0"/>
        <v>68.400000000000006</v>
      </c>
      <c r="E22" s="324">
        <f t="shared" si="1"/>
        <v>114</v>
      </c>
      <c r="F22" s="325">
        <f t="shared" si="2"/>
        <v>68.400000000000006</v>
      </c>
      <c r="G22" s="220">
        <v>0</v>
      </c>
      <c r="H22" s="220">
        <v>0</v>
      </c>
      <c r="I22" s="220">
        <f t="shared" si="3"/>
        <v>0</v>
      </c>
      <c r="J22" s="220">
        <f t="shared" si="4"/>
        <v>0</v>
      </c>
      <c r="K22" s="9"/>
    </row>
    <row r="23" spans="1:11" ht="14" customHeight="1">
      <c r="A23" s="34">
        <v>12</v>
      </c>
      <c r="B23" s="33" t="s">
        <v>683</v>
      </c>
      <c r="C23" s="322">
        <v>103</v>
      </c>
      <c r="D23" s="323">
        <f t="shared" si="0"/>
        <v>61.8</v>
      </c>
      <c r="E23" s="324">
        <f t="shared" si="1"/>
        <v>103</v>
      </c>
      <c r="F23" s="325">
        <f t="shared" si="2"/>
        <v>61.8</v>
      </c>
      <c r="G23" s="220">
        <v>0</v>
      </c>
      <c r="H23" s="220">
        <v>0</v>
      </c>
      <c r="I23" s="220">
        <f t="shared" si="3"/>
        <v>0</v>
      </c>
      <c r="J23" s="220">
        <f t="shared" si="4"/>
        <v>0</v>
      </c>
      <c r="K23" s="9"/>
    </row>
    <row r="24" spans="1:11" ht="14" customHeight="1">
      <c r="A24" s="34">
        <v>13</v>
      </c>
      <c r="B24" s="33" t="s">
        <v>684</v>
      </c>
      <c r="C24" s="322">
        <v>165</v>
      </c>
      <c r="D24" s="323">
        <f t="shared" si="0"/>
        <v>99</v>
      </c>
      <c r="E24" s="324">
        <f t="shared" si="1"/>
        <v>165</v>
      </c>
      <c r="F24" s="325">
        <f t="shared" si="2"/>
        <v>99</v>
      </c>
      <c r="G24" s="220">
        <v>0</v>
      </c>
      <c r="H24" s="220">
        <v>0</v>
      </c>
      <c r="I24" s="220">
        <f t="shared" si="3"/>
        <v>0</v>
      </c>
      <c r="J24" s="220">
        <f t="shared" si="4"/>
        <v>0</v>
      </c>
      <c r="K24" s="9"/>
    </row>
    <row r="25" spans="1:11" ht="14" customHeight="1">
      <c r="A25" s="34">
        <v>14</v>
      </c>
      <c r="B25" s="33" t="s">
        <v>685</v>
      </c>
      <c r="C25" s="326">
        <v>68</v>
      </c>
      <c r="D25" s="323">
        <f t="shared" si="0"/>
        <v>40.799999999999997</v>
      </c>
      <c r="E25" s="324">
        <f t="shared" si="1"/>
        <v>68</v>
      </c>
      <c r="F25" s="325">
        <f t="shared" si="2"/>
        <v>40.799999999999997</v>
      </c>
      <c r="G25" s="220">
        <v>0</v>
      </c>
      <c r="H25" s="220">
        <v>0</v>
      </c>
      <c r="I25" s="220">
        <f t="shared" si="3"/>
        <v>0</v>
      </c>
      <c r="J25" s="220">
        <f t="shared" si="4"/>
        <v>0</v>
      </c>
      <c r="K25" s="9"/>
    </row>
    <row r="26" spans="1:11" ht="14" customHeight="1">
      <c r="A26" s="202">
        <v>15</v>
      </c>
      <c r="B26" s="201" t="s">
        <v>686</v>
      </c>
      <c r="C26" s="327">
        <v>78</v>
      </c>
      <c r="D26" s="323">
        <f t="shared" si="0"/>
        <v>46.8</v>
      </c>
      <c r="E26" s="324">
        <f t="shared" si="1"/>
        <v>78</v>
      </c>
      <c r="F26" s="325">
        <f t="shared" si="2"/>
        <v>46.8</v>
      </c>
      <c r="G26" s="220">
        <v>0</v>
      </c>
      <c r="H26" s="220">
        <v>0</v>
      </c>
      <c r="I26" s="220">
        <f t="shared" si="3"/>
        <v>0</v>
      </c>
      <c r="J26" s="220">
        <f t="shared" si="4"/>
        <v>0</v>
      </c>
      <c r="K26" s="9"/>
    </row>
    <row r="27" spans="1:11" ht="14" customHeight="1">
      <c r="A27" s="202">
        <v>16</v>
      </c>
      <c r="B27" s="201" t="s">
        <v>687</v>
      </c>
      <c r="C27" s="322">
        <v>181</v>
      </c>
      <c r="D27" s="323">
        <f t="shared" si="0"/>
        <v>108.6</v>
      </c>
      <c r="E27" s="324">
        <f t="shared" si="1"/>
        <v>181</v>
      </c>
      <c r="F27" s="325">
        <f t="shared" si="2"/>
        <v>108.6</v>
      </c>
      <c r="G27" s="220">
        <v>0</v>
      </c>
      <c r="H27" s="220">
        <v>0</v>
      </c>
      <c r="I27" s="220">
        <f t="shared" si="3"/>
        <v>0</v>
      </c>
      <c r="J27" s="220">
        <f t="shared" si="4"/>
        <v>0</v>
      </c>
      <c r="K27" s="9"/>
    </row>
    <row r="28" spans="1:11" ht="14" customHeight="1">
      <c r="A28" s="34">
        <v>17</v>
      </c>
      <c r="B28" s="33" t="s">
        <v>688</v>
      </c>
      <c r="C28" s="322">
        <v>98</v>
      </c>
      <c r="D28" s="323">
        <f t="shared" si="0"/>
        <v>58.8</v>
      </c>
      <c r="E28" s="324">
        <f t="shared" si="1"/>
        <v>98</v>
      </c>
      <c r="F28" s="325">
        <f t="shared" si="2"/>
        <v>58.8</v>
      </c>
      <c r="G28" s="220">
        <v>0</v>
      </c>
      <c r="H28" s="220">
        <v>0</v>
      </c>
      <c r="I28" s="220">
        <f t="shared" si="3"/>
        <v>0</v>
      </c>
      <c r="J28" s="220">
        <f t="shared" si="4"/>
        <v>0</v>
      </c>
      <c r="K28" s="9"/>
    </row>
    <row r="29" spans="1:11" ht="14" customHeight="1">
      <c r="A29" s="203">
        <v>18</v>
      </c>
      <c r="B29" s="201" t="s">
        <v>689</v>
      </c>
      <c r="C29" s="322">
        <v>298</v>
      </c>
      <c r="D29" s="323">
        <f t="shared" si="0"/>
        <v>178.8</v>
      </c>
      <c r="E29" s="324">
        <f t="shared" si="1"/>
        <v>298</v>
      </c>
      <c r="F29" s="325">
        <f t="shared" si="2"/>
        <v>178.8</v>
      </c>
      <c r="G29" s="220">
        <v>0</v>
      </c>
      <c r="H29" s="220">
        <v>0</v>
      </c>
      <c r="I29" s="220">
        <f t="shared" si="3"/>
        <v>0</v>
      </c>
      <c r="J29" s="220">
        <f t="shared" si="4"/>
        <v>0</v>
      </c>
      <c r="K29" s="9"/>
    </row>
    <row r="30" spans="1:11" ht="14" customHeight="1">
      <c r="A30" s="204">
        <v>19</v>
      </c>
      <c r="B30" s="33" t="s">
        <v>690</v>
      </c>
      <c r="C30" s="322">
        <v>133</v>
      </c>
      <c r="D30" s="323">
        <f t="shared" si="0"/>
        <v>79.8</v>
      </c>
      <c r="E30" s="324">
        <f t="shared" si="1"/>
        <v>133</v>
      </c>
      <c r="F30" s="325">
        <f t="shared" si="2"/>
        <v>79.8</v>
      </c>
      <c r="G30" s="220">
        <v>0</v>
      </c>
      <c r="H30" s="220">
        <v>0</v>
      </c>
      <c r="I30" s="220">
        <f>C30-E30-G30</f>
        <v>0</v>
      </c>
      <c r="J30" s="220">
        <f t="shared" si="4"/>
        <v>0</v>
      </c>
      <c r="K30" s="9"/>
    </row>
    <row r="31" spans="1:11" ht="14" customHeight="1">
      <c r="A31" s="204">
        <v>20</v>
      </c>
      <c r="B31" s="33" t="s">
        <v>691</v>
      </c>
      <c r="C31" s="322">
        <v>80</v>
      </c>
      <c r="D31" s="323">
        <f t="shared" si="0"/>
        <v>48</v>
      </c>
      <c r="E31" s="324">
        <f t="shared" si="1"/>
        <v>80</v>
      </c>
      <c r="F31" s="325">
        <f t="shared" si="2"/>
        <v>48</v>
      </c>
      <c r="G31" s="328">
        <v>0</v>
      </c>
      <c r="H31" s="328">
        <v>0</v>
      </c>
      <c r="I31" s="220">
        <f t="shared" si="3"/>
        <v>0</v>
      </c>
      <c r="J31" s="220">
        <v>0</v>
      </c>
      <c r="K31" s="9"/>
    </row>
    <row r="32" spans="1:11" ht="14" customHeight="1">
      <c r="A32" s="34">
        <v>21</v>
      </c>
      <c r="B32" s="33" t="s">
        <v>692</v>
      </c>
      <c r="C32" s="322">
        <v>125</v>
      </c>
      <c r="D32" s="323">
        <f t="shared" si="0"/>
        <v>75</v>
      </c>
      <c r="E32" s="324">
        <f t="shared" si="1"/>
        <v>125</v>
      </c>
      <c r="F32" s="325">
        <f t="shared" si="2"/>
        <v>75</v>
      </c>
      <c r="G32" s="328">
        <v>0</v>
      </c>
      <c r="H32" s="328">
        <v>0</v>
      </c>
      <c r="I32" s="220">
        <f t="shared" si="3"/>
        <v>0</v>
      </c>
      <c r="J32" s="220">
        <f t="shared" si="4"/>
        <v>0</v>
      </c>
      <c r="K32" s="9"/>
    </row>
    <row r="33" spans="1:12" ht="14" customHeight="1">
      <c r="A33" s="34">
        <v>22</v>
      </c>
      <c r="B33" s="33" t="s">
        <v>693</v>
      </c>
      <c r="C33" s="322">
        <v>158</v>
      </c>
      <c r="D33" s="323">
        <f t="shared" si="0"/>
        <v>94.8</v>
      </c>
      <c r="E33" s="324">
        <f t="shared" si="1"/>
        <v>158</v>
      </c>
      <c r="F33" s="325">
        <f t="shared" si="2"/>
        <v>94.8</v>
      </c>
      <c r="G33" s="328">
        <v>0</v>
      </c>
      <c r="H33" s="328">
        <v>0</v>
      </c>
      <c r="I33" s="220">
        <f t="shared" si="3"/>
        <v>0</v>
      </c>
      <c r="J33" s="220">
        <f t="shared" si="4"/>
        <v>0</v>
      </c>
      <c r="K33" s="9"/>
    </row>
    <row r="34" spans="1:12" ht="14" customHeight="1">
      <c r="A34" s="34">
        <v>23</v>
      </c>
      <c r="B34" s="33" t="s">
        <v>694</v>
      </c>
      <c r="C34" s="322">
        <v>90</v>
      </c>
      <c r="D34" s="323">
        <f t="shared" si="0"/>
        <v>54</v>
      </c>
      <c r="E34" s="324">
        <f t="shared" si="1"/>
        <v>90</v>
      </c>
      <c r="F34" s="325">
        <f t="shared" si="2"/>
        <v>54</v>
      </c>
      <c r="G34" s="328">
        <v>0</v>
      </c>
      <c r="H34" s="328">
        <v>0</v>
      </c>
      <c r="I34" s="220">
        <f t="shared" si="3"/>
        <v>0</v>
      </c>
      <c r="J34" s="220">
        <f t="shared" si="4"/>
        <v>0</v>
      </c>
      <c r="K34" s="9"/>
    </row>
    <row r="35" spans="1:12" ht="14" customHeight="1">
      <c r="A35" s="484">
        <v>24</v>
      </c>
      <c r="B35" s="33" t="s">
        <v>919</v>
      </c>
      <c r="C35" s="322">
        <v>32</v>
      </c>
      <c r="D35" s="323">
        <f t="shared" si="0"/>
        <v>19.2</v>
      </c>
      <c r="E35" s="324">
        <f t="shared" si="1"/>
        <v>32</v>
      </c>
      <c r="F35" s="325">
        <f t="shared" si="2"/>
        <v>19.2</v>
      </c>
      <c r="G35" s="328">
        <v>0</v>
      </c>
      <c r="H35" s="328">
        <v>0</v>
      </c>
      <c r="I35" s="328">
        <f t="shared" si="3"/>
        <v>0</v>
      </c>
      <c r="J35" s="328">
        <f t="shared" si="4"/>
        <v>0</v>
      </c>
      <c r="K35" s="9"/>
    </row>
    <row r="36" spans="1:12" ht="14" customHeight="1">
      <c r="A36" s="484">
        <v>25</v>
      </c>
      <c r="B36" s="33" t="s">
        <v>920</v>
      </c>
      <c r="C36" s="322">
        <v>50</v>
      </c>
      <c r="D36" s="323">
        <f t="shared" si="0"/>
        <v>30</v>
      </c>
      <c r="E36" s="324">
        <f t="shared" si="1"/>
        <v>50</v>
      </c>
      <c r="F36" s="325">
        <f t="shared" si="2"/>
        <v>30</v>
      </c>
      <c r="G36" s="328">
        <v>0</v>
      </c>
      <c r="H36" s="328">
        <v>0</v>
      </c>
      <c r="I36" s="328">
        <f t="shared" si="3"/>
        <v>0</v>
      </c>
      <c r="J36" s="328">
        <f t="shared" si="4"/>
        <v>0</v>
      </c>
      <c r="K36" s="9"/>
    </row>
    <row r="37" spans="1:12" ht="14" customHeight="1">
      <c r="A37" s="484">
        <v>26</v>
      </c>
      <c r="B37" s="33" t="s">
        <v>921</v>
      </c>
      <c r="C37" s="322">
        <v>58</v>
      </c>
      <c r="D37" s="323">
        <f t="shared" si="0"/>
        <v>34.799999999999997</v>
      </c>
      <c r="E37" s="324">
        <f t="shared" si="1"/>
        <v>58</v>
      </c>
      <c r="F37" s="325">
        <f t="shared" si="2"/>
        <v>34.799999999999997</v>
      </c>
      <c r="G37" s="328">
        <v>0</v>
      </c>
      <c r="H37" s="328">
        <v>0</v>
      </c>
      <c r="I37" s="328">
        <f t="shared" si="3"/>
        <v>0</v>
      </c>
      <c r="J37" s="328">
        <f t="shared" si="4"/>
        <v>0</v>
      </c>
      <c r="K37" s="9"/>
    </row>
    <row r="38" spans="1:12" ht="14">
      <c r="A38" s="20" t="s">
        <v>14</v>
      </c>
      <c r="B38" s="9"/>
      <c r="C38" s="329">
        <f>SUM(C12:C37)</f>
        <v>4085</v>
      </c>
      <c r="D38" s="575">
        <f>SUM(D12:D37)</f>
        <v>2451</v>
      </c>
      <c r="E38" s="330">
        <f t="shared" ref="E38:J38" si="5">SUM(E12:E37)</f>
        <v>4085</v>
      </c>
      <c r="F38" s="575">
        <f>SUM(F12:F37)</f>
        <v>2451</v>
      </c>
      <c r="G38" s="330">
        <f t="shared" si="5"/>
        <v>0</v>
      </c>
      <c r="H38" s="330">
        <f t="shared" si="5"/>
        <v>0</v>
      </c>
      <c r="I38" s="330">
        <f t="shared" si="5"/>
        <v>0</v>
      </c>
      <c r="J38" s="330">
        <f t="shared" si="5"/>
        <v>0</v>
      </c>
      <c r="K38" s="332"/>
      <c r="L38" s="331"/>
    </row>
    <row r="39" spans="1:12">
      <c r="A39" s="11" t="s">
        <v>35</v>
      </c>
    </row>
    <row r="40" spans="1:12">
      <c r="A40" s="11"/>
    </row>
    <row r="41" spans="1:12">
      <c r="A41" s="11"/>
    </row>
    <row r="42" spans="1:12" ht="13">
      <c r="A42" s="13" t="s">
        <v>750</v>
      </c>
    </row>
    <row r="43" spans="1:12" ht="13">
      <c r="A43" s="13" t="str">
        <f>'AT11_KS Year wise'!A31</f>
        <v xml:space="preserve">Date : 28.04.2020 </v>
      </c>
    </row>
    <row r="44" spans="1:12" ht="13">
      <c r="I44" s="13" t="s">
        <v>706</v>
      </c>
    </row>
    <row r="45" spans="1:12">
      <c r="I45" s="321" t="s">
        <v>707</v>
      </c>
    </row>
    <row r="46" spans="1:12">
      <c r="I46" s="321" t="s">
        <v>708</v>
      </c>
    </row>
  </sheetData>
  <mergeCells count="16">
    <mergeCell ref="K9:K10"/>
    <mergeCell ref="C8:J8"/>
    <mergeCell ref="A9:A10"/>
    <mergeCell ref="B9:B10"/>
    <mergeCell ref="C9:D9"/>
    <mergeCell ref="E9:F9"/>
    <mergeCell ref="G9:H9"/>
    <mergeCell ref="I9:J9"/>
    <mergeCell ref="A7:B7"/>
    <mergeCell ref="E7:H7"/>
    <mergeCell ref="I7:J7"/>
    <mergeCell ref="D1:E1"/>
    <mergeCell ref="I1:J1"/>
    <mergeCell ref="A2:K2"/>
    <mergeCell ref="A3:K3"/>
    <mergeCell ref="A5:K5"/>
  </mergeCells>
  <printOptions horizontalCentered="1"/>
  <pageMargins left="0" right="0" top="1.25" bottom="0.5" header="0.5" footer="0.5"/>
  <pageSetup paperSize="9" scale="66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46"/>
  <sheetViews>
    <sheetView view="pageBreakPreview" topLeftCell="A22" zoomScaleNormal="100" zoomScaleSheetLayoutView="100" workbookViewId="0">
      <selection activeCell="E43" sqref="E43"/>
    </sheetView>
  </sheetViews>
  <sheetFormatPr defaultRowHeight="12.5"/>
  <cols>
    <col min="1" max="1" width="9.1796875" style="321"/>
    <col min="2" max="2" width="21.26953125" style="321" customWidth="1"/>
    <col min="3" max="3" width="14.54296875" style="321" customWidth="1"/>
    <col min="4" max="4" width="14.26953125" style="321" customWidth="1"/>
    <col min="5" max="5" width="9.26953125" style="321" customWidth="1"/>
    <col min="6" max="6" width="13.453125" style="321" customWidth="1"/>
    <col min="7" max="7" width="9.7265625" style="321" customWidth="1"/>
    <col min="8" max="8" width="10.54296875" style="321" customWidth="1"/>
    <col min="9" max="9" width="15.26953125" style="321" customWidth="1"/>
    <col min="10" max="10" width="19.26953125" style="321" customWidth="1"/>
    <col min="11" max="11" width="13.453125" style="321" customWidth="1"/>
    <col min="12" max="257" width="9.1796875" style="321"/>
    <col min="258" max="258" width="21.26953125" style="321" customWidth="1"/>
    <col min="259" max="259" width="16.26953125" style="321" customWidth="1"/>
    <col min="260" max="260" width="15.81640625" style="321" customWidth="1"/>
    <col min="261" max="261" width="9.26953125" style="321" customWidth="1"/>
    <col min="262" max="262" width="13.453125" style="321" customWidth="1"/>
    <col min="263" max="263" width="9.7265625" style="321" customWidth="1"/>
    <col min="264" max="264" width="10.54296875" style="321" customWidth="1"/>
    <col min="265" max="265" width="15.26953125" style="321" customWidth="1"/>
    <col min="266" max="266" width="19.26953125" style="321" customWidth="1"/>
    <col min="267" max="267" width="13.453125" style="321" customWidth="1"/>
    <col min="268" max="513" width="9.1796875" style="321"/>
    <col min="514" max="514" width="21.26953125" style="321" customWidth="1"/>
    <col min="515" max="515" width="16.26953125" style="321" customWidth="1"/>
    <col min="516" max="516" width="15.81640625" style="321" customWidth="1"/>
    <col min="517" max="517" width="9.26953125" style="321" customWidth="1"/>
    <col min="518" max="518" width="13.453125" style="321" customWidth="1"/>
    <col min="519" max="519" width="9.7265625" style="321" customWidth="1"/>
    <col min="520" max="520" width="10.54296875" style="321" customWidth="1"/>
    <col min="521" max="521" width="15.26953125" style="321" customWidth="1"/>
    <col min="522" max="522" width="19.26953125" style="321" customWidth="1"/>
    <col min="523" max="523" width="13.453125" style="321" customWidth="1"/>
    <col min="524" max="769" width="9.1796875" style="321"/>
    <col min="770" max="770" width="21.26953125" style="321" customWidth="1"/>
    <col min="771" max="771" width="16.26953125" style="321" customWidth="1"/>
    <col min="772" max="772" width="15.81640625" style="321" customWidth="1"/>
    <col min="773" max="773" width="9.26953125" style="321" customWidth="1"/>
    <col min="774" max="774" width="13.453125" style="321" customWidth="1"/>
    <col min="775" max="775" width="9.7265625" style="321" customWidth="1"/>
    <col min="776" max="776" width="10.54296875" style="321" customWidth="1"/>
    <col min="777" max="777" width="15.26953125" style="321" customWidth="1"/>
    <col min="778" max="778" width="19.26953125" style="321" customWidth="1"/>
    <col min="779" max="779" width="13.453125" style="321" customWidth="1"/>
    <col min="780" max="1025" width="9.1796875" style="321"/>
    <col min="1026" max="1026" width="21.26953125" style="321" customWidth="1"/>
    <col min="1027" max="1027" width="16.26953125" style="321" customWidth="1"/>
    <col min="1028" max="1028" width="15.81640625" style="321" customWidth="1"/>
    <col min="1029" max="1029" width="9.26953125" style="321" customWidth="1"/>
    <col min="1030" max="1030" width="13.453125" style="321" customWidth="1"/>
    <col min="1031" max="1031" width="9.7265625" style="321" customWidth="1"/>
    <col min="1032" max="1032" width="10.54296875" style="321" customWidth="1"/>
    <col min="1033" max="1033" width="15.26953125" style="321" customWidth="1"/>
    <col min="1034" max="1034" width="19.26953125" style="321" customWidth="1"/>
    <col min="1035" max="1035" width="13.453125" style="321" customWidth="1"/>
    <col min="1036" max="1281" width="9.1796875" style="321"/>
    <col min="1282" max="1282" width="21.26953125" style="321" customWidth="1"/>
    <col min="1283" max="1283" width="16.26953125" style="321" customWidth="1"/>
    <col min="1284" max="1284" width="15.81640625" style="321" customWidth="1"/>
    <col min="1285" max="1285" width="9.26953125" style="321" customWidth="1"/>
    <col min="1286" max="1286" width="13.453125" style="321" customWidth="1"/>
    <col min="1287" max="1287" width="9.7265625" style="321" customWidth="1"/>
    <col min="1288" max="1288" width="10.54296875" style="321" customWidth="1"/>
    <col min="1289" max="1289" width="15.26953125" style="321" customWidth="1"/>
    <col min="1290" max="1290" width="19.26953125" style="321" customWidth="1"/>
    <col min="1291" max="1291" width="13.453125" style="321" customWidth="1"/>
    <col min="1292" max="1537" width="9.1796875" style="321"/>
    <col min="1538" max="1538" width="21.26953125" style="321" customWidth="1"/>
    <col min="1539" max="1539" width="16.26953125" style="321" customWidth="1"/>
    <col min="1540" max="1540" width="15.81640625" style="321" customWidth="1"/>
    <col min="1541" max="1541" width="9.26953125" style="321" customWidth="1"/>
    <col min="1542" max="1542" width="13.453125" style="321" customWidth="1"/>
    <col min="1543" max="1543" width="9.7265625" style="321" customWidth="1"/>
    <col min="1544" max="1544" width="10.54296875" style="321" customWidth="1"/>
    <col min="1545" max="1545" width="15.26953125" style="321" customWidth="1"/>
    <col min="1546" max="1546" width="19.26953125" style="321" customWidth="1"/>
    <col min="1547" max="1547" width="13.453125" style="321" customWidth="1"/>
    <col min="1548" max="1793" width="9.1796875" style="321"/>
    <col min="1794" max="1794" width="21.26953125" style="321" customWidth="1"/>
    <col min="1795" max="1795" width="16.26953125" style="321" customWidth="1"/>
    <col min="1796" max="1796" width="15.81640625" style="321" customWidth="1"/>
    <col min="1797" max="1797" width="9.26953125" style="321" customWidth="1"/>
    <col min="1798" max="1798" width="13.453125" style="321" customWidth="1"/>
    <col min="1799" max="1799" width="9.7265625" style="321" customWidth="1"/>
    <col min="1800" max="1800" width="10.54296875" style="321" customWidth="1"/>
    <col min="1801" max="1801" width="15.26953125" style="321" customWidth="1"/>
    <col min="1802" max="1802" width="19.26953125" style="321" customWidth="1"/>
    <col min="1803" max="1803" width="13.453125" style="321" customWidth="1"/>
    <col min="1804" max="2049" width="9.1796875" style="321"/>
    <col min="2050" max="2050" width="21.26953125" style="321" customWidth="1"/>
    <col min="2051" max="2051" width="16.26953125" style="321" customWidth="1"/>
    <col min="2052" max="2052" width="15.81640625" style="321" customWidth="1"/>
    <col min="2053" max="2053" width="9.26953125" style="321" customWidth="1"/>
    <col min="2054" max="2054" width="13.453125" style="321" customWidth="1"/>
    <col min="2055" max="2055" width="9.7265625" style="321" customWidth="1"/>
    <col min="2056" max="2056" width="10.54296875" style="321" customWidth="1"/>
    <col min="2057" max="2057" width="15.26953125" style="321" customWidth="1"/>
    <col min="2058" max="2058" width="19.26953125" style="321" customWidth="1"/>
    <col min="2059" max="2059" width="13.453125" style="321" customWidth="1"/>
    <col min="2060" max="2305" width="9.1796875" style="321"/>
    <col min="2306" max="2306" width="21.26953125" style="321" customWidth="1"/>
    <col min="2307" max="2307" width="16.26953125" style="321" customWidth="1"/>
    <col min="2308" max="2308" width="15.81640625" style="321" customWidth="1"/>
    <col min="2309" max="2309" width="9.26953125" style="321" customWidth="1"/>
    <col min="2310" max="2310" width="13.453125" style="321" customWidth="1"/>
    <col min="2311" max="2311" width="9.7265625" style="321" customWidth="1"/>
    <col min="2312" max="2312" width="10.54296875" style="321" customWidth="1"/>
    <col min="2313" max="2313" width="15.26953125" style="321" customWidth="1"/>
    <col min="2314" max="2314" width="19.26953125" style="321" customWidth="1"/>
    <col min="2315" max="2315" width="13.453125" style="321" customWidth="1"/>
    <col min="2316" max="2561" width="9.1796875" style="321"/>
    <col min="2562" max="2562" width="21.26953125" style="321" customWidth="1"/>
    <col min="2563" max="2563" width="16.26953125" style="321" customWidth="1"/>
    <col min="2564" max="2564" width="15.81640625" style="321" customWidth="1"/>
    <col min="2565" max="2565" width="9.26953125" style="321" customWidth="1"/>
    <col min="2566" max="2566" width="13.453125" style="321" customWidth="1"/>
    <col min="2567" max="2567" width="9.7265625" style="321" customWidth="1"/>
    <col min="2568" max="2568" width="10.54296875" style="321" customWidth="1"/>
    <col min="2569" max="2569" width="15.26953125" style="321" customWidth="1"/>
    <col min="2570" max="2570" width="19.26953125" style="321" customWidth="1"/>
    <col min="2571" max="2571" width="13.453125" style="321" customWidth="1"/>
    <col min="2572" max="2817" width="9.1796875" style="321"/>
    <col min="2818" max="2818" width="21.26953125" style="321" customWidth="1"/>
    <col min="2819" max="2819" width="16.26953125" style="321" customWidth="1"/>
    <col min="2820" max="2820" width="15.81640625" style="321" customWidth="1"/>
    <col min="2821" max="2821" width="9.26953125" style="321" customWidth="1"/>
    <col min="2822" max="2822" width="13.453125" style="321" customWidth="1"/>
    <col min="2823" max="2823" width="9.7265625" style="321" customWidth="1"/>
    <col min="2824" max="2824" width="10.54296875" style="321" customWidth="1"/>
    <col min="2825" max="2825" width="15.26953125" style="321" customWidth="1"/>
    <col min="2826" max="2826" width="19.26953125" style="321" customWidth="1"/>
    <col min="2827" max="2827" width="13.453125" style="321" customWidth="1"/>
    <col min="2828" max="3073" width="9.1796875" style="321"/>
    <col min="3074" max="3074" width="21.26953125" style="321" customWidth="1"/>
    <col min="3075" max="3075" width="16.26953125" style="321" customWidth="1"/>
    <col min="3076" max="3076" width="15.81640625" style="321" customWidth="1"/>
    <col min="3077" max="3077" width="9.26953125" style="321" customWidth="1"/>
    <col min="3078" max="3078" width="13.453125" style="321" customWidth="1"/>
    <col min="3079" max="3079" width="9.7265625" style="321" customWidth="1"/>
    <col min="3080" max="3080" width="10.54296875" style="321" customWidth="1"/>
    <col min="3081" max="3081" width="15.26953125" style="321" customWidth="1"/>
    <col min="3082" max="3082" width="19.26953125" style="321" customWidth="1"/>
    <col min="3083" max="3083" width="13.453125" style="321" customWidth="1"/>
    <col min="3084" max="3329" width="9.1796875" style="321"/>
    <col min="3330" max="3330" width="21.26953125" style="321" customWidth="1"/>
    <col min="3331" max="3331" width="16.26953125" style="321" customWidth="1"/>
    <col min="3332" max="3332" width="15.81640625" style="321" customWidth="1"/>
    <col min="3333" max="3333" width="9.26953125" style="321" customWidth="1"/>
    <col min="3334" max="3334" width="13.453125" style="321" customWidth="1"/>
    <col min="3335" max="3335" width="9.7265625" style="321" customWidth="1"/>
    <col min="3336" max="3336" width="10.54296875" style="321" customWidth="1"/>
    <col min="3337" max="3337" width="15.26953125" style="321" customWidth="1"/>
    <col min="3338" max="3338" width="19.26953125" style="321" customWidth="1"/>
    <col min="3339" max="3339" width="13.453125" style="321" customWidth="1"/>
    <col min="3340" max="3585" width="9.1796875" style="321"/>
    <col min="3586" max="3586" width="21.26953125" style="321" customWidth="1"/>
    <col min="3587" max="3587" width="16.26953125" style="321" customWidth="1"/>
    <col min="3588" max="3588" width="15.81640625" style="321" customWidth="1"/>
    <col min="3589" max="3589" width="9.26953125" style="321" customWidth="1"/>
    <col min="3590" max="3590" width="13.453125" style="321" customWidth="1"/>
    <col min="3591" max="3591" width="9.7265625" style="321" customWidth="1"/>
    <col min="3592" max="3592" width="10.54296875" style="321" customWidth="1"/>
    <col min="3593" max="3593" width="15.26953125" style="321" customWidth="1"/>
    <col min="3594" max="3594" width="19.26953125" style="321" customWidth="1"/>
    <col min="3595" max="3595" width="13.453125" style="321" customWidth="1"/>
    <col min="3596" max="3841" width="9.1796875" style="321"/>
    <col min="3842" max="3842" width="21.26953125" style="321" customWidth="1"/>
    <col min="3843" max="3843" width="16.26953125" style="321" customWidth="1"/>
    <col min="3844" max="3844" width="15.81640625" style="321" customWidth="1"/>
    <col min="3845" max="3845" width="9.26953125" style="321" customWidth="1"/>
    <col min="3846" max="3846" width="13.453125" style="321" customWidth="1"/>
    <col min="3847" max="3847" width="9.7265625" style="321" customWidth="1"/>
    <col min="3848" max="3848" width="10.54296875" style="321" customWidth="1"/>
    <col min="3849" max="3849" width="15.26953125" style="321" customWidth="1"/>
    <col min="3850" max="3850" width="19.26953125" style="321" customWidth="1"/>
    <col min="3851" max="3851" width="13.453125" style="321" customWidth="1"/>
    <col min="3852" max="4097" width="9.1796875" style="321"/>
    <col min="4098" max="4098" width="21.26953125" style="321" customWidth="1"/>
    <col min="4099" max="4099" width="16.26953125" style="321" customWidth="1"/>
    <col min="4100" max="4100" width="15.81640625" style="321" customWidth="1"/>
    <col min="4101" max="4101" width="9.26953125" style="321" customWidth="1"/>
    <col min="4102" max="4102" width="13.453125" style="321" customWidth="1"/>
    <col min="4103" max="4103" width="9.7265625" style="321" customWidth="1"/>
    <col min="4104" max="4104" width="10.54296875" style="321" customWidth="1"/>
    <col min="4105" max="4105" width="15.26953125" style="321" customWidth="1"/>
    <col min="4106" max="4106" width="19.26953125" style="321" customWidth="1"/>
    <col min="4107" max="4107" width="13.453125" style="321" customWidth="1"/>
    <col min="4108" max="4353" width="9.1796875" style="321"/>
    <col min="4354" max="4354" width="21.26953125" style="321" customWidth="1"/>
    <col min="4355" max="4355" width="16.26953125" style="321" customWidth="1"/>
    <col min="4356" max="4356" width="15.81640625" style="321" customWidth="1"/>
    <col min="4357" max="4357" width="9.26953125" style="321" customWidth="1"/>
    <col min="4358" max="4358" width="13.453125" style="321" customWidth="1"/>
    <col min="4359" max="4359" width="9.7265625" style="321" customWidth="1"/>
    <col min="4360" max="4360" width="10.54296875" style="321" customWidth="1"/>
    <col min="4361" max="4361" width="15.26953125" style="321" customWidth="1"/>
    <col min="4362" max="4362" width="19.26953125" style="321" customWidth="1"/>
    <col min="4363" max="4363" width="13.453125" style="321" customWidth="1"/>
    <col min="4364" max="4609" width="9.1796875" style="321"/>
    <col min="4610" max="4610" width="21.26953125" style="321" customWidth="1"/>
    <col min="4611" max="4611" width="16.26953125" style="321" customWidth="1"/>
    <col min="4612" max="4612" width="15.81640625" style="321" customWidth="1"/>
    <col min="4613" max="4613" width="9.26953125" style="321" customWidth="1"/>
    <col min="4614" max="4614" width="13.453125" style="321" customWidth="1"/>
    <col min="4615" max="4615" width="9.7265625" style="321" customWidth="1"/>
    <col min="4616" max="4616" width="10.54296875" style="321" customWidth="1"/>
    <col min="4617" max="4617" width="15.26953125" style="321" customWidth="1"/>
    <col min="4618" max="4618" width="19.26953125" style="321" customWidth="1"/>
    <col min="4619" max="4619" width="13.453125" style="321" customWidth="1"/>
    <col min="4620" max="4865" width="9.1796875" style="321"/>
    <col min="4866" max="4866" width="21.26953125" style="321" customWidth="1"/>
    <col min="4867" max="4867" width="16.26953125" style="321" customWidth="1"/>
    <col min="4868" max="4868" width="15.81640625" style="321" customWidth="1"/>
    <col min="4869" max="4869" width="9.26953125" style="321" customWidth="1"/>
    <col min="4870" max="4870" width="13.453125" style="321" customWidth="1"/>
    <col min="4871" max="4871" width="9.7265625" style="321" customWidth="1"/>
    <col min="4872" max="4872" width="10.54296875" style="321" customWidth="1"/>
    <col min="4873" max="4873" width="15.26953125" style="321" customWidth="1"/>
    <col min="4874" max="4874" width="19.26953125" style="321" customWidth="1"/>
    <col min="4875" max="4875" width="13.453125" style="321" customWidth="1"/>
    <col min="4876" max="5121" width="9.1796875" style="321"/>
    <col min="5122" max="5122" width="21.26953125" style="321" customWidth="1"/>
    <col min="5123" max="5123" width="16.26953125" style="321" customWidth="1"/>
    <col min="5124" max="5124" width="15.81640625" style="321" customWidth="1"/>
    <col min="5125" max="5125" width="9.26953125" style="321" customWidth="1"/>
    <col min="5126" max="5126" width="13.453125" style="321" customWidth="1"/>
    <col min="5127" max="5127" width="9.7265625" style="321" customWidth="1"/>
    <col min="5128" max="5128" width="10.54296875" style="321" customWidth="1"/>
    <col min="5129" max="5129" width="15.26953125" style="321" customWidth="1"/>
    <col min="5130" max="5130" width="19.26953125" style="321" customWidth="1"/>
    <col min="5131" max="5131" width="13.453125" style="321" customWidth="1"/>
    <col min="5132" max="5377" width="9.1796875" style="321"/>
    <col min="5378" max="5378" width="21.26953125" style="321" customWidth="1"/>
    <col min="5379" max="5379" width="16.26953125" style="321" customWidth="1"/>
    <col min="5380" max="5380" width="15.81640625" style="321" customWidth="1"/>
    <col min="5381" max="5381" width="9.26953125" style="321" customWidth="1"/>
    <col min="5382" max="5382" width="13.453125" style="321" customWidth="1"/>
    <col min="5383" max="5383" width="9.7265625" style="321" customWidth="1"/>
    <col min="5384" max="5384" width="10.54296875" style="321" customWidth="1"/>
    <col min="5385" max="5385" width="15.26953125" style="321" customWidth="1"/>
    <col min="5386" max="5386" width="19.26953125" style="321" customWidth="1"/>
    <col min="5387" max="5387" width="13.453125" style="321" customWidth="1"/>
    <col min="5388" max="5633" width="9.1796875" style="321"/>
    <col min="5634" max="5634" width="21.26953125" style="321" customWidth="1"/>
    <col min="5635" max="5635" width="16.26953125" style="321" customWidth="1"/>
    <col min="5636" max="5636" width="15.81640625" style="321" customWidth="1"/>
    <col min="5637" max="5637" width="9.26953125" style="321" customWidth="1"/>
    <col min="5638" max="5638" width="13.453125" style="321" customWidth="1"/>
    <col min="5639" max="5639" width="9.7265625" style="321" customWidth="1"/>
    <col min="5640" max="5640" width="10.54296875" style="321" customWidth="1"/>
    <col min="5641" max="5641" width="15.26953125" style="321" customWidth="1"/>
    <col min="5642" max="5642" width="19.26953125" style="321" customWidth="1"/>
    <col min="5643" max="5643" width="13.453125" style="321" customWidth="1"/>
    <col min="5644" max="5889" width="9.1796875" style="321"/>
    <col min="5890" max="5890" width="21.26953125" style="321" customWidth="1"/>
    <col min="5891" max="5891" width="16.26953125" style="321" customWidth="1"/>
    <col min="5892" max="5892" width="15.81640625" style="321" customWidth="1"/>
    <col min="5893" max="5893" width="9.26953125" style="321" customWidth="1"/>
    <col min="5894" max="5894" width="13.453125" style="321" customWidth="1"/>
    <col min="5895" max="5895" width="9.7265625" style="321" customWidth="1"/>
    <col min="5896" max="5896" width="10.54296875" style="321" customWidth="1"/>
    <col min="5897" max="5897" width="15.26953125" style="321" customWidth="1"/>
    <col min="5898" max="5898" width="19.26953125" style="321" customWidth="1"/>
    <col min="5899" max="5899" width="13.453125" style="321" customWidth="1"/>
    <col min="5900" max="6145" width="9.1796875" style="321"/>
    <col min="6146" max="6146" width="21.26953125" style="321" customWidth="1"/>
    <col min="6147" max="6147" width="16.26953125" style="321" customWidth="1"/>
    <col min="6148" max="6148" width="15.81640625" style="321" customWidth="1"/>
    <col min="6149" max="6149" width="9.26953125" style="321" customWidth="1"/>
    <col min="6150" max="6150" width="13.453125" style="321" customWidth="1"/>
    <col min="6151" max="6151" width="9.7265625" style="321" customWidth="1"/>
    <col min="6152" max="6152" width="10.54296875" style="321" customWidth="1"/>
    <col min="6153" max="6153" width="15.26953125" style="321" customWidth="1"/>
    <col min="6154" max="6154" width="19.26953125" style="321" customWidth="1"/>
    <col min="6155" max="6155" width="13.453125" style="321" customWidth="1"/>
    <col min="6156" max="6401" width="9.1796875" style="321"/>
    <col min="6402" max="6402" width="21.26953125" style="321" customWidth="1"/>
    <col min="6403" max="6403" width="16.26953125" style="321" customWidth="1"/>
    <col min="6404" max="6404" width="15.81640625" style="321" customWidth="1"/>
    <col min="6405" max="6405" width="9.26953125" style="321" customWidth="1"/>
    <col min="6406" max="6406" width="13.453125" style="321" customWidth="1"/>
    <col min="6407" max="6407" width="9.7265625" style="321" customWidth="1"/>
    <col min="6408" max="6408" width="10.54296875" style="321" customWidth="1"/>
    <col min="6409" max="6409" width="15.26953125" style="321" customWidth="1"/>
    <col min="6410" max="6410" width="19.26953125" style="321" customWidth="1"/>
    <col min="6411" max="6411" width="13.453125" style="321" customWidth="1"/>
    <col min="6412" max="6657" width="9.1796875" style="321"/>
    <col min="6658" max="6658" width="21.26953125" style="321" customWidth="1"/>
    <col min="6659" max="6659" width="16.26953125" style="321" customWidth="1"/>
    <col min="6660" max="6660" width="15.81640625" style="321" customWidth="1"/>
    <col min="6661" max="6661" width="9.26953125" style="321" customWidth="1"/>
    <col min="6662" max="6662" width="13.453125" style="321" customWidth="1"/>
    <col min="6663" max="6663" width="9.7265625" style="321" customWidth="1"/>
    <col min="6664" max="6664" width="10.54296875" style="321" customWidth="1"/>
    <col min="6665" max="6665" width="15.26953125" style="321" customWidth="1"/>
    <col min="6666" max="6666" width="19.26953125" style="321" customWidth="1"/>
    <col min="6667" max="6667" width="13.453125" style="321" customWidth="1"/>
    <col min="6668" max="6913" width="9.1796875" style="321"/>
    <col min="6914" max="6914" width="21.26953125" style="321" customWidth="1"/>
    <col min="6915" max="6915" width="16.26953125" style="321" customWidth="1"/>
    <col min="6916" max="6916" width="15.81640625" style="321" customWidth="1"/>
    <col min="6917" max="6917" width="9.26953125" style="321" customWidth="1"/>
    <col min="6918" max="6918" width="13.453125" style="321" customWidth="1"/>
    <col min="6919" max="6919" width="9.7265625" style="321" customWidth="1"/>
    <col min="6920" max="6920" width="10.54296875" style="321" customWidth="1"/>
    <col min="6921" max="6921" width="15.26953125" style="321" customWidth="1"/>
    <col min="6922" max="6922" width="19.26953125" style="321" customWidth="1"/>
    <col min="6923" max="6923" width="13.453125" style="321" customWidth="1"/>
    <col min="6924" max="7169" width="9.1796875" style="321"/>
    <col min="7170" max="7170" width="21.26953125" style="321" customWidth="1"/>
    <col min="7171" max="7171" width="16.26953125" style="321" customWidth="1"/>
    <col min="7172" max="7172" width="15.81640625" style="321" customWidth="1"/>
    <col min="7173" max="7173" width="9.26953125" style="321" customWidth="1"/>
    <col min="7174" max="7174" width="13.453125" style="321" customWidth="1"/>
    <col min="7175" max="7175" width="9.7265625" style="321" customWidth="1"/>
    <col min="7176" max="7176" width="10.54296875" style="321" customWidth="1"/>
    <col min="7177" max="7177" width="15.26953125" style="321" customWidth="1"/>
    <col min="7178" max="7178" width="19.26953125" style="321" customWidth="1"/>
    <col min="7179" max="7179" width="13.453125" style="321" customWidth="1"/>
    <col min="7180" max="7425" width="9.1796875" style="321"/>
    <col min="7426" max="7426" width="21.26953125" style="321" customWidth="1"/>
    <col min="7427" max="7427" width="16.26953125" style="321" customWidth="1"/>
    <col min="7428" max="7428" width="15.81640625" style="321" customWidth="1"/>
    <col min="7429" max="7429" width="9.26953125" style="321" customWidth="1"/>
    <col min="7430" max="7430" width="13.453125" style="321" customWidth="1"/>
    <col min="7431" max="7431" width="9.7265625" style="321" customWidth="1"/>
    <col min="7432" max="7432" width="10.54296875" style="321" customWidth="1"/>
    <col min="7433" max="7433" width="15.26953125" style="321" customWidth="1"/>
    <col min="7434" max="7434" width="19.26953125" style="321" customWidth="1"/>
    <col min="7435" max="7435" width="13.453125" style="321" customWidth="1"/>
    <col min="7436" max="7681" width="9.1796875" style="321"/>
    <col min="7682" max="7682" width="21.26953125" style="321" customWidth="1"/>
    <col min="7683" max="7683" width="16.26953125" style="321" customWidth="1"/>
    <col min="7684" max="7684" width="15.81640625" style="321" customWidth="1"/>
    <col min="7685" max="7685" width="9.26953125" style="321" customWidth="1"/>
    <col min="7686" max="7686" width="13.453125" style="321" customWidth="1"/>
    <col min="7687" max="7687" width="9.7265625" style="321" customWidth="1"/>
    <col min="7688" max="7688" width="10.54296875" style="321" customWidth="1"/>
    <col min="7689" max="7689" width="15.26953125" style="321" customWidth="1"/>
    <col min="7690" max="7690" width="19.26953125" style="321" customWidth="1"/>
    <col min="7691" max="7691" width="13.453125" style="321" customWidth="1"/>
    <col min="7692" max="7937" width="9.1796875" style="321"/>
    <col min="7938" max="7938" width="21.26953125" style="321" customWidth="1"/>
    <col min="7939" max="7939" width="16.26953125" style="321" customWidth="1"/>
    <col min="7940" max="7940" width="15.81640625" style="321" customWidth="1"/>
    <col min="7941" max="7941" width="9.26953125" style="321" customWidth="1"/>
    <col min="7942" max="7942" width="13.453125" style="321" customWidth="1"/>
    <col min="7943" max="7943" width="9.7265625" style="321" customWidth="1"/>
    <col min="7944" max="7944" width="10.54296875" style="321" customWidth="1"/>
    <col min="7945" max="7945" width="15.26953125" style="321" customWidth="1"/>
    <col min="7946" max="7946" width="19.26953125" style="321" customWidth="1"/>
    <col min="7947" max="7947" width="13.453125" style="321" customWidth="1"/>
    <col min="7948" max="8193" width="9.1796875" style="321"/>
    <col min="8194" max="8194" width="21.26953125" style="321" customWidth="1"/>
    <col min="8195" max="8195" width="16.26953125" style="321" customWidth="1"/>
    <col min="8196" max="8196" width="15.81640625" style="321" customWidth="1"/>
    <col min="8197" max="8197" width="9.26953125" style="321" customWidth="1"/>
    <col min="8198" max="8198" width="13.453125" style="321" customWidth="1"/>
    <col min="8199" max="8199" width="9.7265625" style="321" customWidth="1"/>
    <col min="8200" max="8200" width="10.54296875" style="321" customWidth="1"/>
    <col min="8201" max="8201" width="15.26953125" style="321" customWidth="1"/>
    <col min="8202" max="8202" width="19.26953125" style="321" customWidth="1"/>
    <col min="8203" max="8203" width="13.453125" style="321" customWidth="1"/>
    <col min="8204" max="8449" width="9.1796875" style="321"/>
    <col min="8450" max="8450" width="21.26953125" style="321" customWidth="1"/>
    <col min="8451" max="8451" width="16.26953125" style="321" customWidth="1"/>
    <col min="8452" max="8452" width="15.81640625" style="321" customWidth="1"/>
    <col min="8453" max="8453" width="9.26953125" style="321" customWidth="1"/>
    <col min="8454" max="8454" width="13.453125" style="321" customWidth="1"/>
    <col min="8455" max="8455" width="9.7265625" style="321" customWidth="1"/>
    <col min="8456" max="8456" width="10.54296875" style="321" customWidth="1"/>
    <col min="8457" max="8457" width="15.26953125" style="321" customWidth="1"/>
    <col min="8458" max="8458" width="19.26953125" style="321" customWidth="1"/>
    <col min="8459" max="8459" width="13.453125" style="321" customWidth="1"/>
    <col min="8460" max="8705" width="9.1796875" style="321"/>
    <col min="8706" max="8706" width="21.26953125" style="321" customWidth="1"/>
    <col min="8707" max="8707" width="16.26953125" style="321" customWidth="1"/>
    <col min="8708" max="8708" width="15.81640625" style="321" customWidth="1"/>
    <col min="8709" max="8709" width="9.26953125" style="321" customWidth="1"/>
    <col min="8710" max="8710" width="13.453125" style="321" customWidth="1"/>
    <col min="8711" max="8711" width="9.7265625" style="321" customWidth="1"/>
    <col min="8712" max="8712" width="10.54296875" style="321" customWidth="1"/>
    <col min="8713" max="8713" width="15.26953125" style="321" customWidth="1"/>
    <col min="8714" max="8714" width="19.26953125" style="321" customWidth="1"/>
    <col min="8715" max="8715" width="13.453125" style="321" customWidth="1"/>
    <col min="8716" max="8961" width="9.1796875" style="321"/>
    <col min="8962" max="8962" width="21.26953125" style="321" customWidth="1"/>
    <col min="8963" max="8963" width="16.26953125" style="321" customWidth="1"/>
    <col min="8964" max="8964" width="15.81640625" style="321" customWidth="1"/>
    <col min="8965" max="8965" width="9.26953125" style="321" customWidth="1"/>
    <col min="8966" max="8966" width="13.453125" style="321" customWidth="1"/>
    <col min="8967" max="8967" width="9.7265625" style="321" customWidth="1"/>
    <col min="8968" max="8968" width="10.54296875" style="321" customWidth="1"/>
    <col min="8969" max="8969" width="15.26953125" style="321" customWidth="1"/>
    <col min="8970" max="8970" width="19.26953125" style="321" customWidth="1"/>
    <col min="8971" max="8971" width="13.453125" style="321" customWidth="1"/>
    <col min="8972" max="9217" width="9.1796875" style="321"/>
    <col min="9218" max="9218" width="21.26953125" style="321" customWidth="1"/>
    <col min="9219" max="9219" width="16.26953125" style="321" customWidth="1"/>
    <col min="9220" max="9220" width="15.81640625" style="321" customWidth="1"/>
    <col min="9221" max="9221" width="9.26953125" style="321" customWidth="1"/>
    <col min="9222" max="9222" width="13.453125" style="321" customWidth="1"/>
    <col min="9223" max="9223" width="9.7265625" style="321" customWidth="1"/>
    <col min="9224" max="9224" width="10.54296875" style="321" customWidth="1"/>
    <col min="9225" max="9225" width="15.26953125" style="321" customWidth="1"/>
    <col min="9226" max="9226" width="19.26953125" style="321" customWidth="1"/>
    <col min="9227" max="9227" width="13.453125" style="321" customWidth="1"/>
    <col min="9228" max="9473" width="9.1796875" style="321"/>
    <col min="9474" max="9474" width="21.26953125" style="321" customWidth="1"/>
    <col min="9475" max="9475" width="16.26953125" style="321" customWidth="1"/>
    <col min="9476" max="9476" width="15.81640625" style="321" customWidth="1"/>
    <col min="9477" max="9477" width="9.26953125" style="321" customWidth="1"/>
    <col min="9478" max="9478" width="13.453125" style="321" customWidth="1"/>
    <col min="9479" max="9479" width="9.7265625" style="321" customWidth="1"/>
    <col min="9480" max="9480" width="10.54296875" style="321" customWidth="1"/>
    <col min="9481" max="9481" width="15.26953125" style="321" customWidth="1"/>
    <col min="9482" max="9482" width="19.26953125" style="321" customWidth="1"/>
    <col min="9483" max="9483" width="13.453125" style="321" customWidth="1"/>
    <col min="9484" max="9729" width="9.1796875" style="321"/>
    <col min="9730" max="9730" width="21.26953125" style="321" customWidth="1"/>
    <col min="9731" max="9731" width="16.26953125" style="321" customWidth="1"/>
    <col min="9732" max="9732" width="15.81640625" style="321" customWidth="1"/>
    <col min="9733" max="9733" width="9.26953125" style="321" customWidth="1"/>
    <col min="9734" max="9734" width="13.453125" style="321" customWidth="1"/>
    <col min="9735" max="9735" width="9.7265625" style="321" customWidth="1"/>
    <col min="9736" max="9736" width="10.54296875" style="321" customWidth="1"/>
    <col min="9737" max="9737" width="15.26953125" style="321" customWidth="1"/>
    <col min="9738" max="9738" width="19.26953125" style="321" customWidth="1"/>
    <col min="9739" max="9739" width="13.453125" style="321" customWidth="1"/>
    <col min="9740" max="9985" width="9.1796875" style="321"/>
    <col min="9986" max="9986" width="21.26953125" style="321" customWidth="1"/>
    <col min="9987" max="9987" width="16.26953125" style="321" customWidth="1"/>
    <col min="9988" max="9988" width="15.81640625" style="321" customWidth="1"/>
    <col min="9989" max="9989" width="9.26953125" style="321" customWidth="1"/>
    <col min="9990" max="9990" width="13.453125" style="321" customWidth="1"/>
    <col min="9991" max="9991" width="9.7265625" style="321" customWidth="1"/>
    <col min="9992" max="9992" width="10.54296875" style="321" customWidth="1"/>
    <col min="9993" max="9993" width="15.26953125" style="321" customWidth="1"/>
    <col min="9994" max="9994" width="19.26953125" style="321" customWidth="1"/>
    <col min="9995" max="9995" width="13.453125" style="321" customWidth="1"/>
    <col min="9996" max="10241" width="9.1796875" style="321"/>
    <col min="10242" max="10242" width="21.26953125" style="321" customWidth="1"/>
    <col min="10243" max="10243" width="16.26953125" style="321" customWidth="1"/>
    <col min="10244" max="10244" width="15.81640625" style="321" customWidth="1"/>
    <col min="10245" max="10245" width="9.26953125" style="321" customWidth="1"/>
    <col min="10246" max="10246" width="13.453125" style="321" customWidth="1"/>
    <col min="10247" max="10247" width="9.7265625" style="321" customWidth="1"/>
    <col min="10248" max="10248" width="10.54296875" style="321" customWidth="1"/>
    <col min="10249" max="10249" width="15.26953125" style="321" customWidth="1"/>
    <col min="10250" max="10250" width="19.26953125" style="321" customWidth="1"/>
    <col min="10251" max="10251" width="13.453125" style="321" customWidth="1"/>
    <col min="10252" max="10497" width="9.1796875" style="321"/>
    <col min="10498" max="10498" width="21.26953125" style="321" customWidth="1"/>
    <col min="10499" max="10499" width="16.26953125" style="321" customWidth="1"/>
    <col min="10500" max="10500" width="15.81640625" style="321" customWidth="1"/>
    <col min="10501" max="10501" width="9.26953125" style="321" customWidth="1"/>
    <col min="10502" max="10502" width="13.453125" style="321" customWidth="1"/>
    <col min="10503" max="10503" width="9.7265625" style="321" customWidth="1"/>
    <col min="10504" max="10504" width="10.54296875" style="321" customWidth="1"/>
    <col min="10505" max="10505" width="15.26953125" style="321" customWidth="1"/>
    <col min="10506" max="10506" width="19.26953125" style="321" customWidth="1"/>
    <col min="10507" max="10507" width="13.453125" style="321" customWidth="1"/>
    <col min="10508" max="10753" width="9.1796875" style="321"/>
    <col min="10754" max="10754" width="21.26953125" style="321" customWidth="1"/>
    <col min="10755" max="10755" width="16.26953125" style="321" customWidth="1"/>
    <col min="10756" max="10756" width="15.81640625" style="321" customWidth="1"/>
    <col min="10757" max="10757" width="9.26953125" style="321" customWidth="1"/>
    <col min="10758" max="10758" width="13.453125" style="321" customWidth="1"/>
    <col min="10759" max="10759" width="9.7265625" style="321" customWidth="1"/>
    <col min="10760" max="10760" width="10.54296875" style="321" customWidth="1"/>
    <col min="10761" max="10761" width="15.26953125" style="321" customWidth="1"/>
    <col min="10762" max="10762" width="19.26953125" style="321" customWidth="1"/>
    <col min="10763" max="10763" width="13.453125" style="321" customWidth="1"/>
    <col min="10764" max="11009" width="9.1796875" style="321"/>
    <col min="11010" max="11010" width="21.26953125" style="321" customWidth="1"/>
    <col min="11011" max="11011" width="16.26953125" style="321" customWidth="1"/>
    <col min="11012" max="11012" width="15.81640625" style="321" customWidth="1"/>
    <col min="11013" max="11013" width="9.26953125" style="321" customWidth="1"/>
    <col min="11014" max="11014" width="13.453125" style="321" customWidth="1"/>
    <col min="11015" max="11015" width="9.7265625" style="321" customWidth="1"/>
    <col min="11016" max="11016" width="10.54296875" style="321" customWidth="1"/>
    <col min="11017" max="11017" width="15.26953125" style="321" customWidth="1"/>
    <col min="11018" max="11018" width="19.26953125" style="321" customWidth="1"/>
    <col min="11019" max="11019" width="13.453125" style="321" customWidth="1"/>
    <col min="11020" max="11265" width="9.1796875" style="321"/>
    <col min="11266" max="11266" width="21.26953125" style="321" customWidth="1"/>
    <col min="11267" max="11267" width="16.26953125" style="321" customWidth="1"/>
    <col min="11268" max="11268" width="15.81640625" style="321" customWidth="1"/>
    <col min="11269" max="11269" width="9.26953125" style="321" customWidth="1"/>
    <col min="11270" max="11270" width="13.453125" style="321" customWidth="1"/>
    <col min="11271" max="11271" width="9.7265625" style="321" customWidth="1"/>
    <col min="11272" max="11272" width="10.54296875" style="321" customWidth="1"/>
    <col min="11273" max="11273" width="15.26953125" style="321" customWidth="1"/>
    <col min="11274" max="11274" width="19.26953125" style="321" customWidth="1"/>
    <col min="11275" max="11275" width="13.453125" style="321" customWidth="1"/>
    <col min="11276" max="11521" width="9.1796875" style="321"/>
    <col min="11522" max="11522" width="21.26953125" style="321" customWidth="1"/>
    <col min="11523" max="11523" width="16.26953125" style="321" customWidth="1"/>
    <col min="11524" max="11524" width="15.81640625" style="321" customWidth="1"/>
    <col min="11525" max="11525" width="9.26953125" style="321" customWidth="1"/>
    <col min="11526" max="11526" width="13.453125" style="321" customWidth="1"/>
    <col min="11527" max="11527" width="9.7265625" style="321" customWidth="1"/>
    <col min="11528" max="11528" width="10.54296875" style="321" customWidth="1"/>
    <col min="11529" max="11529" width="15.26953125" style="321" customWidth="1"/>
    <col min="11530" max="11530" width="19.26953125" style="321" customWidth="1"/>
    <col min="11531" max="11531" width="13.453125" style="321" customWidth="1"/>
    <col min="11532" max="11777" width="9.1796875" style="321"/>
    <col min="11778" max="11778" width="21.26953125" style="321" customWidth="1"/>
    <col min="11779" max="11779" width="16.26953125" style="321" customWidth="1"/>
    <col min="11780" max="11780" width="15.81640625" style="321" customWidth="1"/>
    <col min="11781" max="11781" width="9.26953125" style="321" customWidth="1"/>
    <col min="11782" max="11782" width="13.453125" style="321" customWidth="1"/>
    <col min="11783" max="11783" width="9.7265625" style="321" customWidth="1"/>
    <col min="11784" max="11784" width="10.54296875" style="321" customWidth="1"/>
    <col min="11785" max="11785" width="15.26953125" style="321" customWidth="1"/>
    <col min="11786" max="11786" width="19.26953125" style="321" customWidth="1"/>
    <col min="11787" max="11787" width="13.453125" style="321" customWidth="1"/>
    <col min="11788" max="12033" width="9.1796875" style="321"/>
    <col min="12034" max="12034" width="21.26953125" style="321" customWidth="1"/>
    <col min="12035" max="12035" width="16.26953125" style="321" customWidth="1"/>
    <col min="12036" max="12036" width="15.81640625" style="321" customWidth="1"/>
    <col min="12037" max="12037" width="9.26953125" style="321" customWidth="1"/>
    <col min="12038" max="12038" width="13.453125" style="321" customWidth="1"/>
    <col min="12039" max="12039" width="9.7265625" style="321" customWidth="1"/>
    <col min="12040" max="12040" width="10.54296875" style="321" customWidth="1"/>
    <col min="12041" max="12041" width="15.26953125" style="321" customWidth="1"/>
    <col min="12042" max="12042" width="19.26953125" style="321" customWidth="1"/>
    <col min="12043" max="12043" width="13.453125" style="321" customWidth="1"/>
    <col min="12044" max="12289" width="9.1796875" style="321"/>
    <col min="12290" max="12290" width="21.26953125" style="321" customWidth="1"/>
    <col min="12291" max="12291" width="16.26953125" style="321" customWidth="1"/>
    <col min="12292" max="12292" width="15.81640625" style="321" customWidth="1"/>
    <col min="12293" max="12293" width="9.26953125" style="321" customWidth="1"/>
    <col min="12294" max="12294" width="13.453125" style="321" customWidth="1"/>
    <col min="12295" max="12295" width="9.7265625" style="321" customWidth="1"/>
    <col min="12296" max="12296" width="10.54296875" style="321" customWidth="1"/>
    <col min="12297" max="12297" width="15.26953125" style="321" customWidth="1"/>
    <col min="12298" max="12298" width="19.26953125" style="321" customWidth="1"/>
    <col min="12299" max="12299" width="13.453125" style="321" customWidth="1"/>
    <col min="12300" max="12545" width="9.1796875" style="321"/>
    <col min="12546" max="12546" width="21.26953125" style="321" customWidth="1"/>
    <col min="12547" max="12547" width="16.26953125" style="321" customWidth="1"/>
    <col min="12548" max="12548" width="15.81640625" style="321" customWidth="1"/>
    <col min="12549" max="12549" width="9.26953125" style="321" customWidth="1"/>
    <col min="12550" max="12550" width="13.453125" style="321" customWidth="1"/>
    <col min="12551" max="12551" width="9.7265625" style="321" customWidth="1"/>
    <col min="12552" max="12552" width="10.54296875" style="321" customWidth="1"/>
    <col min="12553" max="12553" width="15.26953125" style="321" customWidth="1"/>
    <col min="12554" max="12554" width="19.26953125" style="321" customWidth="1"/>
    <col min="12555" max="12555" width="13.453125" style="321" customWidth="1"/>
    <col min="12556" max="12801" width="9.1796875" style="321"/>
    <col min="12802" max="12802" width="21.26953125" style="321" customWidth="1"/>
    <col min="12803" max="12803" width="16.26953125" style="321" customWidth="1"/>
    <col min="12804" max="12804" width="15.81640625" style="321" customWidth="1"/>
    <col min="12805" max="12805" width="9.26953125" style="321" customWidth="1"/>
    <col min="12806" max="12806" width="13.453125" style="321" customWidth="1"/>
    <col min="12807" max="12807" width="9.7265625" style="321" customWidth="1"/>
    <col min="12808" max="12808" width="10.54296875" style="321" customWidth="1"/>
    <col min="12809" max="12809" width="15.26953125" style="321" customWidth="1"/>
    <col min="12810" max="12810" width="19.26953125" style="321" customWidth="1"/>
    <col min="12811" max="12811" width="13.453125" style="321" customWidth="1"/>
    <col min="12812" max="13057" width="9.1796875" style="321"/>
    <col min="13058" max="13058" width="21.26953125" style="321" customWidth="1"/>
    <col min="13059" max="13059" width="16.26953125" style="321" customWidth="1"/>
    <col min="13060" max="13060" width="15.81640625" style="321" customWidth="1"/>
    <col min="13061" max="13061" width="9.26953125" style="321" customWidth="1"/>
    <col min="13062" max="13062" width="13.453125" style="321" customWidth="1"/>
    <col min="13063" max="13063" width="9.7265625" style="321" customWidth="1"/>
    <col min="13064" max="13064" width="10.54296875" style="321" customWidth="1"/>
    <col min="13065" max="13065" width="15.26953125" style="321" customWidth="1"/>
    <col min="13066" max="13066" width="19.26953125" style="321" customWidth="1"/>
    <col min="13067" max="13067" width="13.453125" style="321" customWidth="1"/>
    <col min="13068" max="13313" width="9.1796875" style="321"/>
    <col min="13314" max="13314" width="21.26953125" style="321" customWidth="1"/>
    <col min="13315" max="13315" width="16.26953125" style="321" customWidth="1"/>
    <col min="13316" max="13316" width="15.81640625" style="321" customWidth="1"/>
    <col min="13317" max="13317" width="9.26953125" style="321" customWidth="1"/>
    <col min="13318" max="13318" width="13.453125" style="321" customWidth="1"/>
    <col min="13319" max="13319" width="9.7265625" style="321" customWidth="1"/>
    <col min="13320" max="13320" width="10.54296875" style="321" customWidth="1"/>
    <col min="13321" max="13321" width="15.26953125" style="321" customWidth="1"/>
    <col min="13322" max="13322" width="19.26953125" style="321" customWidth="1"/>
    <col min="13323" max="13323" width="13.453125" style="321" customWidth="1"/>
    <col min="13324" max="13569" width="9.1796875" style="321"/>
    <col min="13570" max="13570" width="21.26953125" style="321" customWidth="1"/>
    <col min="13571" max="13571" width="16.26953125" style="321" customWidth="1"/>
    <col min="13572" max="13572" width="15.81640625" style="321" customWidth="1"/>
    <col min="13573" max="13573" width="9.26953125" style="321" customWidth="1"/>
    <col min="13574" max="13574" width="13.453125" style="321" customWidth="1"/>
    <col min="13575" max="13575" width="9.7265625" style="321" customWidth="1"/>
    <col min="13576" max="13576" width="10.54296875" style="321" customWidth="1"/>
    <col min="13577" max="13577" width="15.26953125" style="321" customWidth="1"/>
    <col min="13578" max="13578" width="19.26953125" style="321" customWidth="1"/>
    <col min="13579" max="13579" width="13.453125" style="321" customWidth="1"/>
    <col min="13580" max="13825" width="9.1796875" style="321"/>
    <col min="13826" max="13826" width="21.26953125" style="321" customWidth="1"/>
    <col min="13827" max="13827" width="16.26953125" style="321" customWidth="1"/>
    <col min="13828" max="13828" width="15.81640625" style="321" customWidth="1"/>
    <col min="13829" max="13829" width="9.26953125" style="321" customWidth="1"/>
    <col min="13830" max="13830" width="13.453125" style="321" customWidth="1"/>
    <col min="13831" max="13831" width="9.7265625" style="321" customWidth="1"/>
    <col min="13832" max="13832" width="10.54296875" style="321" customWidth="1"/>
    <col min="13833" max="13833" width="15.26953125" style="321" customWidth="1"/>
    <col min="13834" max="13834" width="19.26953125" style="321" customWidth="1"/>
    <col min="13835" max="13835" width="13.453125" style="321" customWidth="1"/>
    <col min="13836" max="14081" width="9.1796875" style="321"/>
    <col min="14082" max="14082" width="21.26953125" style="321" customWidth="1"/>
    <col min="14083" max="14083" width="16.26953125" style="321" customWidth="1"/>
    <col min="14084" max="14084" width="15.81640625" style="321" customWidth="1"/>
    <col min="14085" max="14085" width="9.26953125" style="321" customWidth="1"/>
    <col min="14086" max="14086" width="13.453125" style="321" customWidth="1"/>
    <col min="14087" max="14087" width="9.7265625" style="321" customWidth="1"/>
    <col min="14088" max="14088" width="10.54296875" style="321" customWidth="1"/>
    <col min="14089" max="14089" width="15.26953125" style="321" customWidth="1"/>
    <col min="14090" max="14090" width="19.26953125" style="321" customWidth="1"/>
    <col min="14091" max="14091" width="13.453125" style="321" customWidth="1"/>
    <col min="14092" max="14337" width="9.1796875" style="321"/>
    <col min="14338" max="14338" width="21.26953125" style="321" customWidth="1"/>
    <col min="14339" max="14339" width="16.26953125" style="321" customWidth="1"/>
    <col min="14340" max="14340" width="15.81640625" style="321" customWidth="1"/>
    <col min="14341" max="14341" width="9.26953125" style="321" customWidth="1"/>
    <col min="14342" max="14342" width="13.453125" style="321" customWidth="1"/>
    <col min="14343" max="14343" width="9.7265625" style="321" customWidth="1"/>
    <col min="14344" max="14344" width="10.54296875" style="321" customWidth="1"/>
    <col min="14345" max="14345" width="15.26953125" style="321" customWidth="1"/>
    <col min="14346" max="14346" width="19.26953125" style="321" customWidth="1"/>
    <col min="14347" max="14347" width="13.453125" style="321" customWidth="1"/>
    <col min="14348" max="14593" width="9.1796875" style="321"/>
    <col min="14594" max="14594" width="21.26953125" style="321" customWidth="1"/>
    <col min="14595" max="14595" width="16.26953125" style="321" customWidth="1"/>
    <col min="14596" max="14596" width="15.81640625" style="321" customWidth="1"/>
    <col min="14597" max="14597" width="9.26953125" style="321" customWidth="1"/>
    <col min="14598" max="14598" width="13.453125" style="321" customWidth="1"/>
    <col min="14599" max="14599" width="9.7265625" style="321" customWidth="1"/>
    <col min="14600" max="14600" width="10.54296875" style="321" customWidth="1"/>
    <col min="14601" max="14601" width="15.26953125" style="321" customWidth="1"/>
    <col min="14602" max="14602" width="19.26953125" style="321" customWidth="1"/>
    <col min="14603" max="14603" width="13.453125" style="321" customWidth="1"/>
    <col min="14604" max="14849" width="9.1796875" style="321"/>
    <col min="14850" max="14850" width="21.26953125" style="321" customWidth="1"/>
    <col min="14851" max="14851" width="16.26953125" style="321" customWidth="1"/>
    <col min="14852" max="14852" width="15.81640625" style="321" customWidth="1"/>
    <col min="14853" max="14853" width="9.26953125" style="321" customWidth="1"/>
    <col min="14854" max="14854" width="13.453125" style="321" customWidth="1"/>
    <col min="14855" max="14855" width="9.7265625" style="321" customWidth="1"/>
    <col min="14856" max="14856" width="10.54296875" style="321" customWidth="1"/>
    <col min="14857" max="14857" width="15.26953125" style="321" customWidth="1"/>
    <col min="14858" max="14858" width="19.26953125" style="321" customWidth="1"/>
    <col min="14859" max="14859" width="13.453125" style="321" customWidth="1"/>
    <col min="14860" max="15105" width="9.1796875" style="321"/>
    <col min="15106" max="15106" width="21.26953125" style="321" customWidth="1"/>
    <col min="15107" max="15107" width="16.26953125" style="321" customWidth="1"/>
    <col min="15108" max="15108" width="15.81640625" style="321" customWidth="1"/>
    <col min="15109" max="15109" width="9.26953125" style="321" customWidth="1"/>
    <col min="15110" max="15110" width="13.453125" style="321" customWidth="1"/>
    <col min="15111" max="15111" width="9.7265625" style="321" customWidth="1"/>
    <col min="15112" max="15112" width="10.54296875" style="321" customWidth="1"/>
    <col min="15113" max="15113" width="15.26953125" style="321" customWidth="1"/>
    <col min="15114" max="15114" width="19.26953125" style="321" customWidth="1"/>
    <col min="15115" max="15115" width="13.453125" style="321" customWidth="1"/>
    <col min="15116" max="15361" width="9.1796875" style="321"/>
    <col min="15362" max="15362" width="21.26953125" style="321" customWidth="1"/>
    <col min="15363" max="15363" width="16.26953125" style="321" customWidth="1"/>
    <col min="15364" max="15364" width="15.81640625" style="321" customWidth="1"/>
    <col min="15365" max="15365" width="9.26953125" style="321" customWidth="1"/>
    <col min="15366" max="15366" width="13.453125" style="321" customWidth="1"/>
    <col min="15367" max="15367" width="9.7265625" style="321" customWidth="1"/>
    <col min="15368" max="15368" width="10.54296875" style="321" customWidth="1"/>
    <col min="15369" max="15369" width="15.26953125" style="321" customWidth="1"/>
    <col min="15370" max="15370" width="19.26953125" style="321" customWidth="1"/>
    <col min="15371" max="15371" width="13.453125" style="321" customWidth="1"/>
    <col min="15372" max="15617" width="9.1796875" style="321"/>
    <col min="15618" max="15618" width="21.26953125" style="321" customWidth="1"/>
    <col min="15619" max="15619" width="16.26953125" style="321" customWidth="1"/>
    <col min="15620" max="15620" width="15.81640625" style="321" customWidth="1"/>
    <col min="15621" max="15621" width="9.26953125" style="321" customWidth="1"/>
    <col min="15622" max="15622" width="13.453125" style="321" customWidth="1"/>
    <col min="15623" max="15623" width="9.7265625" style="321" customWidth="1"/>
    <col min="15624" max="15624" width="10.54296875" style="321" customWidth="1"/>
    <col min="15625" max="15625" width="15.26953125" style="321" customWidth="1"/>
    <col min="15626" max="15626" width="19.26953125" style="321" customWidth="1"/>
    <col min="15627" max="15627" width="13.453125" style="321" customWidth="1"/>
    <col min="15628" max="15873" width="9.1796875" style="321"/>
    <col min="15874" max="15874" width="21.26953125" style="321" customWidth="1"/>
    <col min="15875" max="15875" width="16.26953125" style="321" customWidth="1"/>
    <col min="15876" max="15876" width="15.81640625" style="321" customWidth="1"/>
    <col min="15877" max="15877" width="9.26953125" style="321" customWidth="1"/>
    <col min="15878" max="15878" width="13.453125" style="321" customWidth="1"/>
    <col min="15879" max="15879" width="9.7265625" style="321" customWidth="1"/>
    <col min="15880" max="15880" width="10.54296875" style="321" customWidth="1"/>
    <col min="15881" max="15881" width="15.26953125" style="321" customWidth="1"/>
    <col min="15882" max="15882" width="19.26953125" style="321" customWidth="1"/>
    <col min="15883" max="15883" width="13.453125" style="321" customWidth="1"/>
    <col min="15884" max="16129" width="9.1796875" style="321"/>
    <col min="16130" max="16130" width="21.26953125" style="321" customWidth="1"/>
    <col min="16131" max="16131" width="16.26953125" style="321" customWidth="1"/>
    <col min="16132" max="16132" width="15.81640625" style="321" customWidth="1"/>
    <col min="16133" max="16133" width="9.26953125" style="321" customWidth="1"/>
    <col min="16134" max="16134" width="13.453125" style="321" customWidth="1"/>
    <col min="16135" max="16135" width="9.7265625" style="321" customWidth="1"/>
    <col min="16136" max="16136" width="10.54296875" style="321" customWidth="1"/>
    <col min="16137" max="16137" width="15.26953125" style="321" customWidth="1"/>
    <col min="16138" max="16138" width="19.26953125" style="321" customWidth="1"/>
    <col min="16139" max="16139" width="13.453125" style="321" customWidth="1"/>
    <col min="16140" max="16384" width="9.1796875" style="321"/>
  </cols>
  <sheetData>
    <row r="1" spans="1:13" ht="22.9" customHeight="1">
      <c r="D1" s="802"/>
      <c r="E1" s="802"/>
      <c r="H1" s="333"/>
      <c r="J1" s="803" t="s">
        <v>63</v>
      </c>
      <c r="K1" s="803"/>
    </row>
    <row r="2" spans="1:13" ht="15.5">
      <c r="A2" s="804" t="s">
        <v>0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1:13" ht="20">
      <c r="A3" s="805" t="s">
        <v>838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</row>
    <row r="4" spans="1:13" ht="10.5" customHeight="1"/>
    <row r="5" spans="1:13" ht="21" customHeight="1">
      <c r="A5" s="806" t="s">
        <v>734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334"/>
    </row>
    <row r="6" spans="1:13" ht="15.75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</row>
    <row r="7" spans="1:13" ht="13">
      <c r="A7" s="793" t="s">
        <v>709</v>
      </c>
      <c r="B7" s="793"/>
      <c r="I7" s="801" t="s">
        <v>918</v>
      </c>
      <c r="J7" s="801"/>
    </row>
    <row r="8" spans="1:13" s="336" customFormat="1" ht="15.5" hidden="1">
      <c r="C8" s="804" t="s">
        <v>11</v>
      </c>
      <c r="D8" s="804"/>
      <c r="E8" s="804"/>
      <c r="F8" s="804"/>
      <c r="G8" s="804"/>
      <c r="H8" s="804"/>
      <c r="I8" s="804"/>
      <c r="J8" s="804"/>
    </row>
    <row r="9" spans="1:13" ht="38.25" customHeight="1">
      <c r="A9" s="808" t="s">
        <v>18</v>
      </c>
      <c r="B9" s="808" t="s">
        <v>31</v>
      </c>
      <c r="C9" s="810" t="s">
        <v>946</v>
      </c>
      <c r="D9" s="811"/>
      <c r="E9" s="810" t="s">
        <v>32</v>
      </c>
      <c r="F9" s="811"/>
      <c r="G9" s="810" t="s">
        <v>33</v>
      </c>
      <c r="H9" s="811"/>
      <c r="I9" s="810" t="s">
        <v>98</v>
      </c>
      <c r="J9" s="811"/>
      <c r="K9" s="807" t="s">
        <v>227</v>
      </c>
    </row>
    <row r="10" spans="1:13" s="319" customFormat="1" ht="40.5" customHeight="1">
      <c r="A10" s="809"/>
      <c r="B10" s="809"/>
      <c r="C10" s="337" t="s">
        <v>34</v>
      </c>
      <c r="D10" s="337" t="s">
        <v>772</v>
      </c>
      <c r="E10" s="337" t="s">
        <v>34</v>
      </c>
      <c r="F10" s="337" t="s">
        <v>772</v>
      </c>
      <c r="G10" s="337" t="s">
        <v>34</v>
      </c>
      <c r="H10" s="337" t="s">
        <v>772</v>
      </c>
      <c r="I10" s="337" t="s">
        <v>127</v>
      </c>
      <c r="J10" s="337" t="s">
        <v>773</v>
      </c>
      <c r="K10" s="807"/>
    </row>
    <row r="11" spans="1:13">
      <c r="A11" s="338">
        <v>1</v>
      </c>
      <c r="B11" s="338">
        <v>2</v>
      </c>
      <c r="C11" s="338">
        <v>3</v>
      </c>
      <c r="D11" s="338">
        <v>4</v>
      </c>
      <c r="E11" s="338">
        <v>5</v>
      </c>
      <c r="F11" s="338">
        <v>6</v>
      </c>
      <c r="G11" s="338">
        <v>7</v>
      </c>
      <c r="H11" s="338">
        <v>8</v>
      </c>
      <c r="I11" s="338">
        <v>9</v>
      </c>
      <c r="J11" s="338">
        <v>10</v>
      </c>
      <c r="K11" s="338">
        <v>11</v>
      </c>
    </row>
    <row r="12" spans="1:13" ht="14" customHeight="1">
      <c r="A12" s="202">
        <v>1</v>
      </c>
      <c r="B12" s="201" t="s">
        <v>672</v>
      </c>
      <c r="C12" s="220">
        <v>166</v>
      </c>
      <c r="D12" s="339">
        <f>ROUND(C12*0.05, 2)</f>
        <v>8.3000000000000007</v>
      </c>
      <c r="E12" s="340">
        <v>166</v>
      </c>
      <c r="F12" s="341">
        <v>8.3000000000000007</v>
      </c>
      <c r="G12" s="342">
        <v>0</v>
      </c>
      <c r="H12" s="340">
        <v>0</v>
      </c>
      <c r="I12" s="340">
        <f>C12-E12-G12</f>
        <v>0</v>
      </c>
      <c r="J12" s="340">
        <f>D12-F12-H12</f>
        <v>0</v>
      </c>
      <c r="K12" s="343"/>
      <c r="M12" s="344"/>
    </row>
    <row r="13" spans="1:13" ht="14" customHeight="1">
      <c r="A13" s="34">
        <v>2</v>
      </c>
      <c r="B13" s="33" t="s">
        <v>673</v>
      </c>
      <c r="C13" s="220">
        <v>234</v>
      </c>
      <c r="D13" s="339">
        <f>ROUND(C13*0.05, 2)</f>
        <v>11.7</v>
      </c>
      <c r="E13" s="340">
        <v>234</v>
      </c>
      <c r="F13" s="341">
        <v>11.7</v>
      </c>
      <c r="G13" s="342">
        <v>0</v>
      </c>
      <c r="H13" s="340">
        <v>0</v>
      </c>
      <c r="I13" s="340">
        <f t="shared" ref="I13:J30" si="0">C13-E13-G13</f>
        <v>0</v>
      </c>
      <c r="J13" s="340">
        <f t="shared" si="0"/>
        <v>0</v>
      </c>
      <c r="K13" s="343"/>
      <c r="M13" s="344"/>
    </row>
    <row r="14" spans="1:13" ht="14" customHeight="1">
      <c r="A14" s="202">
        <v>3</v>
      </c>
      <c r="B14" s="201" t="s">
        <v>674</v>
      </c>
      <c r="C14" s="220">
        <v>248</v>
      </c>
      <c r="D14" s="339">
        <f t="shared" ref="D14:D37" si="1">ROUND(C14*0.05, 2)</f>
        <v>12.4</v>
      </c>
      <c r="E14" s="340">
        <v>248</v>
      </c>
      <c r="F14" s="341">
        <v>12.4</v>
      </c>
      <c r="G14" s="342">
        <v>0</v>
      </c>
      <c r="H14" s="340">
        <v>0</v>
      </c>
      <c r="I14" s="340">
        <f t="shared" si="0"/>
        <v>0</v>
      </c>
      <c r="J14" s="340">
        <f t="shared" si="0"/>
        <v>0</v>
      </c>
      <c r="K14" s="343"/>
      <c r="M14" s="344"/>
    </row>
    <row r="15" spans="1:13" ht="14" customHeight="1">
      <c r="A15" s="34">
        <v>4</v>
      </c>
      <c r="B15" s="33" t="s">
        <v>675</v>
      </c>
      <c r="C15" s="220">
        <v>313</v>
      </c>
      <c r="D15" s="339">
        <f t="shared" si="1"/>
        <v>15.65</v>
      </c>
      <c r="E15" s="340">
        <v>313</v>
      </c>
      <c r="F15" s="341">
        <v>15.65</v>
      </c>
      <c r="G15" s="342">
        <v>0</v>
      </c>
      <c r="H15" s="340">
        <v>0</v>
      </c>
      <c r="I15" s="340">
        <f t="shared" si="0"/>
        <v>0</v>
      </c>
      <c r="J15" s="340">
        <f t="shared" si="0"/>
        <v>0</v>
      </c>
      <c r="K15" s="343"/>
      <c r="M15" s="344"/>
    </row>
    <row r="16" spans="1:13" ht="14" customHeight="1">
      <c r="A16" s="34">
        <v>5</v>
      </c>
      <c r="B16" s="33" t="s">
        <v>676</v>
      </c>
      <c r="C16" s="220">
        <v>182</v>
      </c>
      <c r="D16" s="339">
        <f t="shared" si="1"/>
        <v>9.1</v>
      </c>
      <c r="E16" s="220">
        <v>182</v>
      </c>
      <c r="F16" s="341">
        <v>9.1</v>
      </c>
      <c r="G16" s="342">
        <v>0</v>
      </c>
      <c r="H16" s="340">
        <v>0</v>
      </c>
      <c r="I16" s="340">
        <f t="shared" si="0"/>
        <v>0</v>
      </c>
      <c r="J16" s="340">
        <f t="shared" si="0"/>
        <v>0</v>
      </c>
      <c r="K16" s="343"/>
      <c r="M16" s="344"/>
    </row>
    <row r="17" spans="1:13" ht="14" customHeight="1">
      <c r="A17" s="34">
        <v>6</v>
      </c>
      <c r="B17" s="33" t="s">
        <v>677</v>
      </c>
      <c r="C17" s="220">
        <v>170</v>
      </c>
      <c r="D17" s="339">
        <f t="shared" si="1"/>
        <v>8.5</v>
      </c>
      <c r="E17" s="220">
        <v>170</v>
      </c>
      <c r="F17" s="341">
        <v>8.5</v>
      </c>
      <c r="G17" s="342">
        <v>0</v>
      </c>
      <c r="H17" s="340">
        <v>0</v>
      </c>
      <c r="I17" s="340">
        <f t="shared" si="0"/>
        <v>0</v>
      </c>
      <c r="J17" s="340">
        <f t="shared" si="0"/>
        <v>0</v>
      </c>
      <c r="K17" s="343"/>
      <c r="M17" s="344"/>
    </row>
    <row r="18" spans="1:13" ht="14" customHeight="1">
      <c r="A18" s="202">
        <v>7</v>
      </c>
      <c r="B18" s="201" t="s">
        <v>678</v>
      </c>
      <c r="C18" s="220">
        <v>210</v>
      </c>
      <c r="D18" s="339">
        <f t="shared" si="1"/>
        <v>10.5</v>
      </c>
      <c r="E18" s="340">
        <v>210</v>
      </c>
      <c r="F18" s="341">
        <v>10.5</v>
      </c>
      <c r="G18" s="342">
        <v>0</v>
      </c>
      <c r="H18" s="340">
        <v>0</v>
      </c>
      <c r="I18" s="340">
        <f t="shared" si="0"/>
        <v>0</v>
      </c>
      <c r="J18" s="340">
        <f t="shared" si="0"/>
        <v>0</v>
      </c>
      <c r="K18" s="343"/>
      <c r="M18" s="344"/>
    </row>
    <row r="19" spans="1:13" ht="14" customHeight="1">
      <c r="A19" s="34">
        <v>8</v>
      </c>
      <c r="B19" s="33" t="s">
        <v>679</v>
      </c>
      <c r="C19" s="220">
        <v>380</v>
      </c>
      <c r="D19" s="339">
        <f t="shared" si="1"/>
        <v>19</v>
      </c>
      <c r="E19" s="340">
        <v>380</v>
      </c>
      <c r="F19" s="341">
        <v>19</v>
      </c>
      <c r="G19" s="342">
        <v>0</v>
      </c>
      <c r="H19" s="340">
        <v>0</v>
      </c>
      <c r="I19" s="340">
        <f t="shared" si="0"/>
        <v>0</v>
      </c>
      <c r="J19" s="340">
        <f t="shared" si="0"/>
        <v>0</v>
      </c>
      <c r="K19" s="343"/>
      <c r="M19" s="344"/>
    </row>
    <row r="20" spans="1:13" ht="14" customHeight="1">
      <c r="A20" s="34">
        <v>9</v>
      </c>
      <c r="B20" s="33" t="s">
        <v>680</v>
      </c>
      <c r="C20" s="220">
        <v>235</v>
      </c>
      <c r="D20" s="339">
        <f t="shared" si="1"/>
        <v>11.75</v>
      </c>
      <c r="E20" s="340">
        <v>235</v>
      </c>
      <c r="F20" s="341">
        <v>11.75</v>
      </c>
      <c r="G20" s="342">
        <v>0</v>
      </c>
      <c r="H20" s="340">
        <v>0</v>
      </c>
      <c r="I20" s="340">
        <f t="shared" si="0"/>
        <v>0</v>
      </c>
      <c r="J20" s="340">
        <f t="shared" si="0"/>
        <v>0</v>
      </c>
      <c r="K20" s="343"/>
      <c r="M20" s="344"/>
    </row>
    <row r="21" spans="1:13" ht="14" customHeight="1">
      <c r="A21" s="34">
        <v>10</v>
      </c>
      <c r="B21" s="33" t="s">
        <v>681</v>
      </c>
      <c r="C21" s="220">
        <v>155</v>
      </c>
      <c r="D21" s="339">
        <f t="shared" si="1"/>
        <v>7.75</v>
      </c>
      <c r="E21" s="340">
        <v>155</v>
      </c>
      <c r="F21" s="340">
        <v>7.75</v>
      </c>
      <c r="G21" s="342">
        <v>0</v>
      </c>
      <c r="H21" s="340">
        <v>0</v>
      </c>
      <c r="I21" s="340">
        <f t="shared" si="0"/>
        <v>0</v>
      </c>
      <c r="J21" s="340">
        <f t="shared" si="0"/>
        <v>0</v>
      </c>
      <c r="K21" s="343"/>
      <c r="M21" s="344"/>
    </row>
    <row r="22" spans="1:13" ht="14" customHeight="1">
      <c r="A22" s="34">
        <v>11</v>
      </c>
      <c r="B22" s="33" t="s">
        <v>682</v>
      </c>
      <c r="C22" s="220">
        <v>200</v>
      </c>
      <c r="D22" s="339">
        <f t="shared" si="1"/>
        <v>10</v>
      </c>
      <c r="E22" s="340">
        <v>200</v>
      </c>
      <c r="F22" s="340">
        <v>10</v>
      </c>
      <c r="G22" s="342">
        <v>0</v>
      </c>
      <c r="H22" s="340">
        <v>0</v>
      </c>
      <c r="I22" s="340">
        <f t="shared" si="0"/>
        <v>0</v>
      </c>
      <c r="J22" s="340">
        <f t="shared" si="0"/>
        <v>0</v>
      </c>
      <c r="K22" s="343"/>
      <c r="M22" s="344"/>
    </row>
    <row r="23" spans="1:13" ht="14" customHeight="1">
      <c r="A23" s="34">
        <v>12</v>
      </c>
      <c r="B23" s="33" t="s">
        <v>683</v>
      </c>
      <c r="C23" s="220">
        <v>103</v>
      </c>
      <c r="D23" s="339">
        <f t="shared" si="1"/>
        <v>5.15</v>
      </c>
      <c r="E23" s="340">
        <v>103</v>
      </c>
      <c r="F23" s="340">
        <v>5.15</v>
      </c>
      <c r="G23" s="342">
        <v>0</v>
      </c>
      <c r="H23" s="340">
        <v>0</v>
      </c>
      <c r="I23" s="340">
        <f t="shared" si="0"/>
        <v>0</v>
      </c>
      <c r="J23" s="340">
        <f t="shared" si="0"/>
        <v>0</v>
      </c>
      <c r="K23" s="343"/>
      <c r="M23" s="344"/>
    </row>
    <row r="24" spans="1:13" ht="14" customHeight="1">
      <c r="A24" s="34">
        <v>13</v>
      </c>
      <c r="B24" s="33" t="s">
        <v>684</v>
      </c>
      <c r="C24" s="220">
        <v>175</v>
      </c>
      <c r="D24" s="339">
        <f t="shared" si="1"/>
        <v>8.75</v>
      </c>
      <c r="E24" s="340">
        <v>175</v>
      </c>
      <c r="F24" s="340">
        <v>8.75</v>
      </c>
      <c r="G24" s="342">
        <v>0</v>
      </c>
      <c r="H24" s="340">
        <v>0</v>
      </c>
      <c r="I24" s="340">
        <f t="shared" si="0"/>
        <v>0</v>
      </c>
      <c r="J24" s="340">
        <f t="shared" si="0"/>
        <v>0</v>
      </c>
      <c r="K24" s="343"/>
      <c r="M24" s="344"/>
    </row>
    <row r="25" spans="1:13" ht="14" customHeight="1">
      <c r="A25" s="34">
        <v>14</v>
      </c>
      <c r="B25" s="33" t="s">
        <v>685</v>
      </c>
      <c r="C25" s="220">
        <v>64</v>
      </c>
      <c r="D25" s="339">
        <f t="shared" si="1"/>
        <v>3.2</v>
      </c>
      <c r="E25" s="340">
        <v>64</v>
      </c>
      <c r="F25" s="340">
        <v>3.2</v>
      </c>
      <c r="G25" s="342">
        <v>0</v>
      </c>
      <c r="H25" s="340">
        <v>0</v>
      </c>
      <c r="I25" s="340">
        <f t="shared" si="0"/>
        <v>0</v>
      </c>
      <c r="J25" s="340">
        <f t="shared" si="0"/>
        <v>0</v>
      </c>
      <c r="K25" s="343"/>
      <c r="M25" s="344"/>
    </row>
    <row r="26" spans="1:13" ht="14" customHeight="1">
      <c r="A26" s="202">
        <v>15</v>
      </c>
      <c r="B26" s="201" t="s">
        <v>686</v>
      </c>
      <c r="C26" s="220">
        <v>99</v>
      </c>
      <c r="D26" s="339">
        <f t="shared" si="1"/>
        <v>4.95</v>
      </c>
      <c r="E26" s="340">
        <v>99</v>
      </c>
      <c r="F26" s="340">
        <v>4.95</v>
      </c>
      <c r="G26" s="342">
        <v>0</v>
      </c>
      <c r="H26" s="340">
        <v>0</v>
      </c>
      <c r="I26" s="340">
        <f t="shared" si="0"/>
        <v>0</v>
      </c>
      <c r="J26" s="340">
        <f t="shared" si="0"/>
        <v>0</v>
      </c>
      <c r="K26" s="343"/>
      <c r="M26" s="344"/>
    </row>
    <row r="27" spans="1:13" ht="14" customHeight="1">
      <c r="A27" s="202">
        <v>16</v>
      </c>
      <c r="B27" s="201" t="s">
        <v>687</v>
      </c>
      <c r="C27" s="220">
        <v>210</v>
      </c>
      <c r="D27" s="339">
        <f t="shared" si="1"/>
        <v>10.5</v>
      </c>
      <c r="E27" s="340">
        <v>210</v>
      </c>
      <c r="F27" s="340">
        <v>10.5</v>
      </c>
      <c r="G27" s="342">
        <v>0</v>
      </c>
      <c r="H27" s="340">
        <v>0</v>
      </c>
      <c r="I27" s="340">
        <f t="shared" si="0"/>
        <v>0</v>
      </c>
      <c r="J27" s="340">
        <f t="shared" si="0"/>
        <v>0</v>
      </c>
      <c r="K27" s="343"/>
      <c r="M27" s="344"/>
    </row>
    <row r="28" spans="1:13" ht="14" customHeight="1">
      <c r="A28" s="34">
        <v>17</v>
      </c>
      <c r="B28" s="33" t="s">
        <v>688</v>
      </c>
      <c r="C28" s="220">
        <v>135</v>
      </c>
      <c r="D28" s="339">
        <f t="shared" si="1"/>
        <v>6.75</v>
      </c>
      <c r="E28" s="340">
        <v>135</v>
      </c>
      <c r="F28" s="340">
        <v>6.75</v>
      </c>
      <c r="G28" s="342">
        <v>0</v>
      </c>
      <c r="H28" s="340">
        <v>0</v>
      </c>
      <c r="I28" s="340">
        <f t="shared" si="0"/>
        <v>0</v>
      </c>
      <c r="J28" s="340">
        <f t="shared" si="0"/>
        <v>0</v>
      </c>
      <c r="K28" s="343"/>
      <c r="M28" s="344"/>
    </row>
    <row r="29" spans="1:13" ht="14" customHeight="1">
      <c r="A29" s="203">
        <v>18</v>
      </c>
      <c r="B29" s="201" t="s">
        <v>689</v>
      </c>
      <c r="C29" s="220">
        <v>334</v>
      </c>
      <c r="D29" s="339">
        <f t="shared" si="1"/>
        <v>16.7</v>
      </c>
      <c r="E29" s="340">
        <v>334</v>
      </c>
      <c r="F29" s="340">
        <v>16.7</v>
      </c>
      <c r="G29" s="342">
        <v>0</v>
      </c>
      <c r="H29" s="340">
        <v>0</v>
      </c>
      <c r="I29" s="340">
        <f t="shared" si="0"/>
        <v>0</v>
      </c>
      <c r="J29" s="340">
        <f t="shared" si="0"/>
        <v>0</v>
      </c>
      <c r="K29" s="343"/>
      <c r="M29" s="344"/>
    </row>
    <row r="30" spans="1:13" ht="14" customHeight="1">
      <c r="A30" s="204">
        <v>19</v>
      </c>
      <c r="B30" s="33" t="s">
        <v>690</v>
      </c>
      <c r="C30" s="220">
        <v>139</v>
      </c>
      <c r="D30" s="339">
        <f t="shared" si="1"/>
        <v>6.95</v>
      </c>
      <c r="E30" s="340">
        <v>139</v>
      </c>
      <c r="F30" s="340">
        <v>6.95</v>
      </c>
      <c r="G30" s="342">
        <v>0</v>
      </c>
      <c r="H30" s="340">
        <v>0</v>
      </c>
      <c r="I30" s="340">
        <f t="shared" si="0"/>
        <v>0</v>
      </c>
      <c r="J30" s="340">
        <f t="shared" si="0"/>
        <v>0</v>
      </c>
      <c r="K30" s="343"/>
      <c r="M30" s="344"/>
    </row>
    <row r="31" spans="1:13" ht="14" customHeight="1">
      <c r="A31" s="204">
        <v>20</v>
      </c>
      <c r="B31" s="33" t="s">
        <v>691</v>
      </c>
      <c r="C31" s="340">
        <v>88</v>
      </c>
      <c r="D31" s="339">
        <f t="shared" si="1"/>
        <v>4.4000000000000004</v>
      </c>
      <c r="E31" s="340">
        <v>88</v>
      </c>
      <c r="F31" s="340">
        <v>4.4000000000000004</v>
      </c>
      <c r="G31" s="342">
        <v>0</v>
      </c>
      <c r="H31" s="340">
        <v>0</v>
      </c>
      <c r="I31" s="340">
        <v>0</v>
      </c>
      <c r="J31" s="340">
        <v>0</v>
      </c>
      <c r="K31" s="343"/>
      <c r="M31" s="344"/>
    </row>
    <row r="32" spans="1:13" ht="14" customHeight="1">
      <c r="A32" s="34">
        <v>21</v>
      </c>
      <c r="B32" s="33" t="s">
        <v>692</v>
      </c>
      <c r="C32" s="340">
        <v>200</v>
      </c>
      <c r="D32" s="339">
        <f t="shared" si="1"/>
        <v>10</v>
      </c>
      <c r="E32" s="340">
        <v>200</v>
      </c>
      <c r="F32" s="340">
        <v>10</v>
      </c>
      <c r="G32" s="342">
        <v>0</v>
      </c>
      <c r="H32" s="340">
        <v>0</v>
      </c>
      <c r="I32" s="340">
        <v>0</v>
      </c>
      <c r="J32" s="340">
        <v>0</v>
      </c>
      <c r="K32" s="343"/>
      <c r="M32" s="344"/>
    </row>
    <row r="33" spans="1:14" ht="14" customHeight="1">
      <c r="A33" s="34">
        <v>22</v>
      </c>
      <c r="B33" s="33" t="s">
        <v>693</v>
      </c>
      <c r="C33" s="340">
        <v>201</v>
      </c>
      <c r="D33" s="339">
        <f t="shared" si="1"/>
        <v>10.050000000000001</v>
      </c>
      <c r="E33" s="340">
        <v>201</v>
      </c>
      <c r="F33" s="340">
        <v>10.050000000000001</v>
      </c>
      <c r="G33" s="342">
        <v>0</v>
      </c>
      <c r="H33" s="340">
        <v>0</v>
      </c>
      <c r="I33" s="340">
        <v>0</v>
      </c>
      <c r="J33" s="340">
        <v>0</v>
      </c>
      <c r="K33" s="343"/>
      <c r="M33" s="344"/>
    </row>
    <row r="34" spans="1:14" ht="14" customHeight="1">
      <c r="A34" s="34">
        <v>23</v>
      </c>
      <c r="B34" s="33" t="s">
        <v>694</v>
      </c>
      <c r="C34" s="340">
        <v>190</v>
      </c>
      <c r="D34" s="339">
        <f t="shared" si="1"/>
        <v>9.5</v>
      </c>
      <c r="E34" s="340">
        <v>190</v>
      </c>
      <c r="F34" s="340">
        <v>9.5</v>
      </c>
      <c r="G34" s="342">
        <v>0</v>
      </c>
      <c r="H34" s="340">
        <v>0</v>
      </c>
      <c r="I34" s="340">
        <v>0</v>
      </c>
      <c r="J34" s="340">
        <v>0</v>
      </c>
      <c r="K34" s="343"/>
      <c r="M34" s="344"/>
    </row>
    <row r="35" spans="1:14" ht="14" customHeight="1">
      <c r="A35" s="484">
        <v>24</v>
      </c>
      <c r="B35" s="33" t="s">
        <v>919</v>
      </c>
      <c r="C35" s="340">
        <v>0</v>
      </c>
      <c r="D35" s="339">
        <f t="shared" si="1"/>
        <v>0</v>
      </c>
      <c r="E35" s="340">
        <v>0</v>
      </c>
      <c r="F35" s="340">
        <v>0</v>
      </c>
      <c r="G35" s="340">
        <v>0</v>
      </c>
      <c r="H35" s="340">
        <v>0</v>
      </c>
      <c r="I35" s="340">
        <v>0</v>
      </c>
      <c r="J35" s="340">
        <v>0</v>
      </c>
      <c r="K35" s="343"/>
      <c r="M35" s="344"/>
    </row>
    <row r="36" spans="1:14" ht="14" customHeight="1">
      <c r="A36" s="484">
        <v>25</v>
      </c>
      <c r="B36" s="33" t="s">
        <v>920</v>
      </c>
      <c r="C36" s="340">
        <v>0</v>
      </c>
      <c r="D36" s="339">
        <f t="shared" si="1"/>
        <v>0</v>
      </c>
      <c r="E36" s="340">
        <v>0</v>
      </c>
      <c r="F36" s="340">
        <v>0</v>
      </c>
      <c r="G36" s="340">
        <v>0</v>
      </c>
      <c r="H36" s="340">
        <v>0</v>
      </c>
      <c r="I36" s="340">
        <v>0</v>
      </c>
      <c r="J36" s="340">
        <v>0</v>
      </c>
      <c r="K36" s="343"/>
      <c r="M36" s="344"/>
    </row>
    <row r="37" spans="1:14" ht="14" customHeight="1">
      <c r="A37" s="484">
        <v>26</v>
      </c>
      <c r="B37" s="33" t="s">
        <v>921</v>
      </c>
      <c r="C37" s="340">
        <v>0</v>
      </c>
      <c r="D37" s="339">
        <f t="shared" si="1"/>
        <v>0</v>
      </c>
      <c r="E37" s="340">
        <v>0</v>
      </c>
      <c r="F37" s="340">
        <v>0</v>
      </c>
      <c r="G37" s="340">
        <v>0</v>
      </c>
      <c r="H37" s="340">
        <v>0</v>
      </c>
      <c r="I37" s="340">
        <v>0</v>
      </c>
      <c r="J37" s="340">
        <v>0</v>
      </c>
      <c r="K37" s="343"/>
      <c r="M37" s="344"/>
    </row>
    <row r="38" spans="1:14" ht="14" customHeight="1">
      <c r="A38" s="345" t="s">
        <v>14</v>
      </c>
      <c r="B38" s="343"/>
      <c r="C38" s="346">
        <f>SUM(C12:C37)</f>
        <v>4431</v>
      </c>
      <c r="D38" s="346">
        <f>SUM(D12:D37)</f>
        <v>221.54999999999998</v>
      </c>
      <c r="E38" s="346">
        <f>SUM(E12:E37)</f>
        <v>4431</v>
      </c>
      <c r="F38" s="346">
        <f>SUM(F12:F37)</f>
        <v>221.54999999999998</v>
      </c>
      <c r="G38" s="346">
        <f>SUM(G12:G34)</f>
        <v>0</v>
      </c>
      <c r="H38" s="346">
        <f>SUM(H12:H34)</f>
        <v>0</v>
      </c>
      <c r="I38" s="346">
        <f>SUM(I12:I34)</f>
        <v>0</v>
      </c>
      <c r="J38" s="346">
        <f>SUM(J12:J34)</f>
        <v>0</v>
      </c>
      <c r="K38" s="343"/>
      <c r="M38" s="347"/>
      <c r="N38" s="347"/>
    </row>
    <row r="39" spans="1:14">
      <c r="C39" s="321">
        <v>4033</v>
      </c>
      <c r="D39" s="321">
        <v>201.65000000000003</v>
      </c>
      <c r="E39" s="321">
        <v>4033</v>
      </c>
      <c r="F39" s="321">
        <v>201.65000000000003</v>
      </c>
    </row>
    <row r="40" spans="1:14">
      <c r="A40" s="348" t="s">
        <v>35</v>
      </c>
    </row>
    <row r="41" spans="1:14" ht="13">
      <c r="A41" s="13" t="s">
        <v>750</v>
      </c>
      <c r="C41" s="321">
        <f>C38+C39</f>
        <v>8464</v>
      </c>
      <c r="D41" s="321">
        <f t="shared" ref="D41:F41" si="2">D38+D39</f>
        <v>423.20000000000005</v>
      </c>
      <c r="E41" s="321">
        <f t="shared" si="2"/>
        <v>8464</v>
      </c>
      <c r="F41" s="321">
        <f t="shared" si="2"/>
        <v>423.20000000000005</v>
      </c>
    </row>
    <row r="42" spans="1:14" ht="13">
      <c r="A42" s="13" t="str">
        <f>'AT-11A'!A43</f>
        <v xml:space="preserve">Date : 28.04.2020 </v>
      </c>
      <c r="C42" s="321">
        <v>1202</v>
      </c>
    </row>
    <row r="43" spans="1:14" ht="13">
      <c r="A43" s="13" t="s">
        <v>10</v>
      </c>
      <c r="C43" s="321">
        <f>SUM(C41:C42)</f>
        <v>9666</v>
      </c>
      <c r="E43" s="581">
        <f>E41/C43</f>
        <v>0.87564659631698738</v>
      </c>
    </row>
    <row r="44" spans="1:14" ht="13">
      <c r="I44" s="13" t="s">
        <v>706</v>
      </c>
    </row>
    <row r="45" spans="1:14">
      <c r="I45" s="321" t="s">
        <v>707</v>
      </c>
    </row>
    <row r="46" spans="1:14">
      <c r="I46" s="321" t="s">
        <v>708</v>
      </c>
    </row>
  </sheetData>
  <mergeCells count="15">
    <mergeCell ref="K9:K10"/>
    <mergeCell ref="C8:J8"/>
    <mergeCell ref="A9:A10"/>
    <mergeCell ref="B9:B10"/>
    <mergeCell ref="C9:D9"/>
    <mergeCell ref="E9:F9"/>
    <mergeCell ref="G9:H9"/>
    <mergeCell ref="I9:J9"/>
    <mergeCell ref="A7:B7"/>
    <mergeCell ref="I7:J7"/>
    <mergeCell ref="D1:E1"/>
    <mergeCell ref="J1:K1"/>
    <mergeCell ref="A2:J2"/>
    <mergeCell ref="A3:K3"/>
    <mergeCell ref="A5:K5"/>
  </mergeCells>
  <printOptions horizontalCentered="1"/>
  <pageMargins left="0.47" right="0" top="1.25" bottom="0.5" header="0.5" footer="0.5"/>
  <pageSetup paperSize="9" scale="6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47"/>
  <sheetViews>
    <sheetView topLeftCell="A25" zoomScaleNormal="100" zoomScaleSheetLayoutView="100" workbookViewId="0">
      <selection activeCell="C38" sqref="C38:F38"/>
    </sheetView>
  </sheetViews>
  <sheetFormatPr defaultRowHeight="12.5"/>
  <cols>
    <col min="1" max="1" width="9.1796875" style="321"/>
    <col min="2" max="2" width="21.26953125" style="321" customWidth="1"/>
    <col min="3" max="3" width="14.54296875" style="321" customWidth="1"/>
    <col min="4" max="4" width="14.26953125" style="321" customWidth="1"/>
    <col min="5" max="5" width="9.26953125" style="321" customWidth="1"/>
    <col min="6" max="6" width="13.453125" style="321" customWidth="1"/>
    <col min="7" max="7" width="9.7265625" style="321" customWidth="1"/>
    <col min="8" max="8" width="10.54296875" style="321" customWidth="1"/>
    <col min="9" max="9" width="15.26953125" style="321" customWidth="1"/>
    <col min="10" max="10" width="19.26953125" style="321" customWidth="1"/>
    <col min="11" max="11" width="13.453125" style="321" customWidth="1"/>
    <col min="12" max="12" width="9.1796875" style="321"/>
    <col min="13" max="19" width="0" style="321" hidden="1" customWidth="1"/>
    <col min="20" max="257" width="9.1796875" style="321"/>
    <col min="258" max="258" width="21.26953125" style="321" customWidth="1"/>
    <col min="259" max="259" width="16.26953125" style="321" customWidth="1"/>
    <col min="260" max="260" width="15.81640625" style="321" customWidth="1"/>
    <col min="261" max="261" width="9.26953125" style="321" customWidth="1"/>
    <col min="262" max="262" width="13.453125" style="321" customWidth="1"/>
    <col min="263" max="263" width="9.7265625" style="321" customWidth="1"/>
    <col min="264" max="264" width="10.54296875" style="321" customWidth="1"/>
    <col min="265" max="265" width="15.26953125" style="321" customWidth="1"/>
    <col min="266" max="266" width="19.26953125" style="321" customWidth="1"/>
    <col min="267" max="267" width="13.453125" style="321" customWidth="1"/>
    <col min="268" max="513" width="9.1796875" style="321"/>
    <col min="514" max="514" width="21.26953125" style="321" customWidth="1"/>
    <col min="515" max="515" width="16.26953125" style="321" customWidth="1"/>
    <col min="516" max="516" width="15.81640625" style="321" customWidth="1"/>
    <col min="517" max="517" width="9.26953125" style="321" customWidth="1"/>
    <col min="518" max="518" width="13.453125" style="321" customWidth="1"/>
    <col min="519" max="519" width="9.7265625" style="321" customWidth="1"/>
    <col min="520" max="520" width="10.54296875" style="321" customWidth="1"/>
    <col min="521" max="521" width="15.26953125" style="321" customWidth="1"/>
    <col min="522" max="522" width="19.26953125" style="321" customWidth="1"/>
    <col min="523" max="523" width="13.453125" style="321" customWidth="1"/>
    <col min="524" max="769" width="9.1796875" style="321"/>
    <col min="770" max="770" width="21.26953125" style="321" customWidth="1"/>
    <col min="771" max="771" width="16.26953125" style="321" customWidth="1"/>
    <col min="772" max="772" width="15.81640625" style="321" customWidth="1"/>
    <col min="773" max="773" width="9.26953125" style="321" customWidth="1"/>
    <col min="774" max="774" width="13.453125" style="321" customWidth="1"/>
    <col min="775" max="775" width="9.7265625" style="321" customWidth="1"/>
    <col min="776" max="776" width="10.54296875" style="321" customWidth="1"/>
    <col min="777" max="777" width="15.26953125" style="321" customWidth="1"/>
    <col min="778" max="778" width="19.26953125" style="321" customWidth="1"/>
    <col min="779" max="779" width="13.453125" style="321" customWidth="1"/>
    <col min="780" max="1025" width="9.1796875" style="321"/>
    <col min="1026" max="1026" width="21.26953125" style="321" customWidth="1"/>
    <col min="1027" max="1027" width="16.26953125" style="321" customWidth="1"/>
    <col min="1028" max="1028" width="15.81640625" style="321" customWidth="1"/>
    <col min="1029" max="1029" width="9.26953125" style="321" customWidth="1"/>
    <col min="1030" max="1030" width="13.453125" style="321" customWidth="1"/>
    <col min="1031" max="1031" width="9.7265625" style="321" customWidth="1"/>
    <col min="1032" max="1032" width="10.54296875" style="321" customWidth="1"/>
    <col min="1033" max="1033" width="15.26953125" style="321" customWidth="1"/>
    <col min="1034" max="1034" width="19.26953125" style="321" customWidth="1"/>
    <col min="1035" max="1035" width="13.453125" style="321" customWidth="1"/>
    <col min="1036" max="1281" width="9.1796875" style="321"/>
    <col min="1282" max="1282" width="21.26953125" style="321" customWidth="1"/>
    <col min="1283" max="1283" width="16.26953125" style="321" customWidth="1"/>
    <col min="1284" max="1284" width="15.81640625" style="321" customWidth="1"/>
    <col min="1285" max="1285" width="9.26953125" style="321" customWidth="1"/>
    <col min="1286" max="1286" width="13.453125" style="321" customWidth="1"/>
    <col min="1287" max="1287" width="9.7265625" style="321" customWidth="1"/>
    <col min="1288" max="1288" width="10.54296875" style="321" customWidth="1"/>
    <col min="1289" max="1289" width="15.26953125" style="321" customWidth="1"/>
    <col min="1290" max="1290" width="19.26953125" style="321" customWidth="1"/>
    <col min="1291" max="1291" width="13.453125" style="321" customWidth="1"/>
    <col min="1292" max="1537" width="9.1796875" style="321"/>
    <col min="1538" max="1538" width="21.26953125" style="321" customWidth="1"/>
    <col min="1539" max="1539" width="16.26953125" style="321" customWidth="1"/>
    <col min="1540" max="1540" width="15.81640625" style="321" customWidth="1"/>
    <col min="1541" max="1541" width="9.26953125" style="321" customWidth="1"/>
    <col min="1542" max="1542" width="13.453125" style="321" customWidth="1"/>
    <col min="1543" max="1543" width="9.7265625" style="321" customWidth="1"/>
    <col min="1544" max="1544" width="10.54296875" style="321" customWidth="1"/>
    <col min="1545" max="1545" width="15.26953125" style="321" customWidth="1"/>
    <col min="1546" max="1546" width="19.26953125" style="321" customWidth="1"/>
    <col min="1547" max="1547" width="13.453125" style="321" customWidth="1"/>
    <col min="1548" max="1793" width="9.1796875" style="321"/>
    <col min="1794" max="1794" width="21.26953125" style="321" customWidth="1"/>
    <col min="1795" max="1795" width="16.26953125" style="321" customWidth="1"/>
    <col min="1796" max="1796" width="15.81640625" style="321" customWidth="1"/>
    <col min="1797" max="1797" width="9.26953125" style="321" customWidth="1"/>
    <col min="1798" max="1798" width="13.453125" style="321" customWidth="1"/>
    <col min="1799" max="1799" width="9.7265625" style="321" customWidth="1"/>
    <col min="1800" max="1800" width="10.54296875" style="321" customWidth="1"/>
    <col min="1801" max="1801" width="15.26953125" style="321" customWidth="1"/>
    <col min="1802" max="1802" width="19.26953125" style="321" customWidth="1"/>
    <col min="1803" max="1803" width="13.453125" style="321" customWidth="1"/>
    <col min="1804" max="2049" width="9.1796875" style="321"/>
    <col min="2050" max="2050" width="21.26953125" style="321" customWidth="1"/>
    <col min="2051" max="2051" width="16.26953125" style="321" customWidth="1"/>
    <col min="2052" max="2052" width="15.81640625" style="321" customWidth="1"/>
    <col min="2053" max="2053" width="9.26953125" style="321" customWidth="1"/>
    <col min="2054" max="2054" width="13.453125" style="321" customWidth="1"/>
    <col min="2055" max="2055" width="9.7265625" style="321" customWidth="1"/>
    <col min="2056" max="2056" width="10.54296875" style="321" customWidth="1"/>
    <col min="2057" max="2057" width="15.26953125" style="321" customWidth="1"/>
    <col min="2058" max="2058" width="19.26953125" style="321" customWidth="1"/>
    <col min="2059" max="2059" width="13.453125" style="321" customWidth="1"/>
    <col min="2060" max="2305" width="9.1796875" style="321"/>
    <col min="2306" max="2306" width="21.26953125" style="321" customWidth="1"/>
    <col min="2307" max="2307" width="16.26953125" style="321" customWidth="1"/>
    <col min="2308" max="2308" width="15.81640625" style="321" customWidth="1"/>
    <col min="2309" max="2309" width="9.26953125" style="321" customWidth="1"/>
    <col min="2310" max="2310" width="13.453125" style="321" customWidth="1"/>
    <col min="2311" max="2311" width="9.7265625" style="321" customWidth="1"/>
    <col min="2312" max="2312" width="10.54296875" style="321" customWidth="1"/>
    <col min="2313" max="2313" width="15.26953125" style="321" customWidth="1"/>
    <col min="2314" max="2314" width="19.26953125" style="321" customWidth="1"/>
    <col min="2315" max="2315" width="13.453125" style="321" customWidth="1"/>
    <col min="2316" max="2561" width="9.1796875" style="321"/>
    <col min="2562" max="2562" width="21.26953125" style="321" customWidth="1"/>
    <col min="2563" max="2563" width="16.26953125" style="321" customWidth="1"/>
    <col min="2564" max="2564" width="15.81640625" style="321" customWidth="1"/>
    <col min="2565" max="2565" width="9.26953125" style="321" customWidth="1"/>
    <col min="2566" max="2566" width="13.453125" style="321" customWidth="1"/>
    <col min="2567" max="2567" width="9.7265625" style="321" customWidth="1"/>
    <col min="2568" max="2568" width="10.54296875" style="321" customWidth="1"/>
    <col min="2569" max="2569" width="15.26953125" style="321" customWidth="1"/>
    <col min="2570" max="2570" width="19.26953125" style="321" customWidth="1"/>
    <col min="2571" max="2571" width="13.453125" style="321" customWidth="1"/>
    <col min="2572" max="2817" width="9.1796875" style="321"/>
    <col min="2818" max="2818" width="21.26953125" style="321" customWidth="1"/>
    <col min="2819" max="2819" width="16.26953125" style="321" customWidth="1"/>
    <col min="2820" max="2820" width="15.81640625" style="321" customWidth="1"/>
    <col min="2821" max="2821" width="9.26953125" style="321" customWidth="1"/>
    <col min="2822" max="2822" width="13.453125" style="321" customWidth="1"/>
    <col min="2823" max="2823" width="9.7265625" style="321" customWidth="1"/>
    <col min="2824" max="2824" width="10.54296875" style="321" customWidth="1"/>
    <col min="2825" max="2825" width="15.26953125" style="321" customWidth="1"/>
    <col min="2826" max="2826" width="19.26953125" style="321" customWidth="1"/>
    <col min="2827" max="2827" width="13.453125" style="321" customWidth="1"/>
    <col min="2828" max="3073" width="9.1796875" style="321"/>
    <col min="3074" max="3074" width="21.26953125" style="321" customWidth="1"/>
    <col min="3075" max="3075" width="16.26953125" style="321" customWidth="1"/>
    <col min="3076" max="3076" width="15.81640625" style="321" customWidth="1"/>
    <col min="3077" max="3077" width="9.26953125" style="321" customWidth="1"/>
    <col min="3078" max="3078" width="13.453125" style="321" customWidth="1"/>
    <col min="3079" max="3079" width="9.7265625" style="321" customWidth="1"/>
    <col min="3080" max="3080" width="10.54296875" style="321" customWidth="1"/>
    <col min="3081" max="3081" width="15.26953125" style="321" customWidth="1"/>
    <col min="3082" max="3082" width="19.26953125" style="321" customWidth="1"/>
    <col min="3083" max="3083" width="13.453125" style="321" customWidth="1"/>
    <col min="3084" max="3329" width="9.1796875" style="321"/>
    <col min="3330" max="3330" width="21.26953125" style="321" customWidth="1"/>
    <col min="3331" max="3331" width="16.26953125" style="321" customWidth="1"/>
    <col min="3332" max="3332" width="15.81640625" style="321" customWidth="1"/>
    <col min="3333" max="3333" width="9.26953125" style="321" customWidth="1"/>
    <col min="3334" max="3334" width="13.453125" style="321" customWidth="1"/>
    <col min="3335" max="3335" width="9.7265625" style="321" customWidth="1"/>
    <col min="3336" max="3336" width="10.54296875" style="321" customWidth="1"/>
    <col min="3337" max="3337" width="15.26953125" style="321" customWidth="1"/>
    <col min="3338" max="3338" width="19.26953125" style="321" customWidth="1"/>
    <col min="3339" max="3339" width="13.453125" style="321" customWidth="1"/>
    <col min="3340" max="3585" width="9.1796875" style="321"/>
    <col min="3586" max="3586" width="21.26953125" style="321" customWidth="1"/>
    <col min="3587" max="3587" width="16.26953125" style="321" customWidth="1"/>
    <col min="3588" max="3588" width="15.81640625" style="321" customWidth="1"/>
    <col min="3589" max="3589" width="9.26953125" style="321" customWidth="1"/>
    <col min="3590" max="3590" width="13.453125" style="321" customWidth="1"/>
    <col min="3591" max="3591" width="9.7265625" style="321" customWidth="1"/>
    <col min="3592" max="3592" width="10.54296875" style="321" customWidth="1"/>
    <col min="3593" max="3593" width="15.26953125" style="321" customWidth="1"/>
    <col min="3594" max="3594" width="19.26953125" style="321" customWidth="1"/>
    <col min="3595" max="3595" width="13.453125" style="321" customWidth="1"/>
    <col min="3596" max="3841" width="9.1796875" style="321"/>
    <col min="3842" max="3842" width="21.26953125" style="321" customWidth="1"/>
    <col min="3843" max="3843" width="16.26953125" style="321" customWidth="1"/>
    <col min="3844" max="3844" width="15.81640625" style="321" customWidth="1"/>
    <col min="3845" max="3845" width="9.26953125" style="321" customWidth="1"/>
    <col min="3846" max="3846" width="13.453125" style="321" customWidth="1"/>
    <col min="3847" max="3847" width="9.7265625" style="321" customWidth="1"/>
    <col min="3848" max="3848" width="10.54296875" style="321" customWidth="1"/>
    <col min="3849" max="3849" width="15.26953125" style="321" customWidth="1"/>
    <col min="3850" max="3850" width="19.26953125" style="321" customWidth="1"/>
    <col min="3851" max="3851" width="13.453125" style="321" customWidth="1"/>
    <col min="3852" max="4097" width="9.1796875" style="321"/>
    <col min="4098" max="4098" width="21.26953125" style="321" customWidth="1"/>
    <col min="4099" max="4099" width="16.26953125" style="321" customWidth="1"/>
    <col min="4100" max="4100" width="15.81640625" style="321" customWidth="1"/>
    <col min="4101" max="4101" width="9.26953125" style="321" customWidth="1"/>
    <col min="4102" max="4102" width="13.453125" style="321" customWidth="1"/>
    <col min="4103" max="4103" width="9.7265625" style="321" customWidth="1"/>
    <col min="4104" max="4104" width="10.54296875" style="321" customWidth="1"/>
    <col min="4105" max="4105" width="15.26953125" style="321" customWidth="1"/>
    <col min="4106" max="4106" width="19.26953125" style="321" customWidth="1"/>
    <col min="4107" max="4107" width="13.453125" style="321" customWidth="1"/>
    <col min="4108" max="4353" width="9.1796875" style="321"/>
    <col min="4354" max="4354" width="21.26953125" style="321" customWidth="1"/>
    <col min="4355" max="4355" width="16.26953125" style="321" customWidth="1"/>
    <col min="4356" max="4356" width="15.81640625" style="321" customWidth="1"/>
    <col min="4357" max="4357" width="9.26953125" style="321" customWidth="1"/>
    <col min="4358" max="4358" width="13.453125" style="321" customWidth="1"/>
    <col min="4359" max="4359" width="9.7265625" style="321" customWidth="1"/>
    <col min="4360" max="4360" width="10.54296875" style="321" customWidth="1"/>
    <col min="4361" max="4361" width="15.26953125" style="321" customWidth="1"/>
    <col min="4362" max="4362" width="19.26953125" style="321" customWidth="1"/>
    <col min="4363" max="4363" width="13.453125" style="321" customWidth="1"/>
    <col min="4364" max="4609" width="9.1796875" style="321"/>
    <col min="4610" max="4610" width="21.26953125" style="321" customWidth="1"/>
    <col min="4611" max="4611" width="16.26953125" style="321" customWidth="1"/>
    <col min="4612" max="4612" width="15.81640625" style="321" customWidth="1"/>
    <col min="4613" max="4613" width="9.26953125" style="321" customWidth="1"/>
    <col min="4614" max="4614" width="13.453125" style="321" customWidth="1"/>
    <col min="4615" max="4615" width="9.7265625" style="321" customWidth="1"/>
    <col min="4616" max="4616" width="10.54296875" style="321" customWidth="1"/>
    <col min="4617" max="4617" width="15.26953125" style="321" customWidth="1"/>
    <col min="4618" max="4618" width="19.26953125" style="321" customWidth="1"/>
    <col min="4619" max="4619" width="13.453125" style="321" customWidth="1"/>
    <col min="4620" max="4865" width="9.1796875" style="321"/>
    <col min="4866" max="4866" width="21.26953125" style="321" customWidth="1"/>
    <col min="4867" max="4867" width="16.26953125" style="321" customWidth="1"/>
    <col min="4868" max="4868" width="15.81640625" style="321" customWidth="1"/>
    <col min="4869" max="4869" width="9.26953125" style="321" customWidth="1"/>
    <col min="4870" max="4870" width="13.453125" style="321" customWidth="1"/>
    <col min="4871" max="4871" width="9.7265625" style="321" customWidth="1"/>
    <col min="4872" max="4872" width="10.54296875" style="321" customWidth="1"/>
    <col min="4873" max="4873" width="15.26953125" style="321" customWidth="1"/>
    <col min="4874" max="4874" width="19.26953125" style="321" customWidth="1"/>
    <col min="4875" max="4875" width="13.453125" style="321" customWidth="1"/>
    <col min="4876" max="5121" width="9.1796875" style="321"/>
    <col min="5122" max="5122" width="21.26953125" style="321" customWidth="1"/>
    <col min="5123" max="5123" width="16.26953125" style="321" customWidth="1"/>
    <col min="5124" max="5124" width="15.81640625" style="321" customWidth="1"/>
    <col min="5125" max="5125" width="9.26953125" style="321" customWidth="1"/>
    <col min="5126" max="5126" width="13.453125" style="321" customWidth="1"/>
    <col min="5127" max="5127" width="9.7265625" style="321" customWidth="1"/>
    <col min="5128" max="5128" width="10.54296875" style="321" customWidth="1"/>
    <col min="5129" max="5129" width="15.26953125" style="321" customWidth="1"/>
    <col min="5130" max="5130" width="19.26953125" style="321" customWidth="1"/>
    <col min="5131" max="5131" width="13.453125" style="321" customWidth="1"/>
    <col min="5132" max="5377" width="9.1796875" style="321"/>
    <col min="5378" max="5378" width="21.26953125" style="321" customWidth="1"/>
    <col min="5379" max="5379" width="16.26953125" style="321" customWidth="1"/>
    <col min="5380" max="5380" width="15.81640625" style="321" customWidth="1"/>
    <col min="5381" max="5381" width="9.26953125" style="321" customWidth="1"/>
    <col min="5382" max="5382" width="13.453125" style="321" customWidth="1"/>
    <col min="5383" max="5383" width="9.7265625" style="321" customWidth="1"/>
    <col min="5384" max="5384" width="10.54296875" style="321" customWidth="1"/>
    <col min="5385" max="5385" width="15.26953125" style="321" customWidth="1"/>
    <col min="5386" max="5386" width="19.26953125" style="321" customWidth="1"/>
    <col min="5387" max="5387" width="13.453125" style="321" customWidth="1"/>
    <col min="5388" max="5633" width="9.1796875" style="321"/>
    <col min="5634" max="5634" width="21.26953125" style="321" customWidth="1"/>
    <col min="5635" max="5635" width="16.26953125" style="321" customWidth="1"/>
    <col min="5636" max="5636" width="15.81640625" style="321" customWidth="1"/>
    <col min="5637" max="5637" width="9.26953125" style="321" customWidth="1"/>
    <col min="5638" max="5638" width="13.453125" style="321" customWidth="1"/>
    <col min="5639" max="5639" width="9.7265625" style="321" customWidth="1"/>
    <col min="5640" max="5640" width="10.54296875" style="321" customWidth="1"/>
    <col min="5641" max="5641" width="15.26953125" style="321" customWidth="1"/>
    <col min="5642" max="5642" width="19.26953125" style="321" customWidth="1"/>
    <col min="5643" max="5643" width="13.453125" style="321" customWidth="1"/>
    <col min="5644" max="5889" width="9.1796875" style="321"/>
    <col min="5890" max="5890" width="21.26953125" style="321" customWidth="1"/>
    <col min="5891" max="5891" width="16.26953125" style="321" customWidth="1"/>
    <col min="5892" max="5892" width="15.81640625" style="321" customWidth="1"/>
    <col min="5893" max="5893" width="9.26953125" style="321" customWidth="1"/>
    <col min="5894" max="5894" width="13.453125" style="321" customWidth="1"/>
    <col min="5895" max="5895" width="9.7265625" style="321" customWidth="1"/>
    <col min="5896" max="5896" width="10.54296875" style="321" customWidth="1"/>
    <col min="5897" max="5897" width="15.26953125" style="321" customWidth="1"/>
    <col min="5898" max="5898" width="19.26953125" style="321" customWidth="1"/>
    <col min="5899" max="5899" width="13.453125" style="321" customWidth="1"/>
    <col min="5900" max="6145" width="9.1796875" style="321"/>
    <col min="6146" max="6146" width="21.26953125" style="321" customWidth="1"/>
    <col min="6147" max="6147" width="16.26953125" style="321" customWidth="1"/>
    <col min="6148" max="6148" width="15.81640625" style="321" customWidth="1"/>
    <col min="6149" max="6149" width="9.26953125" style="321" customWidth="1"/>
    <col min="6150" max="6150" width="13.453125" style="321" customWidth="1"/>
    <col min="6151" max="6151" width="9.7265625" style="321" customWidth="1"/>
    <col min="6152" max="6152" width="10.54296875" style="321" customWidth="1"/>
    <col min="6153" max="6153" width="15.26953125" style="321" customWidth="1"/>
    <col min="6154" max="6154" width="19.26953125" style="321" customWidth="1"/>
    <col min="6155" max="6155" width="13.453125" style="321" customWidth="1"/>
    <col min="6156" max="6401" width="9.1796875" style="321"/>
    <col min="6402" max="6402" width="21.26953125" style="321" customWidth="1"/>
    <col min="6403" max="6403" width="16.26953125" style="321" customWidth="1"/>
    <col min="6404" max="6404" width="15.81640625" style="321" customWidth="1"/>
    <col min="6405" max="6405" width="9.26953125" style="321" customWidth="1"/>
    <col min="6406" max="6406" width="13.453125" style="321" customWidth="1"/>
    <col min="6407" max="6407" width="9.7265625" style="321" customWidth="1"/>
    <col min="6408" max="6408" width="10.54296875" style="321" customWidth="1"/>
    <col min="6409" max="6409" width="15.26953125" style="321" customWidth="1"/>
    <col min="6410" max="6410" width="19.26953125" style="321" customWidth="1"/>
    <col min="6411" max="6411" width="13.453125" style="321" customWidth="1"/>
    <col min="6412" max="6657" width="9.1796875" style="321"/>
    <col min="6658" max="6658" width="21.26953125" style="321" customWidth="1"/>
    <col min="6659" max="6659" width="16.26953125" style="321" customWidth="1"/>
    <col min="6660" max="6660" width="15.81640625" style="321" customWidth="1"/>
    <col min="6661" max="6661" width="9.26953125" style="321" customWidth="1"/>
    <col min="6662" max="6662" width="13.453125" style="321" customWidth="1"/>
    <col min="6663" max="6663" width="9.7265625" style="321" customWidth="1"/>
    <col min="6664" max="6664" width="10.54296875" style="321" customWidth="1"/>
    <col min="6665" max="6665" width="15.26953125" style="321" customWidth="1"/>
    <col min="6666" max="6666" width="19.26953125" style="321" customWidth="1"/>
    <col min="6667" max="6667" width="13.453125" style="321" customWidth="1"/>
    <col min="6668" max="6913" width="9.1796875" style="321"/>
    <col min="6914" max="6914" width="21.26953125" style="321" customWidth="1"/>
    <col min="6915" max="6915" width="16.26953125" style="321" customWidth="1"/>
    <col min="6916" max="6916" width="15.81640625" style="321" customWidth="1"/>
    <col min="6917" max="6917" width="9.26953125" style="321" customWidth="1"/>
    <col min="6918" max="6918" width="13.453125" style="321" customWidth="1"/>
    <col min="6919" max="6919" width="9.7265625" style="321" customWidth="1"/>
    <col min="6920" max="6920" width="10.54296875" style="321" customWidth="1"/>
    <col min="6921" max="6921" width="15.26953125" style="321" customWidth="1"/>
    <col min="6922" max="6922" width="19.26953125" style="321" customWidth="1"/>
    <col min="6923" max="6923" width="13.453125" style="321" customWidth="1"/>
    <col min="6924" max="7169" width="9.1796875" style="321"/>
    <col min="7170" max="7170" width="21.26953125" style="321" customWidth="1"/>
    <col min="7171" max="7171" width="16.26953125" style="321" customWidth="1"/>
    <col min="7172" max="7172" width="15.81640625" style="321" customWidth="1"/>
    <col min="7173" max="7173" width="9.26953125" style="321" customWidth="1"/>
    <col min="7174" max="7174" width="13.453125" style="321" customWidth="1"/>
    <col min="7175" max="7175" width="9.7265625" style="321" customWidth="1"/>
    <col min="7176" max="7176" width="10.54296875" style="321" customWidth="1"/>
    <col min="7177" max="7177" width="15.26953125" style="321" customWidth="1"/>
    <col min="7178" max="7178" width="19.26953125" style="321" customWidth="1"/>
    <col min="7179" max="7179" width="13.453125" style="321" customWidth="1"/>
    <col min="7180" max="7425" width="9.1796875" style="321"/>
    <col min="7426" max="7426" width="21.26953125" style="321" customWidth="1"/>
    <col min="7427" max="7427" width="16.26953125" style="321" customWidth="1"/>
    <col min="7428" max="7428" width="15.81640625" style="321" customWidth="1"/>
    <col min="7429" max="7429" width="9.26953125" style="321" customWidth="1"/>
    <col min="7430" max="7430" width="13.453125" style="321" customWidth="1"/>
    <col min="7431" max="7431" width="9.7265625" style="321" customWidth="1"/>
    <col min="7432" max="7432" width="10.54296875" style="321" customWidth="1"/>
    <col min="7433" max="7433" width="15.26953125" style="321" customWidth="1"/>
    <col min="7434" max="7434" width="19.26953125" style="321" customWidth="1"/>
    <col min="7435" max="7435" width="13.453125" style="321" customWidth="1"/>
    <col min="7436" max="7681" width="9.1796875" style="321"/>
    <col min="7682" max="7682" width="21.26953125" style="321" customWidth="1"/>
    <col min="7683" max="7683" width="16.26953125" style="321" customWidth="1"/>
    <col min="7684" max="7684" width="15.81640625" style="321" customWidth="1"/>
    <col min="7685" max="7685" width="9.26953125" style="321" customWidth="1"/>
    <col min="7686" max="7686" width="13.453125" style="321" customWidth="1"/>
    <col min="7687" max="7687" width="9.7265625" style="321" customWidth="1"/>
    <col min="7688" max="7688" width="10.54296875" style="321" customWidth="1"/>
    <col min="7689" max="7689" width="15.26953125" style="321" customWidth="1"/>
    <col min="7690" max="7690" width="19.26953125" style="321" customWidth="1"/>
    <col min="7691" max="7691" width="13.453125" style="321" customWidth="1"/>
    <col min="7692" max="7937" width="9.1796875" style="321"/>
    <col min="7938" max="7938" width="21.26953125" style="321" customWidth="1"/>
    <col min="7939" max="7939" width="16.26953125" style="321" customWidth="1"/>
    <col min="7940" max="7940" width="15.81640625" style="321" customWidth="1"/>
    <col min="7941" max="7941" width="9.26953125" style="321" customWidth="1"/>
    <col min="7942" max="7942" width="13.453125" style="321" customWidth="1"/>
    <col min="7943" max="7943" width="9.7265625" style="321" customWidth="1"/>
    <col min="7944" max="7944" width="10.54296875" style="321" customWidth="1"/>
    <col min="7945" max="7945" width="15.26953125" style="321" customWidth="1"/>
    <col min="7946" max="7946" width="19.26953125" style="321" customWidth="1"/>
    <col min="7947" max="7947" width="13.453125" style="321" customWidth="1"/>
    <col min="7948" max="8193" width="9.1796875" style="321"/>
    <col min="8194" max="8194" width="21.26953125" style="321" customWidth="1"/>
    <col min="8195" max="8195" width="16.26953125" style="321" customWidth="1"/>
    <col min="8196" max="8196" width="15.81640625" style="321" customWidth="1"/>
    <col min="8197" max="8197" width="9.26953125" style="321" customWidth="1"/>
    <col min="8198" max="8198" width="13.453125" style="321" customWidth="1"/>
    <col min="8199" max="8199" width="9.7265625" style="321" customWidth="1"/>
    <col min="8200" max="8200" width="10.54296875" style="321" customWidth="1"/>
    <col min="8201" max="8201" width="15.26953125" style="321" customWidth="1"/>
    <col min="8202" max="8202" width="19.26953125" style="321" customWidth="1"/>
    <col min="8203" max="8203" width="13.453125" style="321" customWidth="1"/>
    <col min="8204" max="8449" width="9.1796875" style="321"/>
    <col min="8450" max="8450" width="21.26953125" style="321" customWidth="1"/>
    <col min="8451" max="8451" width="16.26953125" style="321" customWidth="1"/>
    <col min="8452" max="8452" width="15.81640625" style="321" customWidth="1"/>
    <col min="8453" max="8453" width="9.26953125" style="321" customWidth="1"/>
    <col min="8454" max="8454" width="13.453125" style="321" customWidth="1"/>
    <col min="8455" max="8455" width="9.7265625" style="321" customWidth="1"/>
    <col min="8456" max="8456" width="10.54296875" style="321" customWidth="1"/>
    <col min="8457" max="8457" width="15.26953125" style="321" customWidth="1"/>
    <col min="8458" max="8458" width="19.26953125" style="321" customWidth="1"/>
    <col min="8459" max="8459" width="13.453125" style="321" customWidth="1"/>
    <col min="8460" max="8705" width="9.1796875" style="321"/>
    <col min="8706" max="8706" width="21.26953125" style="321" customWidth="1"/>
    <col min="8707" max="8707" width="16.26953125" style="321" customWidth="1"/>
    <col min="8708" max="8708" width="15.81640625" style="321" customWidth="1"/>
    <col min="8709" max="8709" width="9.26953125" style="321" customWidth="1"/>
    <col min="8710" max="8710" width="13.453125" style="321" customWidth="1"/>
    <col min="8711" max="8711" width="9.7265625" style="321" customWidth="1"/>
    <col min="8712" max="8712" width="10.54296875" style="321" customWidth="1"/>
    <col min="8713" max="8713" width="15.26953125" style="321" customWidth="1"/>
    <col min="8714" max="8714" width="19.26953125" style="321" customWidth="1"/>
    <col min="8715" max="8715" width="13.453125" style="321" customWidth="1"/>
    <col min="8716" max="8961" width="9.1796875" style="321"/>
    <col min="8962" max="8962" width="21.26953125" style="321" customWidth="1"/>
    <col min="8963" max="8963" width="16.26953125" style="321" customWidth="1"/>
    <col min="8964" max="8964" width="15.81640625" style="321" customWidth="1"/>
    <col min="8965" max="8965" width="9.26953125" style="321" customWidth="1"/>
    <col min="8966" max="8966" width="13.453125" style="321" customWidth="1"/>
    <col min="8967" max="8967" width="9.7265625" style="321" customWidth="1"/>
    <col min="8968" max="8968" width="10.54296875" style="321" customWidth="1"/>
    <col min="8969" max="8969" width="15.26953125" style="321" customWidth="1"/>
    <col min="8970" max="8970" width="19.26953125" style="321" customWidth="1"/>
    <col min="8971" max="8971" width="13.453125" style="321" customWidth="1"/>
    <col min="8972" max="9217" width="9.1796875" style="321"/>
    <col min="9218" max="9218" width="21.26953125" style="321" customWidth="1"/>
    <col min="9219" max="9219" width="16.26953125" style="321" customWidth="1"/>
    <col min="9220" max="9220" width="15.81640625" style="321" customWidth="1"/>
    <col min="9221" max="9221" width="9.26953125" style="321" customWidth="1"/>
    <col min="9222" max="9222" width="13.453125" style="321" customWidth="1"/>
    <col min="9223" max="9223" width="9.7265625" style="321" customWidth="1"/>
    <col min="9224" max="9224" width="10.54296875" style="321" customWidth="1"/>
    <col min="9225" max="9225" width="15.26953125" style="321" customWidth="1"/>
    <col min="9226" max="9226" width="19.26953125" style="321" customWidth="1"/>
    <col min="9227" max="9227" width="13.453125" style="321" customWidth="1"/>
    <col min="9228" max="9473" width="9.1796875" style="321"/>
    <col min="9474" max="9474" width="21.26953125" style="321" customWidth="1"/>
    <col min="9475" max="9475" width="16.26953125" style="321" customWidth="1"/>
    <col min="9476" max="9476" width="15.81640625" style="321" customWidth="1"/>
    <col min="9477" max="9477" width="9.26953125" style="321" customWidth="1"/>
    <col min="9478" max="9478" width="13.453125" style="321" customWidth="1"/>
    <col min="9479" max="9479" width="9.7265625" style="321" customWidth="1"/>
    <col min="9480" max="9480" width="10.54296875" style="321" customWidth="1"/>
    <col min="9481" max="9481" width="15.26953125" style="321" customWidth="1"/>
    <col min="9482" max="9482" width="19.26953125" style="321" customWidth="1"/>
    <col min="9483" max="9483" width="13.453125" style="321" customWidth="1"/>
    <col min="9484" max="9729" width="9.1796875" style="321"/>
    <col min="9730" max="9730" width="21.26953125" style="321" customWidth="1"/>
    <col min="9731" max="9731" width="16.26953125" style="321" customWidth="1"/>
    <col min="9732" max="9732" width="15.81640625" style="321" customWidth="1"/>
    <col min="9733" max="9733" width="9.26953125" style="321" customWidth="1"/>
    <col min="9734" max="9734" width="13.453125" style="321" customWidth="1"/>
    <col min="9735" max="9735" width="9.7265625" style="321" customWidth="1"/>
    <col min="9736" max="9736" width="10.54296875" style="321" customWidth="1"/>
    <col min="9737" max="9737" width="15.26953125" style="321" customWidth="1"/>
    <col min="9738" max="9738" width="19.26953125" style="321" customWidth="1"/>
    <col min="9739" max="9739" width="13.453125" style="321" customWidth="1"/>
    <col min="9740" max="9985" width="9.1796875" style="321"/>
    <col min="9986" max="9986" width="21.26953125" style="321" customWidth="1"/>
    <col min="9987" max="9987" width="16.26953125" style="321" customWidth="1"/>
    <col min="9988" max="9988" width="15.81640625" style="321" customWidth="1"/>
    <col min="9989" max="9989" width="9.26953125" style="321" customWidth="1"/>
    <col min="9990" max="9990" width="13.453125" style="321" customWidth="1"/>
    <col min="9991" max="9991" width="9.7265625" style="321" customWidth="1"/>
    <col min="9992" max="9992" width="10.54296875" style="321" customWidth="1"/>
    <col min="9993" max="9993" width="15.26953125" style="321" customWidth="1"/>
    <col min="9994" max="9994" width="19.26953125" style="321" customWidth="1"/>
    <col min="9995" max="9995" width="13.453125" style="321" customWidth="1"/>
    <col min="9996" max="10241" width="9.1796875" style="321"/>
    <col min="10242" max="10242" width="21.26953125" style="321" customWidth="1"/>
    <col min="10243" max="10243" width="16.26953125" style="321" customWidth="1"/>
    <col min="10244" max="10244" width="15.81640625" style="321" customWidth="1"/>
    <col min="10245" max="10245" width="9.26953125" style="321" customWidth="1"/>
    <col min="10246" max="10246" width="13.453125" style="321" customWidth="1"/>
    <col min="10247" max="10247" width="9.7265625" style="321" customWidth="1"/>
    <col min="10248" max="10248" width="10.54296875" style="321" customWidth="1"/>
    <col min="10249" max="10249" width="15.26953125" style="321" customWidth="1"/>
    <col min="10250" max="10250" width="19.26953125" style="321" customWidth="1"/>
    <col min="10251" max="10251" width="13.453125" style="321" customWidth="1"/>
    <col min="10252" max="10497" width="9.1796875" style="321"/>
    <col min="10498" max="10498" width="21.26953125" style="321" customWidth="1"/>
    <col min="10499" max="10499" width="16.26953125" style="321" customWidth="1"/>
    <col min="10500" max="10500" width="15.81640625" style="321" customWidth="1"/>
    <col min="10501" max="10501" width="9.26953125" style="321" customWidth="1"/>
    <col min="10502" max="10502" width="13.453125" style="321" customWidth="1"/>
    <col min="10503" max="10503" width="9.7265625" style="321" customWidth="1"/>
    <col min="10504" max="10504" width="10.54296875" style="321" customWidth="1"/>
    <col min="10505" max="10505" width="15.26953125" style="321" customWidth="1"/>
    <col min="10506" max="10506" width="19.26953125" style="321" customWidth="1"/>
    <col min="10507" max="10507" width="13.453125" style="321" customWidth="1"/>
    <col min="10508" max="10753" width="9.1796875" style="321"/>
    <col min="10754" max="10754" width="21.26953125" style="321" customWidth="1"/>
    <col min="10755" max="10755" width="16.26953125" style="321" customWidth="1"/>
    <col min="10756" max="10756" width="15.81640625" style="321" customWidth="1"/>
    <col min="10757" max="10757" width="9.26953125" style="321" customWidth="1"/>
    <col min="10758" max="10758" width="13.453125" style="321" customWidth="1"/>
    <col min="10759" max="10759" width="9.7265625" style="321" customWidth="1"/>
    <col min="10760" max="10760" width="10.54296875" style="321" customWidth="1"/>
    <col min="10761" max="10761" width="15.26953125" style="321" customWidth="1"/>
    <col min="10762" max="10762" width="19.26953125" style="321" customWidth="1"/>
    <col min="10763" max="10763" width="13.453125" style="321" customWidth="1"/>
    <col min="10764" max="11009" width="9.1796875" style="321"/>
    <col min="11010" max="11010" width="21.26953125" style="321" customWidth="1"/>
    <col min="11011" max="11011" width="16.26953125" style="321" customWidth="1"/>
    <col min="11012" max="11012" width="15.81640625" style="321" customWidth="1"/>
    <col min="11013" max="11013" width="9.26953125" style="321" customWidth="1"/>
    <col min="11014" max="11014" width="13.453125" style="321" customWidth="1"/>
    <col min="11015" max="11015" width="9.7265625" style="321" customWidth="1"/>
    <col min="11016" max="11016" width="10.54296875" style="321" customWidth="1"/>
    <col min="11017" max="11017" width="15.26953125" style="321" customWidth="1"/>
    <col min="11018" max="11018" width="19.26953125" style="321" customWidth="1"/>
    <col min="11019" max="11019" width="13.453125" style="321" customWidth="1"/>
    <col min="11020" max="11265" width="9.1796875" style="321"/>
    <col min="11266" max="11266" width="21.26953125" style="321" customWidth="1"/>
    <col min="11267" max="11267" width="16.26953125" style="321" customWidth="1"/>
    <col min="11268" max="11268" width="15.81640625" style="321" customWidth="1"/>
    <col min="11269" max="11269" width="9.26953125" style="321" customWidth="1"/>
    <col min="11270" max="11270" width="13.453125" style="321" customWidth="1"/>
    <col min="11271" max="11271" width="9.7265625" style="321" customWidth="1"/>
    <col min="11272" max="11272" width="10.54296875" style="321" customWidth="1"/>
    <col min="11273" max="11273" width="15.26953125" style="321" customWidth="1"/>
    <col min="11274" max="11274" width="19.26953125" style="321" customWidth="1"/>
    <col min="11275" max="11275" width="13.453125" style="321" customWidth="1"/>
    <col min="11276" max="11521" width="9.1796875" style="321"/>
    <col min="11522" max="11522" width="21.26953125" style="321" customWidth="1"/>
    <col min="11523" max="11523" width="16.26953125" style="321" customWidth="1"/>
    <col min="11524" max="11524" width="15.81640625" style="321" customWidth="1"/>
    <col min="11525" max="11525" width="9.26953125" style="321" customWidth="1"/>
    <col min="11526" max="11526" width="13.453125" style="321" customWidth="1"/>
    <col min="11527" max="11527" width="9.7265625" style="321" customWidth="1"/>
    <col min="11528" max="11528" width="10.54296875" style="321" customWidth="1"/>
    <col min="11529" max="11529" width="15.26953125" style="321" customWidth="1"/>
    <col min="11530" max="11530" width="19.26953125" style="321" customWidth="1"/>
    <col min="11531" max="11531" width="13.453125" style="321" customWidth="1"/>
    <col min="11532" max="11777" width="9.1796875" style="321"/>
    <col min="11778" max="11778" width="21.26953125" style="321" customWidth="1"/>
    <col min="11779" max="11779" width="16.26953125" style="321" customWidth="1"/>
    <col min="11780" max="11780" width="15.81640625" style="321" customWidth="1"/>
    <col min="11781" max="11781" width="9.26953125" style="321" customWidth="1"/>
    <col min="11782" max="11782" width="13.453125" style="321" customWidth="1"/>
    <col min="11783" max="11783" width="9.7265625" style="321" customWidth="1"/>
    <col min="11784" max="11784" width="10.54296875" style="321" customWidth="1"/>
    <col min="11785" max="11785" width="15.26953125" style="321" customWidth="1"/>
    <col min="11786" max="11786" width="19.26953125" style="321" customWidth="1"/>
    <col min="11787" max="11787" width="13.453125" style="321" customWidth="1"/>
    <col min="11788" max="12033" width="9.1796875" style="321"/>
    <col min="12034" max="12034" width="21.26953125" style="321" customWidth="1"/>
    <col min="12035" max="12035" width="16.26953125" style="321" customWidth="1"/>
    <col min="12036" max="12036" width="15.81640625" style="321" customWidth="1"/>
    <col min="12037" max="12037" width="9.26953125" style="321" customWidth="1"/>
    <col min="12038" max="12038" width="13.453125" style="321" customWidth="1"/>
    <col min="12039" max="12039" width="9.7265625" style="321" customWidth="1"/>
    <col min="12040" max="12040" width="10.54296875" style="321" customWidth="1"/>
    <col min="12041" max="12041" width="15.26953125" style="321" customWidth="1"/>
    <col min="12042" max="12042" width="19.26953125" style="321" customWidth="1"/>
    <col min="12043" max="12043" width="13.453125" style="321" customWidth="1"/>
    <col min="12044" max="12289" width="9.1796875" style="321"/>
    <col min="12290" max="12290" width="21.26953125" style="321" customWidth="1"/>
    <col min="12291" max="12291" width="16.26953125" style="321" customWidth="1"/>
    <col min="12292" max="12292" width="15.81640625" style="321" customWidth="1"/>
    <col min="12293" max="12293" width="9.26953125" style="321" customWidth="1"/>
    <col min="12294" max="12294" width="13.453125" style="321" customWidth="1"/>
    <col min="12295" max="12295" width="9.7265625" style="321" customWidth="1"/>
    <col min="12296" max="12296" width="10.54296875" style="321" customWidth="1"/>
    <col min="12297" max="12297" width="15.26953125" style="321" customWidth="1"/>
    <col min="12298" max="12298" width="19.26953125" style="321" customWidth="1"/>
    <col min="12299" max="12299" width="13.453125" style="321" customWidth="1"/>
    <col min="12300" max="12545" width="9.1796875" style="321"/>
    <col min="12546" max="12546" width="21.26953125" style="321" customWidth="1"/>
    <col min="12547" max="12547" width="16.26953125" style="321" customWidth="1"/>
    <col min="12548" max="12548" width="15.81640625" style="321" customWidth="1"/>
    <col min="12549" max="12549" width="9.26953125" style="321" customWidth="1"/>
    <col min="12550" max="12550" width="13.453125" style="321" customWidth="1"/>
    <col min="12551" max="12551" width="9.7265625" style="321" customWidth="1"/>
    <col min="12552" max="12552" width="10.54296875" style="321" customWidth="1"/>
    <col min="12553" max="12553" width="15.26953125" style="321" customWidth="1"/>
    <col min="12554" max="12554" width="19.26953125" style="321" customWidth="1"/>
    <col min="12555" max="12555" width="13.453125" style="321" customWidth="1"/>
    <col min="12556" max="12801" width="9.1796875" style="321"/>
    <col min="12802" max="12802" width="21.26953125" style="321" customWidth="1"/>
    <col min="12803" max="12803" width="16.26953125" style="321" customWidth="1"/>
    <col min="12804" max="12804" width="15.81640625" style="321" customWidth="1"/>
    <col min="12805" max="12805" width="9.26953125" style="321" customWidth="1"/>
    <col min="12806" max="12806" width="13.453125" style="321" customWidth="1"/>
    <col min="12807" max="12807" width="9.7265625" style="321" customWidth="1"/>
    <col min="12808" max="12808" width="10.54296875" style="321" customWidth="1"/>
    <col min="12809" max="12809" width="15.26953125" style="321" customWidth="1"/>
    <col min="12810" max="12810" width="19.26953125" style="321" customWidth="1"/>
    <col min="12811" max="12811" width="13.453125" style="321" customWidth="1"/>
    <col min="12812" max="13057" width="9.1796875" style="321"/>
    <col min="13058" max="13058" width="21.26953125" style="321" customWidth="1"/>
    <col min="13059" max="13059" width="16.26953125" style="321" customWidth="1"/>
    <col min="13060" max="13060" width="15.81640625" style="321" customWidth="1"/>
    <col min="13061" max="13061" width="9.26953125" style="321" customWidth="1"/>
    <col min="13062" max="13062" width="13.453125" style="321" customWidth="1"/>
    <col min="13063" max="13063" width="9.7265625" style="321" customWidth="1"/>
    <col min="13064" max="13064" width="10.54296875" style="321" customWidth="1"/>
    <col min="13065" max="13065" width="15.26953125" style="321" customWidth="1"/>
    <col min="13066" max="13066" width="19.26953125" style="321" customWidth="1"/>
    <col min="13067" max="13067" width="13.453125" style="321" customWidth="1"/>
    <col min="13068" max="13313" width="9.1796875" style="321"/>
    <col min="13314" max="13314" width="21.26953125" style="321" customWidth="1"/>
    <col min="13315" max="13315" width="16.26953125" style="321" customWidth="1"/>
    <col min="13316" max="13316" width="15.81640625" style="321" customWidth="1"/>
    <col min="13317" max="13317" width="9.26953125" style="321" customWidth="1"/>
    <col min="13318" max="13318" width="13.453125" style="321" customWidth="1"/>
    <col min="13319" max="13319" width="9.7265625" style="321" customWidth="1"/>
    <col min="13320" max="13320" width="10.54296875" style="321" customWidth="1"/>
    <col min="13321" max="13321" width="15.26953125" style="321" customWidth="1"/>
    <col min="13322" max="13322" width="19.26953125" style="321" customWidth="1"/>
    <col min="13323" max="13323" width="13.453125" style="321" customWidth="1"/>
    <col min="13324" max="13569" width="9.1796875" style="321"/>
    <col min="13570" max="13570" width="21.26953125" style="321" customWidth="1"/>
    <col min="13571" max="13571" width="16.26953125" style="321" customWidth="1"/>
    <col min="13572" max="13572" width="15.81640625" style="321" customWidth="1"/>
    <col min="13573" max="13573" width="9.26953125" style="321" customWidth="1"/>
    <col min="13574" max="13574" width="13.453125" style="321" customWidth="1"/>
    <col min="13575" max="13575" width="9.7265625" style="321" customWidth="1"/>
    <col min="13576" max="13576" width="10.54296875" style="321" customWidth="1"/>
    <col min="13577" max="13577" width="15.26953125" style="321" customWidth="1"/>
    <col min="13578" max="13578" width="19.26953125" style="321" customWidth="1"/>
    <col min="13579" max="13579" width="13.453125" style="321" customWidth="1"/>
    <col min="13580" max="13825" width="9.1796875" style="321"/>
    <col min="13826" max="13826" width="21.26953125" style="321" customWidth="1"/>
    <col min="13827" max="13827" width="16.26953125" style="321" customWidth="1"/>
    <col min="13828" max="13828" width="15.81640625" style="321" customWidth="1"/>
    <col min="13829" max="13829" width="9.26953125" style="321" customWidth="1"/>
    <col min="13830" max="13830" width="13.453125" style="321" customWidth="1"/>
    <col min="13831" max="13831" width="9.7265625" style="321" customWidth="1"/>
    <col min="13832" max="13832" width="10.54296875" style="321" customWidth="1"/>
    <col min="13833" max="13833" width="15.26953125" style="321" customWidth="1"/>
    <col min="13834" max="13834" width="19.26953125" style="321" customWidth="1"/>
    <col min="13835" max="13835" width="13.453125" style="321" customWidth="1"/>
    <col min="13836" max="14081" width="9.1796875" style="321"/>
    <col min="14082" max="14082" width="21.26953125" style="321" customWidth="1"/>
    <col min="14083" max="14083" width="16.26953125" style="321" customWidth="1"/>
    <col min="14084" max="14084" width="15.81640625" style="321" customWidth="1"/>
    <col min="14085" max="14085" width="9.26953125" style="321" customWidth="1"/>
    <col min="14086" max="14086" width="13.453125" style="321" customWidth="1"/>
    <col min="14087" max="14087" width="9.7265625" style="321" customWidth="1"/>
    <col min="14088" max="14088" width="10.54296875" style="321" customWidth="1"/>
    <col min="14089" max="14089" width="15.26953125" style="321" customWidth="1"/>
    <col min="14090" max="14090" width="19.26953125" style="321" customWidth="1"/>
    <col min="14091" max="14091" width="13.453125" style="321" customWidth="1"/>
    <col min="14092" max="14337" width="9.1796875" style="321"/>
    <col min="14338" max="14338" width="21.26953125" style="321" customWidth="1"/>
    <col min="14339" max="14339" width="16.26953125" style="321" customWidth="1"/>
    <col min="14340" max="14340" width="15.81640625" style="321" customWidth="1"/>
    <col min="14341" max="14341" width="9.26953125" style="321" customWidth="1"/>
    <col min="14342" max="14342" width="13.453125" style="321" customWidth="1"/>
    <col min="14343" max="14343" width="9.7265625" style="321" customWidth="1"/>
    <col min="14344" max="14344" width="10.54296875" style="321" customWidth="1"/>
    <col min="14345" max="14345" width="15.26953125" style="321" customWidth="1"/>
    <col min="14346" max="14346" width="19.26953125" style="321" customWidth="1"/>
    <col min="14347" max="14347" width="13.453125" style="321" customWidth="1"/>
    <col min="14348" max="14593" width="9.1796875" style="321"/>
    <col min="14594" max="14594" width="21.26953125" style="321" customWidth="1"/>
    <col min="14595" max="14595" width="16.26953125" style="321" customWidth="1"/>
    <col min="14596" max="14596" width="15.81640625" style="321" customWidth="1"/>
    <col min="14597" max="14597" width="9.26953125" style="321" customWidth="1"/>
    <col min="14598" max="14598" width="13.453125" style="321" customWidth="1"/>
    <col min="14599" max="14599" width="9.7265625" style="321" customWidth="1"/>
    <col min="14600" max="14600" width="10.54296875" style="321" customWidth="1"/>
    <col min="14601" max="14601" width="15.26953125" style="321" customWidth="1"/>
    <col min="14602" max="14602" width="19.26953125" style="321" customWidth="1"/>
    <col min="14603" max="14603" width="13.453125" style="321" customWidth="1"/>
    <col min="14604" max="14849" width="9.1796875" style="321"/>
    <col min="14850" max="14850" width="21.26953125" style="321" customWidth="1"/>
    <col min="14851" max="14851" width="16.26953125" style="321" customWidth="1"/>
    <col min="14852" max="14852" width="15.81640625" style="321" customWidth="1"/>
    <col min="14853" max="14853" width="9.26953125" style="321" customWidth="1"/>
    <col min="14854" max="14854" width="13.453125" style="321" customWidth="1"/>
    <col min="14855" max="14855" width="9.7265625" style="321" customWidth="1"/>
    <col min="14856" max="14856" width="10.54296875" style="321" customWidth="1"/>
    <col min="14857" max="14857" width="15.26953125" style="321" customWidth="1"/>
    <col min="14858" max="14858" width="19.26953125" style="321" customWidth="1"/>
    <col min="14859" max="14859" width="13.453125" style="321" customWidth="1"/>
    <col min="14860" max="15105" width="9.1796875" style="321"/>
    <col min="15106" max="15106" width="21.26953125" style="321" customWidth="1"/>
    <col min="15107" max="15107" width="16.26953125" style="321" customWidth="1"/>
    <col min="15108" max="15108" width="15.81640625" style="321" customWidth="1"/>
    <col min="15109" max="15109" width="9.26953125" style="321" customWidth="1"/>
    <col min="15110" max="15110" width="13.453125" style="321" customWidth="1"/>
    <col min="15111" max="15111" width="9.7265625" style="321" customWidth="1"/>
    <col min="15112" max="15112" width="10.54296875" style="321" customWidth="1"/>
    <col min="15113" max="15113" width="15.26953125" style="321" customWidth="1"/>
    <col min="15114" max="15114" width="19.26953125" style="321" customWidth="1"/>
    <col min="15115" max="15115" width="13.453125" style="321" customWidth="1"/>
    <col min="15116" max="15361" width="9.1796875" style="321"/>
    <col min="15362" max="15362" width="21.26953125" style="321" customWidth="1"/>
    <col min="15363" max="15363" width="16.26953125" style="321" customWidth="1"/>
    <col min="15364" max="15364" width="15.81640625" style="321" customWidth="1"/>
    <col min="15365" max="15365" width="9.26953125" style="321" customWidth="1"/>
    <col min="15366" max="15366" width="13.453125" style="321" customWidth="1"/>
    <col min="15367" max="15367" width="9.7265625" style="321" customWidth="1"/>
    <col min="15368" max="15368" width="10.54296875" style="321" customWidth="1"/>
    <col min="15369" max="15369" width="15.26953125" style="321" customWidth="1"/>
    <col min="15370" max="15370" width="19.26953125" style="321" customWidth="1"/>
    <col min="15371" max="15371" width="13.453125" style="321" customWidth="1"/>
    <col min="15372" max="15617" width="9.1796875" style="321"/>
    <col min="15618" max="15618" width="21.26953125" style="321" customWidth="1"/>
    <col min="15619" max="15619" width="16.26953125" style="321" customWidth="1"/>
    <col min="15620" max="15620" width="15.81640625" style="321" customWidth="1"/>
    <col min="15621" max="15621" width="9.26953125" style="321" customWidth="1"/>
    <col min="15622" max="15622" width="13.453125" style="321" customWidth="1"/>
    <col min="15623" max="15623" width="9.7265625" style="321" customWidth="1"/>
    <col min="15624" max="15624" width="10.54296875" style="321" customWidth="1"/>
    <col min="15625" max="15625" width="15.26953125" style="321" customWidth="1"/>
    <col min="15626" max="15626" width="19.26953125" style="321" customWidth="1"/>
    <col min="15627" max="15627" width="13.453125" style="321" customWidth="1"/>
    <col min="15628" max="15873" width="9.1796875" style="321"/>
    <col min="15874" max="15874" width="21.26953125" style="321" customWidth="1"/>
    <col min="15875" max="15875" width="16.26953125" style="321" customWidth="1"/>
    <col min="15876" max="15876" width="15.81640625" style="321" customWidth="1"/>
    <col min="15877" max="15877" width="9.26953125" style="321" customWidth="1"/>
    <col min="15878" max="15878" width="13.453125" style="321" customWidth="1"/>
    <col min="15879" max="15879" width="9.7265625" style="321" customWidth="1"/>
    <col min="15880" max="15880" width="10.54296875" style="321" customWidth="1"/>
    <col min="15881" max="15881" width="15.26953125" style="321" customWidth="1"/>
    <col min="15882" max="15882" width="19.26953125" style="321" customWidth="1"/>
    <col min="15883" max="15883" width="13.453125" style="321" customWidth="1"/>
    <col min="15884" max="16129" width="9.1796875" style="321"/>
    <col min="16130" max="16130" width="21.26953125" style="321" customWidth="1"/>
    <col min="16131" max="16131" width="16.26953125" style="321" customWidth="1"/>
    <col min="16132" max="16132" width="15.81640625" style="321" customWidth="1"/>
    <col min="16133" max="16133" width="9.26953125" style="321" customWidth="1"/>
    <col min="16134" max="16134" width="13.453125" style="321" customWidth="1"/>
    <col min="16135" max="16135" width="9.7265625" style="321" customWidth="1"/>
    <col min="16136" max="16136" width="10.54296875" style="321" customWidth="1"/>
    <col min="16137" max="16137" width="15.26953125" style="321" customWidth="1"/>
    <col min="16138" max="16138" width="19.26953125" style="321" customWidth="1"/>
    <col min="16139" max="16139" width="13.453125" style="321" customWidth="1"/>
    <col min="16140" max="16384" width="9.1796875" style="321"/>
  </cols>
  <sheetData>
    <row r="1" spans="1:19" ht="22.9" customHeight="1">
      <c r="D1" s="802"/>
      <c r="E1" s="802"/>
      <c r="H1" s="333"/>
      <c r="J1" s="803" t="s">
        <v>735</v>
      </c>
      <c r="K1" s="803"/>
    </row>
    <row r="2" spans="1:19" ht="15.5">
      <c r="A2" s="804" t="s">
        <v>0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1:19" ht="20">
      <c r="A3" s="805" t="s">
        <v>838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</row>
    <row r="4" spans="1:19" ht="10.5" customHeight="1"/>
    <row r="5" spans="1:19" ht="21" customHeight="1">
      <c r="A5" s="806" t="s">
        <v>736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334"/>
    </row>
    <row r="6" spans="1:19" ht="15.75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</row>
    <row r="7" spans="1:19" ht="13">
      <c r="A7" s="793" t="s">
        <v>709</v>
      </c>
      <c r="B7" s="793"/>
      <c r="I7" s="801" t="s">
        <v>918</v>
      </c>
      <c r="J7" s="801"/>
    </row>
    <row r="8" spans="1:19" s="336" customFormat="1" ht="15.5" hidden="1">
      <c r="C8" s="804" t="s">
        <v>11</v>
      </c>
      <c r="D8" s="804"/>
      <c r="E8" s="804"/>
      <c r="F8" s="804"/>
      <c r="G8" s="804"/>
      <c r="H8" s="804"/>
      <c r="I8" s="804"/>
      <c r="J8" s="804"/>
    </row>
    <row r="9" spans="1:19" ht="38.25" customHeight="1">
      <c r="A9" s="808" t="s">
        <v>18</v>
      </c>
      <c r="B9" s="808" t="s">
        <v>31</v>
      </c>
      <c r="C9" s="810" t="s">
        <v>947</v>
      </c>
      <c r="D9" s="811"/>
      <c r="E9" s="810" t="s">
        <v>32</v>
      </c>
      <c r="F9" s="811"/>
      <c r="G9" s="810" t="s">
        <v>33</v>
      </c>
      <c r="H9" s="811"/>
      <c r="I9" s="810" t="s">
        <v>98</v>
      </c>
      <c r="J9" s="811"/>
      <c r="K9" s="807" t="s">
        <v>227</v>
      </c>
    </row>
    <row r="10" spans="1:19" s="319" customFormat="1" ht="40.5" customHeight="1">
      <c r="A10" s="809"/>
      <c r="B10" s="809"/>
      <c r="C10" s="337" t="s">
        <v>34</v>
      </c>
      <c r="D10" s="337" t="s">
        <v>772</v>
      </c>
      <c r="E10" s="337" t="s">
        <v>34</v>
      </c>
      <c r="F10" s="337" t="s">
        <v>772</v>
      </c>
      <c r="G10" s="337" t="s">
        <v>34</v>
      </c>
      <c r="H10" s="337" t="s">
        <v>772</v>
      </c>
      <c r="I10" s="337" t="s">
        <v>127</v>
      </c>
      <c r="J10" s="337" t="s">
        <v>773</v>
      </c>
      <c r="K10" s="807"/>
    </row>
    <row r="11" spans="1:19">
      <c r="A11" s="338">
        <v>1</v>
      </c>
      <c r="B11" s="338">
        <v>2</v>
      </c>
      <c r="C11" s="338">
        <v>3</v>
      </c>
      <c r="D11" s="338">
        <v>4</v>
      </c>
      <c r="E11" s="338">
        <v>5</v>
      </c>
      <c r="F11" s="338">
        <v>6</v>
      </c>
      <c r="G11" s="338">
        <v>7</v>
      </c>
      <c r="H11" s="338">
        <v>8</v>
      </c>
      <c r="I11" s="338">
        <v>9</v>
      </c>
      <c r="J11" s="338">
        <v>10</v>
      </c>
      <c r="K11" s="338">
        <v>11</v>
      </c>
    </row>
    <row r="12" spans="1:19" ht="14" customHeight="1">
      <c r="A12" s="202">
        <v>1</v>
      </c>
      <c r="B12" s="201" t="s">
        <v>672</v>
      </c>
      <c r="C12" s="220">
        <v>144</v>
      </c>
      <c r="D12" s="339">
        <f>ROUND(C12*0.05, 2)</f>
        <v>7.2</v>
      </c>
      <c r="E12" s="220">
        <v>144</v>
      </c>
      <c r="F12" s="340">
        <f>ROUND(E12*0.05, 2)</f>
        <v>7.2</v>
      </c>
      <c r="G12" s="342">
        <v>0</v>
      </c>
      <c r="H12" s="340">
        <f>ROUND(G12*0.05, 2)</f>
        <v>0</v>
      </c>
      <c r="I12" s="340">
        <f>C12-E12-G12</f>
        <v>0</v>
      </c>
      <c r="J12" s="340">
        <f>D12-F12-H12</f>
        <v>0</v>
      </c>
      <c r="K12" s="343"/>
      <c r="M12" s="349">
        <v>30</v>
      </c>
      <c r="N12" s="349">
        <v>71</v>
      </c>
      <c r="O12" s="321">
        <f>M12+N12</f>
        <v>101</v>
      </c>
      <c r="Q12" s="321">
        <v>166</v>
      </c>
      <c r="R12" s="321">
        <v>116</v>
      </c>
      <c r="S12" s="321">
        <f>R12-Q12</f>
        <v>-50</v>
      </c>
    </row>
    <row r="13" spans="1:19" ht="14" customHeight="1">
      <c r="A13" s="34">
        <v>2</v>
      </c>
      <c r="B13" s="33" t="s">
        <v>673</v>
      </c>
      <c r="C13" s="220">
        <v>228</v>
      </c>
      <c r="D13" s="339">
        <f t="shared" ref="D13:D37" si="0">ROUND(C13*0.05, 2)</f>
        <v>11.4</v>
      </c>
      <c r="E13" s="220">
        <v>228</v>
      </c>
      <c r="F13" s="340">
        <f t="shared" ref="F13:F37" si="1">ROUND(E13*0.05, 2)</f>
        <v>11.4</v>
      </c>
      <c r="G13" s="342">
        <v>0</v>
      </c>
      <c r="H13" s="340">
        <f t="shared" ref="H13:H30" si="2">ROUND(G13*0.05, 2)</f>
        <v>0</v>
      </c>
      <c r="I13" s="340">
        <f t="shared" ref="I13:J30" si="3">C13-E13-G13</f>
        <v>0</v>
      </c>
      <c r="J13" s="340">
        <f t="shared" si="3"/>
        <v>0</v>
      </c>
      <c r="K13" s="343"/>
      <c r="M13" s="349">
        <v>45</v>
      </c>
      <c r="N13" s="349">
        <v>54</v>
      </c>
      <c r="O13" s="321">
        <f t="shared" ref="O13:O30" si="4">M13+N13</f>
        <v>99</v>
      </c>
      <c r="Q13" s="321">
        <v>234</v>
      </c>
      <c r="R13" s="321">
        <v>199</v>
      </c>
      <c r="S13" s="321">
        <f t="shared" ref="S13:S30" si="5">R13-Q13</f>
        <v>-35</v>
      </c>
    </row>
    <row r="14" spans="1:19" ht="14" customHeight="1">
      <c r="A14" s="202">
        <v>3</v>
      </c>
      <c r="B14" s="201" t="s">
        <v>674</v>
      </c>
      <c r="C14" s="220">
        <v>304</v>
      </c>
      <c r="D14" s="339">
        <f t="shared" si="0"/>
        <v>15.2</v>
      </c>
      <c r="E14" s="220">
        <v>304</v>
      </c>
      <c r="F14" s="340">
        <f t="shared" si="1"/>
        <v>15.2</v>
      </c>
      <c r="G14" s="342">
        <v>0</v>
      </c>
      <c r="H14" s="340">
        <f t="shared" si="2"/>
        <v>0</v>
      </c>
      <c r="I14" s="340">
        <f t="shared" si="3"/>
        <v>0</v>
      </c>
      <c r="J14" s="340">
        <f t="shared" si="3"/>
        <v>0</v>
      </c>
      <c r="K14" s="343"/>
      <c r="M14" s="349">
        <v>52</v>
      </c>
      <c r="N14" s="349">
        <v>83</v>
      </c>
      <c r="O14" s="321">
        <f t="shared" si="4"/>
        <v>135</v>
      </c>
      <c r="Q14" s="321">
        <v>248</v>
      </c>
      <c r="R14" s="321">
        <v>281</v>
      </c>
      <c r="S14" s="321">
        <f t="shared" si="5"/>
        <v>33</v>
      </c>
    </row>
    <row r="15" spans="1:19" ht="14" customHeight="1">
      <c r="A15" s="34">
        <v>4</v>
      </c>
      <c r="B15" s="33" t="s">
        <v>675</v>
      </c>
      <c r="C15" s="220">
        <v>266</v>
      </c>
      <c r="D15" s="339">
        <f t="shared" si="0"/>
        <v>13.3</v>
      </c>
      <c r="E15" s="220">
        <v>266</v>
      </c>
      <c r="F15" s="340">
        <f t="shared" si="1"/>
        <v>13.3</v>
      </c>
      <c r="G15" s="342">
        <v>0</v>
      </c>
      <c r="H15" s="340">
        <f t="shared" si="2"/>
        <v>0</v>
      </c>
      <c r="I15" s="340">
        <v>0</v>
      </c>
      <c r="J15" s="340">
        <v>0</v>
      </c>
      <c r="K15" s="343"/>
      <c r="M15" s="349">
        <v>70</v>
      </c>
      <c r="N15" s="349">
        <v>116</v>
      </c>
      <c r="O15" s="321">
        <f t="shared" si="4"/>
        <v>186</v>
      </c>
      <c r="Q15" s="321">
        <v>513</v>
      </c>
      <c r="R15" s="321">
        <v>339</v>
      </c>
      <c r="S15" s="321">
        <f t="shared" si="5"/>
        <v>-174</v>
      </c>
    </row>
    <row r="16" spans="1:19" ht="14" customHeight="1">
      <c r="A16" s="34">
        <v>5</v>
      </c>
      <c r="B16" s="33" t="s">
        <v>676</v>
      </c>
      <c r="C16" s="220">
        <v>193</v>
      </c>
      <c r="D16" s="339">
        <f t="shared" si="0"/>
        <v>9.65</v>
      </c>
      <c r="E16" s="220">
        <v>193</v>
      </c>
      <c r="F16" s="340">
        <f t="shared" si="1"/>
        <v>9.65</v>
      </c>
      <c r="G16" s="342">
        <v>0</v>
      </c>
      <c r="H16" s="340">
        <f t="shared" si="2"/>
        <v>0</v>
      </c>
      <c r="I16" s="340">
        <f t="shared" si="3"/>
        <v>0</v>
      </c>
      <c r="J16" s="340">
        <f t="shared" si="3"/>
        <v>0</v>
      </c>
      <c r="K16" s="343"/>
      <c r="M16" s="349">
        <v>71</v>
      </c>
      <c r="N16" s="349">
        <v>106</v>
      </c>
      <c r="O16" s="321">
        <f t="shared" si="4"/>
        <v>177</v>
      </c>
      <c r="Q16" s="321">
        <v>352</v>
      </c>
      <c r="R16" s="321">
        <v>168</v>
      </c>
      <c r="S16" s="321">
        <f t="shared" si="5"/>
        <v>-184</v>
      </c>
    </row>
    <row r="17" spans="1:19" ht="14" customHeight="1">
      <c r="A17" s="34">
        <v>6</v>
      </c>
      <c r="B17" s="33" t="s">
        <v>677</v>
      </c>
      <c r="C17" s="220">
        <v>187</v>
      </c>
      <c r="D17" s="339">
        <f t="shared" si="0"/>
        <v>9.35</v>
      </c>
      <c r="E17" s="220">
        <v>187</v>
      </c>
      <c r="F17" s="340">
        <f t="shared" si="1"/>
        <v>9.35</v>
      </c>
      <c r="G17" s="342">
        <v>0</v>
      </c>
      <c r="H17" s="340">
        <f t="shared" si="2"/>
        <v>0</v>
      </c>
      <c r="I17" s="340">
        <f t="shared" si="3"/>
        <v>0</v>
      </c>
      <c r="J17" s="340">
        <f t="shared" si="3"/>
        <v>0</v>
      </c>
      <c r="K17" s="343"/>
      <c r="M17" s="349"/>
      <c r="N17" s="349"/>
    </row>
    <row r="18" spans="1:19" ht="14" customHeight="1">
      <c r="A18" s="202">
        <v>7</v>
      </c>
      <c r="B18" s="201" t="s">
        <v>678</v>
      </c>
      <c r="C18" s="220">
        <v>196</v>
      </c>
      <c r="D18" s="339">
        <f t="shared" si="0"/>
        <v>9.8000000000000007</v>
      </c>
      <c r="E18" s="220">
        <v>196</v>
      </c>
      <c r="F18" s="340">
        <f t="shared" si="1"/>
        <v>9.8000000000000007</v>
      </c>
      <c r="G18" s="342">
        <v>0</v>
      </c>
      <c r="H18" s="340">
        <f t="shared" si="2"/>
        <v>0</v>
      </c>
      <c r="I18" s="340">
        <f>C18-E18-G18</f>
        <v>0</v>
      </c>
      <c r="J18" s="340">
        <f t="shared" si="3"/>
        <v>0</v>
      </c>
      <c r="K18" s="343"/>
      <c r="M18" s="349">
        <v>52</v>
      </c>
      <c r="N18" s="349">
        <v>109</v>
      </c>
      <c r="O18" s="321">
        <f t="shared" si="4"/>
        <v>161</v>
      </c>
      <c r="Q18" s="321">
        <v>306</v>
      </c>
      <c r="R18" s="321">
        <v>243</v>
      </c>
      <c r="S18" s="321">
        <f t="shared" si="5"/>
        <v>-63</v>
      </c>
    </row>
    <row r="19" spans="1:19" ht="14" customHeight="1">
      <c r="A19" s="34">
        <v>8</v>
      </c>
      <c r="B19" s="33" t="s">
        <v>679</v>
      </c>
      <c r="C19" s="220">
        <v>259</v>
      </c>
      <c r="D19" s="339">
        <f t="shared" si="0"/>
        <v>12.95</v>
      </c>
      <c r="E19" s="220">
        <v>259</v>
      </c>
      <c r="F19" s="340">
        <f t="shared" si="1"/>
        <v>12.95</v>
      </c>
      <c r="G19" s="342">
        <v>0</v>
      </c>
      <c r="H19" s="340">
        <f t="shared" si="2"/>
        <v>0</v>
      </c>
      <c r="I19" s="340">
        <f t="shared" si="3"/>
        <v>0</v>
      </c>
      <c r="J19" s="340">
        <f t="shared" si="3"/>
        <v>0</v>
      </c>
      <c r="K19" s="343"/>
      <c r="M19" s="349">
        <v>90</v>
      </c>
      <c r="N19" s="349">
        <v>83</v>
      </c>
      <c r="O19" s="321">
        <f t="shared" si="4"/>
        <v>173</v>
      </c>
      <c r="Q19" s="321">
        <v>407</v>
      </c>
      <c r="R19" s="321">
        <v>257</v>
      </c>
      <c r="S19" s="321">
        <f t="shared" si="5"/>
        <v>-150</v>
      </c>
    </row>
    <row r="20" spans="1:19" ht="14" customHeight="1">
      <c r="A20" s="34">
        <v>9</v>
      </c>
      <c r="B20" s="33" t="s">
        <v>680</v>
      </c>
      <c r="C20" s="220">
        <v>181</v>
      </c>
      <c r="D20" s="339">
        <f t="shared" si="0"/>
        <v>9.0500000000000007</v>
      </c>
      <c r="E20" s="220">
        <v>181</v>
      </c>
      <c r="F20" s="340">
        <f t="shared" si="1"/>
        <v>9.0500000000000007</v>
      </c>
      <c r="G20" s="342">
        <v>0</v>
      </c>
      <c r="H20" s="340">
        <f t="shared" si="2"/>
        <v>0</v>
      </c>
      <c r="I20" s="340">
        <f t="shared" si="3"/>
        <v>0</v>
      </c>
      <c r="J20" s="340">
        <f t="shared" si="3"/>
        <v>0</v>
      </c>
      <c r="K20" s="343"/>
      <c r="M20" s="349">
        <v>70</v>
      </c>
      <c r="N20" s="349">
        <v>144</v>
      </c>
      <c r="O20" s="321">
        <f t="shared" si="4"/>
        <v>214</v>
      </c>
      <c r="Q20" s="321">
        <v>430</v>
      </c>
      <c r="R20" s="321">
        <v>261</v>
      </c>
      <c r="S20" s="321">
        <f t="shared" si="5"/>
        <v>-169</v>
      </c>
    </row>
    <row r="21" spans="1:19" ht="14" customHeight="1">
      <c r="A21" s="34">
        <v>10</v>
      </c>
      <c r="B21" s="33" t="s">
        <v>681</v>
      </c>
      <c r="C21" s="220">
        <v>120</v>
      </c>
      <c r="D21" s="339">
        <f t="shared" si="0"/>
        <v>6</v>
      </c>
      <c r="E21" s="220">
        <v>120</v>
      </c>
      <c r="F21" s="340">
        <f t="shared" si="1"/>
        <v>6</v>
      </c>
      <c r="G21" s="342">
        <v>0</v>
      </c>
      <c r="H21" s="340">
        <f t="shared" si="2"/>
        <v>0</v>
      </c>
      <c r="I21" s="340">
        <v>0</v>
      </c>
      <c r="J21" s="340">
        <v>0</v>
      </c>
      <c r="K21" s="343"/>
      <c r="M21" s="349">
        <v>90</v>
      </c>
      <c r="N21" s="349">
        <v>90</v>
      </c>
      <c r="O21" s="321">
        <f t="shared" si="4"/>
        <v>180</v>
      </c>
      <c r="Q21" s="321">
        <v>331</v>
      </c>
      <c r="R21" s="321">
        <v>142</v>
      </c>
      <c r="S21" s="321">
        <f t="shared" si="5"/>
        <v>-189</v>
      </c>
    </row>
    <row r="22" spans="1:19" ht="14" customHeight="1">
      <c r="A22" s="34">
        <v>11</v>
      </c>
      <c r="B22" s="33" t="s">
        <v>682</v>
      </c>
      <c r="C22" s="220">
        <v>128</v>
      </c>
      <c r="D22" s="339">
        <f t="shared" si="0"/>
        <v>6.4</v>
      </c>
      <c r="E22" s="220">
        <v>128</v>
      </c>
      <c r="F22" s="340">
        <f t="shared" si="1"/>
        <v>6.4</v>
      </c>
      <c r="G22" s="342">
        <v>0</v>
      </c>
      <c r="H22" s="340">
        <f t="shared" si="2"/>
        <v>0</v>
      </c>
      <c r="I22" s="340">
        <f t="shared" si="3"/>
        <v>0</v>
      </c>
      <c r="J22" s="340">
        <v>0</v>
      </c>
      <c r="K22" s="343"/>
      <c r="M22" s="349">
        <v>75</v>
      </c>
      <c r="N22" s="349">
        <v>15</v>
      </c>
      <c r="O22" s="321">
        <f t="shared" si="4"/>
        <v>90</v>
      </c>
      <c r="Q22" s="321">
        <v>200</v>
      </c>
      <c r="R22" s="321">
        <v>100</v>
      </c>
      <c r="S22" s="321">
        <f t="shared" si="5"/>
        <v>-100</v>
      </c>
    </row>
    <row r="23" spans="1:19" ht="14" customHeight="1">
      <c r="A23" s="34">
        <v>12</v>
      </c>
      <c r="B23" s="33" t="s">
        <v>683</v>
      </c>
      <c r="C23" s="220">
        <v>168</v>
      </c>
      <c r="D23" s="339">
        <f t="shared" si="0"/>
        <v>8.4</v>
      </c>
      <c r="E23" s="220">
        <v>168</v>
      </c>
      <c r="F23" s="340">
        <f t="shared" si="1"/>
        <v>8.4</v>
      </c>
      <c r="G23" s="342">
        <v>0</v>
      </c>
      <c r="H23" s="340">
        <f t="shared" si="2"/>
        <v>0</v>
      </c>
      <c r="I23" s="340">
        <f t="shared" si="3"/>
        <v>0</v>
      </c>
      <c r="J23" s="340">
        <v>0</v>
      </c>
      <c r="K23" s="343"/>
      <c r="M23" s="349"/>
      <c r="N23" s="349"/>
    </row>
    <row r="24" spans="1:19" ht="14" customHeight="1">
      <c r="A24" s="34">
        <v>13</v>
      </c>
      <c r="B24" s="33" t="s">
        <v>684</v>
      </c>
      <c r="C24" s="220">
        <v>158</v>
      </c>
      <c r="D24" s="339">
        <f t="shared" si="0"/>
        <v>7.9</v>
      </c>
      <c r="E24" s="220">
        <v>158</v>
      </c>
      <c r="F24" s="340">
        <f t="shared" si="1"/>
        <v>7.9</v>
      </c>
      <c r="G24" s="342">
        <v>0</v>
      </c>
      <c r="H24" s="340">
        <f t="shared" si="2"/>
        <v>0</v>
      </c>
      <c r="I24" s="340">
        <f t="shared" si="3"/>
        <v>0</v>
      </c>
      <c r="J24" s="340">
        <f t="shared" si="3"/>
        <v>0</v>
      </c>
      <c r="K24" s="343"/>
      <c r="M24" s="349">
        <v>62</v>
      </c>
      <c r="N24" s="349">
        <v>35</v>
      </c>
      <c r="O24" s="321">
        <f t="shared" si="4"/>
        <v>97</v>
      </c>
      <c r="Q24" s="321">
        <v>175</v>
      </c>
      <c r="R24" s="321">
        <v>97</v>
      </c>
      <c r="S24" s="321">
        <f t="shared" si="5"/>
        <v>-78</v>
      </c>
    </row>
    <row r="25" spans="1:19" ht="14" customHeight="1">
      <c r="A25" s="34">
        <v>14</v>
      </c>
      <c r="B25" s="33" t="s">
        <v>685</v>
      </c>
      <c r="C25" s="220">
        <v>72</v>
      </c>
      <c r="D25" s="339">
        <f t="shared" si="0"/>
        <v>3.6</v>
      </c>
      <c r="E25" s="220">
        <v>72</v>
      </c>
      <c r="F25" s="340">
        <f t="shared" si="1"/>
        <v>3.6</v>
      </c>
      <c r="G25" s="342">
        <v>0</v>
      </c>
      <c r="H25" s="340">
        <f t="shared" si="2"/>
        <v>0</v>
      </c>
      <c r="I25" s="340">
        <f t="shared" si="3"/>
        <v>0</v>
      </c>
      <c r="J25" s="340">
        <f t="shared" si="3"/>
        <v>0</v>
      </c>
      <c r="K25" s="343"/>
      <c r="M25" s="349">
        <v>14</v>
      </c>
      <c r="N25" s="349">
        <v>18</v>
      </c>
      <c r="O25" s="321">
        <f t="shared" si="4"/>
        <v>32</v>
      </c>
      <c r="Q25" s="321">
        <v>64</v>
      </c>
      <c r="R25" s="321">
        <v>44</v>
      </c>
      <c r="S25" s="321">
        <f t="shared" si="5"/>
        <v>-20</v>
      </c>
    </row>
    <row r="26" spans="1:19" ht="14" customHeight="1">
      <c r="A26" s="202">
        <v>15</v>
      </c>
      <c r="B26" s="201" t="s">
        <v>686</v>
      </c>
      <c r="C26" s="220">
        <v>116</v>
      </c>
      <c r="D26" s="339">
        <f t="shared" si="0"/>
        <v>5.8</v>
      </c>
      <c r="E26" s="220">
        <v>116</v>
      </c>
      <c r="F26" s="340">
        <f t="shared" si="1"/>
        <v>5.8</v>
      </c>
      <c r="G26" s="342">
        <v>0</v>
      </c>
      <c r="H26" s="340">
        <f t="shared" si="2"/>
        <v>0</v>
      </c>
      <c r="I26" s="340">
        <f t="shared" si="3"/>
        <v>0</v>
      </c>
      <c r="J26" s="340">
        <f t="shared" si="3"/>
        <v>0</v>
      </c>
      <c r="K26" s="343"/>
      <c r="M26" s="349">
        <v>65</v>
      </c>
      <c r="N26" s="349">
        <v>77</v>
      </c>
      <c r="O26" s="321">
        <f t="shared" si="4"/>
        <v>142</v>
      </c>
      <c r="Q26" s="321">
        <v>309</v>
      </c>
      <c r="R26" s="321">
        <v>86</v>
      </c>
      <c r="S26" s="321">
        <f t="shared" si="5"/>
        <v>-223</v>
      </c>
    </row>
    <row r="27" spans="1:19" ht="14" customHeight="1">
      <c r="A27" s="202">
        <v>16</v>
      </c>
      <c r="B27" s="201" t="s">
        <v>687</v>
      </c>
      <c r="C27" s="220">
        <v>238</v>
      </c>
      <c r="D27" s="339">
        <f t="shared" si="0"/>
        <v>11.9</v>
      </c>
      <c r="E27" s="220">
        <v>238</v>
      </c>
      <c r="F27" s="340">
        <f t="shared" si="1"/>
        <v>11.9</v>
      </c>
      <c r="G27" s="342">
        <v>0</v>
      </c>
      <c r="H27" s="340">
        <f t="shared" si="2"/>
        <v>0</v>
      </c>
      <c r="I27" s="340">
        <f t="shared" si="3"/>
        <v>0</v>
      </c>
      <c r="J27" s="340">
        <v>0</v>
      </c>
      <c r="K27" s="343"/>
      <c r="M27" s="349"/>
      <c r="N27" s="349"/>
    </row>
    <row r="28" spans="1:19" ht="14" customHeight="1">
      <c r="A28" s="34">
        <v>17</v>
      </c>
      <c r="B28" s="33" t="s">
        <v>688</v>
      </c>
      <c r="C28" s="220">
        <v>119</v>
      </c>
      <c r="D28" s="339">
        <f t="shared" si="0"/>
        <v>5.95</v>
      </c>
      <c r="E28" s="220">
        <v>119</v>
      </c>
      <c r="F28" s="340">
        <f t="shared" si="1"/>
        <v>5.95</v>
      </c>
      <c r="G28" s="342">
        <v>0</v>
      </c>
      <c r="H28" s="340">
        <f t="shared" si="2"/>
        <v>0</v>
      </c>
      <c r="I28" s="340">
        <f t="shared" si="3"/>
        <v>0</v>
      </c>
      <c r="J28" s="340">
        <f t="shared" si="3"/>
        <v>0</v>
      </c>
      <c r="K28" s="343"/>
      <c r="M28" s="349">
        <v>0</v>
      </c>
      <c r="N28" s="349">
        <v>35</v>
      </c>
      <c r="O28" s="321">
        <f t="shared" si="4"/>
        <v>35</v>
      </c>
      <c r="Q28" s="321">
        <v>135</v>
      </c>
      <c r="R28" s="321">
        <v>89</v>
      </c>
      <c r="S28" s="321">
        <f t="shared" si="5"/>
        <v>-46</v>
      </c>
    </row>
    <row r="29" spans="1:19" ht="14" customHeight="1">
      <c r="A29" s="203">
        <v>18</v>
      </c>
      <c r="B29" s="201" t="s">
        <v>689</v>
      </c>
      <c r="C29" s="220">
        <v>319</v>
      </c>
      <c r="D29" s="339">
        <f t="shared" si="0"/>
        <v>15.95</v>
      </c>
      <c r="E29" s="220">
        <v>319</v>
      </c>
      <c r="F29" s="340">
        <f t="shared" si="1"/>
        <v>15.95</v>
      </c>
      <c r="G29" s="342">
        <v>0</v>
      </c>
      <c r="H29" s="340">
        <f t="shared" si="2"/>
        <v>0</v>
      </c>
      <c r="I29" s="340">
        <f t="shared" si="3"/>
        <v>0</v>
      </c>
      <c r="J29" s="340">
        <f t="shared" si="3"/>
        <v>0</v>
      </c>
      <c r="K29" s="343"/>
      <c r="M29" s="349">
        <v>40</v>
      </c>
      <c r="N29" s="349">
        <v>92</v>
      </c>
      <c r="O29" s="321">
        <f t="shared" si="4"/>
        <v>132</v>
      </c>
      <c r="Q29" s="321">
        <v>334</v>
      </c>
      <c r="R29" s="321">
        <v>293</v>
      </c>
      <c r="S29" s="321">
        <f t="shared" si="5"/>
        <v>-41</v>
      </c>
    </row>
    <row r="30" spans="1:19" ht="14" customHeight="1">
      <c r="A30" s="204">
        <v>19</v>
      </c>
      <c r="B30" s="33" t="s">
        <v>690</v>
      </c>
      <c r="C30" s="220">
        <v>157</v>
      </c>
      <c r="D30" s="339">
        <f t="shared" si="0"/>
        <v>7.85</v>
      </c>
      <c r="E30" s="220">
        <v>157</v>
      </c>
      <c r="F30" s="340">
        <f t="shared" si="1"/>
        <v>7.85</v>
      </c>
      <c r="G30" s="342">
        <v>0</v>
      </c>
      <c r="H30" s="340">
        <f t="shared" si="2"/>
        <v>0</v>
      </c>
      <c r="I30" s="340">
        <f t="shared" si="3"/>
        <v>0</v>
      </c>
      <c r="J30" s="340">
        <f t="shared" si="3"/>
        <v>0</v>
      </c>
      <c r="K30" s="343"/>
      <c r="M30" s="349">
        <v>54</v>
      </c>
      <c r="N30" s="349">
        <v>74</v>
      </c>
      <c r="O30" s="321">
        <f t="shared" si="4"/>
        <v>128</v>
      </c>
      <c r="Q30" s="321">
        <v>227</v>
      </c>
      <c r="R30" s="321">
        <v>208</v>
      </c>
      <c r="S30" s="321">
        <f t="shared" si="5"/>
        <v>-19</v>
      </c>
    </row>
    <row r="31" spans="1:19" ht="14" customHeight="1">
      <c r="A31" s="204">
        <v>20</v>
      </c>
      <c r="B31" s="33" t="s">
        <v>691</v>
      </c>
      <c r="C31" s="340">
        <v>113</v>
      </c>
      <c r="D31" s="339">
        <f t="shared" si="0"/>
        <v>5.65</v>
      </c>
      <c r="E31" s="340">
        <v>113</v>
      </c>
      <c r="F31" s="340">
        <f t="shared" si="1"/>
        <v>5.65</v>
      </c>
      <c r="G31" s="340">
        <v>0</v>
      </c>
      <c r="H31" s="340">
        <v>0</v>
      </c>
      <c r="I31" s="340">
        <v>0</v>
      </c>
      <c r="J31" s="340">
        <v>0</v>
      </c>
      <c r="K31" s="343"/>
    </row>
    <row r="32" spans="1:19" ht="14" customHeight="1">
      <c r="A32" s="34">
        <v>21</v>
      </c>
      <c r="B32" s="33" t="s">
        <v>692</v>
      </c>
      <c r="C32" s="340">
        <v>101</v>
      </c>
      <c r="D32" s="339">
        <f t="shared" si="0"/>
        <v>5.05</v>
      </c>
      <c r="E32" s="340">
        <v>101</v>
      </c>
      <c r="F32" s="340">
        <f t="shared" si="1"/>
        <v>5.05</v>
      </c>
      <c r="G32" s="340">
        <v>0</v>
      </c>
      <c r="H32" s="340">
        <v>0</v>
      </c>
      <c r="I32" s="340">
        <v>0</v>
      </c>
      <c r="J32" s="340">
        <v>0</v>
      </c>
      <c r="K32" s="343"/>
    </row>
    <row r="33" spans="1:18" ht="14" customHeight="1">
      <c r="A33" s="34">
        <v>22</v>
      </c>
      <c r="B33" s="33" t="s">
        <v>693</v>
      </c>
      <c r="C33" s="340">
        <v>141</v>
      </c>
      <c r="D33" s="339">
        <f t="shared" si="0"/>
        <v>7.05</v>
      </c>
      <c r="E33" s="340">
        <v>141</v>
      </c>
      <c r="F33" s="340">
        <f t="shared" si="1"/>
        <v>7.05</v>
      </c>
      <c r="G33" s="340">
        <v>0</v>
      </c>
      <c r="H33" s="340">
        <v>0</v>
      </c>
      <c r="I33" s="340">
        <v>0</v>
      </c>
      <c r="J33" s="340">
        <v>0</v>
      </c>
      <c r="K33" s="343"/>
    </row>
    <row r="34" spans="1:18" ht="14" customHeight="1">
      <c r="A34" s="34">
        <v>23</v>
      </c>
      <c r="B34" s="33" t="s">
        <v>694</v>
      </c>
      <c r="C34" s="340">
        <v>125</v>
      </c>
      <c r="D34" s="339">
        <f t="shared" si="0"/>
        <v>6.25</v>
      </c>
      <c r="E34" s="340">
        <v>125</v>
      </c>
      <c r="F34" s="340">
        <f t="shared" si="1"/>
        <v>6.25</v>
      </c>
      <c r="G34" s="340">
        <v>0</v>
      </c>
      <c r="H34" s="340">
        <v>0</v>
      </c>
      <c r="I34" s="340">
        <v>0</v>
      </c>
      <c r="J34" s="340">
        <v>0</v>
      </c>
      <c r="K34" s="343"/>
    </row>
    <row r="35" spans="1:18" ht="14" customHeight="1">
      <c r="A35" s="484">
        <v>24</v>
      </c>
      <c r="B35" s="33" t="s">
        <v>919</v>
      </c>
      <c r="C35" s="340">
        <v>0</v>
      </c>
      <c r="D35" s="339">
        <f t="shared" si="0"/>
        <v>0</v>
      </c>
      <c r="E35" s="340">
        <v>0</v>
      </c>
      <c r="F35" s="340">
        <f t="shared" si="1"/>
        <v>0</v>
      </c>
      <c r="G35" s="340">
        <v>0</v>
      </c>
      <c r="H35" s="340">
        <v>0</v>
      </c>
      <c r="I35" s="340">
        <v>0</v>
      </c>
      <c r="J35" s="340">
        <v>0</v>
      </c>
      <c r="K35" s="343"/>
    </row>
    <row r="36" spans="1:18" ht="14" customHeight="1">
      <c r="A36" s="484">
        <v>25</v>
      </c>
      <c r="B36" s="33" t="s">
        <v>920</v>
      </c>
      <c r="C36" s="340">
        <v>0</v>
      </c>
      <c r="D36" s="339">
        <f t="shared" si="0"/>
        <v>0</v>
      </c>
      <c r="E36" s="340">
        <v>0</v>
      </c>
      <c r="F36" s="340">
        <f t="shared" si="1"/>
        <v>0</v>
      </c>
      <c r="G36" s="340">
        <v>0</v>
      </c>
      <c r="H36" s="340">
        <v>0</v>
      </c>
      <c r="I36" s="340">
        <v>0</v>
      </c>
      <c r="J36" s="340">
        <v>0</v>
      </c>
      <c r="K36" s="343"/>
    </row>
    <row r="37" spans="1:18" ht="14" customHeight="1">
      <c r="A37" s="484">
        <v>26</v>
      </c>
      <c r="B37" s="33" t="s">
        <v>921</v>
      </c>
      <c r="C37" s="340">
        <v>0</v>
      </c>
      <c r="D37" s="339">
        <f t="shared" si="0"/>
        <v>0</v>
      </c>
      <c r="E37" s="340">
        <v>0</v>
      </c>
      <c r="F37" s="340">
        <f t="shared" si="1"/>
        <v>0</v>
      </c>
      <c r="G37" s="340">
        <v>0</v>
      </c>
      <c r="H37" s="340">
        <v>0</v>
      </c>
      <c r="I37" s="340">
        <v>0</v>
      </c>
      <c r="J37" s="340">
        <v>0</v>
      </c>
      <c r="K37" s="343"/>
    </row>
    <row r="38" spans="1:18" ht="14" customHeight="1">
      <c r="A38" s="345" t="s">
        <v>14</v>
      </c>
      <c r="B38" s="343"/>
      <c r="C38" s="346">
        <f>SUM(C12:C37)</f>
        <v>4033</v>
      </c>
      <c r="D38" s="346">
        <f>SUM(D12:D37)</f>
        <v>201.65000000000003</v>
      </c>
      <c r="E38" s="346">
        <f>SUM(E12:E37)</f>
        <v>4033</v>
      </c>
      <c r="F38" s="346">
        <f>SUM(F12:F37)</f>
        <v>201.65000000000003</v>
      </c>
      <c r="G38" s="346">
        <f>SUM(G12:G34)</f>
        <v>0</v>
      </c>
      <c r="H38" s="346">
        <f>SUM(H12:H34)</f>
        <v>0</v>
      </c>
      <c r="I38" s="346">
        <f>SUM(I12:I34)</f>
        <v>0</v>
      </c>
      <c r="J38" s="346">
        <f>SUM(J12:J34)</f>
        <v>0</v>
      </c>
      <c r="K38" s="343"/>
      <c r="M38" s="346">
        <f t="shared" ref="M38:R38" si="6">SUM(M12:M31)</f>
        <v>880</v>
      </c>
      <c r="N38" s="346">
        <f t="shared" si="6"/>
        <v>1202</v>
      </c>
      <c r="O38" s="346">
        <f t="shared" si="6"/>
        <v>2082</v>
      </c>
      <c r="P38" s="346">
        <f t="shared" si="6"/>
        <v>0</v>
      </c>
      <c r="Q38" s="346">
        <f t="shared" si="6"/>
        <v>4431</v>
      </c>
      <c r="R38" s="346">
        <f t="shared" si="6"/>
        <v>2923</v>
      </c>
    </row>
    <row r="40" spans="1:18">
      <c r="A40" s="348" t="s">
        <v>737</v>
      </c>
    </row>
    <row r="43" spans="1:18" ht="13">
      <c r="A43" s="13" t="s">
        <v>750</v>
      </c>
    </row>
    <row r="44" spans="1:18" ht="13">
      <c r="A44" s="13" t="str">
        <f>'AT-12'!A42</f>
        <v xml:space="preserve">Date : 28.04.2020 </v>
      </c>
    </row>
    <row r="45" spans="1:18" ht="13">
      <c r="I45" s="13" t="s">
        <v>706</v>
      </c>
    </row>
    <row r="46" spans="1:18">
      <c r="I46" s="321" t="s">
        <v>707</v>
      </c>
    </row>
    <row r="47" spans="1:18">
      <c r="I47" s="321" t="s">
        <v>708</v>
      </c>
    </row>
  </sheetData>
  <mergeCells count="15">
    <mergeCell ref="K9:K10"/>
    <mergeCell ref="C8:J8"/>
    <mergeCell ref="A9:A10"/>
    <mergeCell ref="B9:B10"/>
    <mergeCell ref="C9:D9"/>
    <mergeCell ref="E9:F9"/>
    <mergeCell ref="G9:H9"/>
    <mergeCell ref="I9:J9"/>
    <mergeCell ref="A7:B7"/>
    <mergeCell ref="I7:J7"/>
    <mergeCell ref="D1:E1"/>
    <mergeCell ref="J1:K1"/>
    <mergeCell ref="A2:J2"/>
    <mergeCell ref="A3:K3"/>
    <mergeCell ref="A5:K5"/>
  </mergeCells>
  <printOptions horizontalCentered="1"/>
  <pageMargins left="0.47" right="0" top="1.25" bottom="0.5" header="0.5" footer="0.5"/>
  <pageSetup paperSize="9" scale="67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45"/>
  <sheetViews>
    <sheetView view="pageBreakPreview" topLeftCell="A19" zoomScaleNormal="100" zoomScaleSheetLayoutView="100" workbookViewId="0">
      <selection activeCell="L36" sqref="L36"/>
    </sheetView>
  </sheetViews>
  <sheetFormatPr defaultRowHeight="12.5"/>
  <cols>
    <col min="1" max="1" width="7.1796875" customWidth="1"/>
    <col min="2" max="2" width="20.1796875" bestFit="1" customWidth="1"/>
    <col min="3" max="3" width="14.54296875" customWidth="1"/>
    <col min="4" max="4" width="16.54296875" style="172" customWidth="1"/>
    <col min="5" max="8" width="18.453125" style="172" customWidth="1"/>
  </cols>
  <sheetData>
    <row r="1" spans="1:15" ht="13">
      <c r="H1" s="186" t="s">
        <v>492</v>
      </c>
    </row>
    <row r="2" spans="1:15" ht="15.5">
      <c r="A2" s="695" t="s">
        <v>0</v>
      </c>
      <c r="B2" s="695"/>
      <c r="C2" s="695"/>
      <c r="D2" s="695"/>
      <c r="E2" s="695"/>
      <c r="F2" s="695"/>
      <c r="G2" s="695"/>
      <c r="H2" s="695"/>
      <c r="I2" s="136"/>
      <c r="J2" s="136"/>
      <c r="K2" s="136"/>
      <c r="L2" s="136"/>
      <c r="M2" s="136"/>
      <c r="N2" s="136"/>
      <c r="O2" s="136"/>
    </row>
    <row r="3" spans="1:15" ht="20.5">
      <c r="A3" s="696" t="s">
        <v>838</v>
      </c>
      <c r="B3" s="696"/>
      <c r="C3" s="696"/>
      <c r="D3" s="696"/>
      <c r="E3" s="696"/>
      <c r="F3" s="696"/>
      <c r="G3" s="696"/>
      <c r="H3" s="696"/>
      <c r="I3" s="137"/>
      <c r="J3" s="137"/>
      <c r="K3" s="137"/>
      <c r="L3" s="137"/>
      <c r="M3" s="137"/>
      <c r="N3" s="137"/>
      <c r="O3" s="137"/>
    </row>
    <row r="4" spans="1:15" ht="13.5">
      <c r="A4" s="121"/>
      <c r="B4" s="121"/>
      <c r="C4" s="121"/>
      <c r="D4" s="181"/>
      <c r="E4" s="181"/>
      <c r="F4" s="181"/>
      <c r="G4" s="181"/>
      <c r="H4" s="181"/>
      <c r="I4" s="121"/>
      <c r="J4" s="121"/>
      <c r="K4" s="121"/>
      <c r="L4" s="121"/>
      <c r="M4" s="121"/>
      <c r="N4" s="121"/>
      <c r="O4" s="121"/>
    </row>
    <row r="5" spans="1:15" ht="15.5">
      <c r="A5" s="695" t="s">
        <v>491</v>
      </c>
      <c r="B5" s="695"/>
      <c r="C5" s="695"/>
      <c r="D5" s="695"/>
      <c r="E5" s="695"/>
      <c r="F5" s="695"/>
      <c r="G5" s="695"/>
      <c r="H5" s="695"/>
      <c r="I5" s="136"/>
      <c r="J5" s="136"/>
      <c r="K5" s="136"/>
      <c r="L5" s="136"/>
      <c r="M5" s="136"/>
      <c r="N5" s="136"/>
      <c r="O5" s="136"/>
    </row>
    <row r="6" spans="1:15" ht="13.5">
      <c r="A6" s="13" t="s">
        <v>756</v>
      </c>
      <c r="B6" s="122"/>
      <c r="C6" s="121"/>
      <c r="D6" s="181"/>
      <c r="E6" s="181"/>
      <c r="F6" s="817" t="s">
        <v>916</v>
      </c>
      <c r="G6" s="817"/>
      <c r="H6" s="817"/>
      <c r="I6" s="121"/>
      <c r="J6" s="121"/>
      <c r="K6" s="121"/>
      <c r="L6" s="138"/>
      <c r="M6" s="138"/>
      <c r="N6" s="815"/>
      <c r="O6" s="815"/>
    </row>
    <row r="7" spans="1:15" ht="31.5" customHeight="1">
      <c r="A7" s="780" t="s">
        <v>2</v>
      </c>
      <c r="B7" s="780" t="s">
        <v>3</v>
      </c>
      <c r="C7" s="816" t="s">
        <v>374</v>
      </c>
      <c r="D7" s="812" t="s">
        <v>471</v>
      </c>
      <c r="E7" s="813"/>
      <c r="F7" s="813"/>
      <c r="G7" s="813"/>
      <c r="H7" s="814"/>
    </row>
    <row r="8" spans="1:15" ht="34.5" customHeight="1">
      <c r="A8" s="780"/>
      <c r="B8" s="780"/>
      <c r="C8" s="816"/>
      <c r="D8" s="182" t="s">
        <v>472</v>
      </c>
      <c r="E8" s="182" t="s">
        <v>473</v>
      </c>
      <c r="F8" s="182" t="s">
        <v>474</v>
      </c>
      <c r="G8" s="182" t="s">
        <v>627</v>
      </c>
      <c r="H8" s="182" t="s">
        <v>41</v>
      </c>
    </row>
    <row r="9" spans="1:15" ht="13.5">
      <c r="A9" s="139">
        <v>1</v>
      </c>
      <c r="B9" s="139">
        <v>2</v>
      </c>
      <c r="C9" s="139">
        <v>3</v>
      </c>
      <c r="D9" s="139">
        <v>4</v>
      </c>
      <c r="E9" s="139">
        <v>5</v>
      </c>
      <c r="F9" s="139">
        <v>6</v>
      </c>
      <c r="G9" s="139">
        <v>7</v>
      </c>
      <c r="H9" s="139">
        <v>8</v>
      </c>
    </row>
    <row r="10" spans="1:15" ht="14">
      <c r="A10" s="202">
        <v>1</v>
      </c>
      <c r="B10" s="201" t="s">
        <v>672</v>
      </c>
      <c r="C10" s="9">
        <f>'AT-3'!F9</f>
        <v>122</v>
      </c>
      <c r="D10" s="126">
        <v>35</v>
      </c>
      <c r="E10" s="126">
        <v>0</v>
      </c>
      <c r="F10" s="126">
        <f>C10-D10-E10</f>
        <v>87</v>
      </c>
      <c r="G10" s="126">
        <v>0</v>
      </c>
      <c r="H10" s="126">
        <v>0</v>
      </c>
    </row>
    <row r="11" spans="1:15" ht="14">
      <c r="A11" s="34">
        <v>2</v>
      </c>
      <c r="B11" s="33" t="s">
        <v>673</v>
      </c>
      <c r="C11" s="9">
        <f>'AT-3'!F10</f>
        <v>176</v>
      </c>
      <c r="D11" s="126">
        <v>2</v>
      </c>
      <c r="E11" s="126">
        <v>0</v>
      </c>
      <c r="F11" s="126">
        <f t="shared" ref="F11:F35" si="0">C11-D11-E11</f>
        <v>174</v>
      </c>
      <c r="G11" s="126">
        <v>0</v>
      </c>
      <c r="H11" s="126">
        <v>0</v>
      </c>
    </row>
    <row r="12" spans="1:15" ht="14">
      <c r="A12" s="202">
        <v>3</v>
      </c>
      <c r="B12" s="201" t="s">
        <v>674</v>
      </c>
      <c r="C12" s="9">
        <f>'AT-3'!F11</f>
        <v>227</v>
      </c>
      <c r="D12" s="126">
        <v>0</v>
      </c>
      <c r="E12" s="126">
        <v>0</v>
      </c>
      <c r="F12" s="126">
        <f t="shared" si="0"/>
        <v>227</v>
      </c>
      <c r="G12" s="126">
        <v>0</v>
      </c>
      <c r="H12" s="126">
        <v>0</v>
      </c>
    </row>
    <row r="13" spans="1:15" ht="14">
      <c r="A13" s="34">
        <v>4</v>
      </c>
      <c r="B13" s="33" t="s">
        <v>675</v>
      </c>
      <c r="C13" s="9">
        <f>'AT-3'!F12</f>
        <v>247</v>
      </c>
      <c r="D13" s="126">
        <v>2</v>
      </c>
      <c r="E13" s="126">
        <v>0</v>
      </c>
      <c r="F13" s="126">
        <f t="shared" si="0"/>
        <v>245</v>
      </c>
      <c r="G13" s="126">
        <v>0</v>
      </c>
      <c r="H13" s="126">
        <v>0</v>
      </c>
    </row>
    <row r="14" spans="1:15" ht="14">
      <c r="A14" s="34">
        <v>5</v>
      </c>
      <c r="B14" s="33" t="s">
        <v>676</v>
      </c>
      <c r="C14" s="9">
        <f>'AT-3'!F13</f>
        <v>93</v>
      </c>
      <c r="D14" s="126">
        <v>0</v>
      </c>
      <c r="E14" s="126">
        <v>0</v>
      </c>
      <c r="F14" s="126">
        <f t="shared" si="0"/>
        <v>93</v>
      </c>
      <c r="G14" s="126">
        <v>0</v>
      </c>
      <c r="H14" s="126">
        <v>0</v>
      </c>
    </row>
    <row r="15" spans="1:15" ht="14">
      <c r="A15" s="34">
        <v>6</v>
      </c>
      <c r="B15" s="33" t="s">
        <v>677</v>
      </c>
      <c r="C15" s="9">
        <f>'AT-3'!F14</f>
        <v>146</v>
      </c>
      <c r="D15" s="126">
        <v>0</v>
      </c>
      <c r="E15" s="126">
        <v>0</v>
      </c>
      <c r="F15" s="126">
        <f t="shared" si="0"/>
        <v>146</v>
      </c>
      <c r="G15" s="126">
        <v>0</v>
      </c>
      <c r="H15" s="126">
        <v>0</v>
      </c>
    </row>
    <row r="16" spans="1:15" ht="14">
      <c r="A16" s="202">
        <v>7</v>
      </c>
      <c r="B16" s="201" t="s">
        <v>678</v>
      </c>
      <c r="C16" s="9">
        <f>'AT-3'!F15</f>
        <v>168</v>
      </c>
      <c r="D16" s="126">
        <v>1</v>
      </c>
      <c r="E16" s="126">
        <v>0</v>
      </c>
      <c r="F16" s="126">
        <f t="shared" si="0"/>
        <v>167</v>
      </c>
      <c r="G16" s="126">
        <v>0</v>
      </c>
      <c r="H16" s="126">
        <v>0</v>
      </c>
    </row>
    <row r="17" spans="1:8" ht="14">
      <c r="A17" s="34">
        <v>8</v>
      </c>
      <c r="B17" s="33" t="s">
        <v>679</v>
      </c>
      <c r="C17" s="9">
        <f>'AT-3'!F16</f>
        <v>197</v>
      </c>
      <c r="D17" s="126">
        <v>0</v>
      </c>
      <c r="E17" s="126">
        <v>0</v>
      </c>
      <c r="F17" s="126">
        <f t="shared" si="0"/>
        <v>197</v>
      </c>
      <c r="G17" s="126">
        <v>0</v>
      </c>
      <c r="H17" s="126">
        <v>0</v>
      </c>
    </row>
    <row r="18" spans="1:8" ht="14">
      <c r="A18" s="34">
        <v>9</v>
      </c>
      <c r="B18" s="33" t="s">
        <v>680</v>
      </c>
      <c r="C18" s="9">
        <f>'AT-3'!F17</f>
        <v>141</v>
      </c>
      <c r="D18" s="126">
        <v>5</v>
      </c>
      <c r="E18" s="126">
        <v>0</v>
      </c>
      <c r="F18" s="126">
        <f t="shared" si="0"/>
        <v>136</v>
      </c>
      <c r="G18" s="126">
        <v>0</v>
      </c>
      <c r="H18" s="126">
        <v>0</v>
      </c>
    </row>
    <row r="19" spans="1:8" ht="14">
      <c r="A19" s="34">
        <v>10</v>
      </c>
      <c r="B19" s="33" t="s">
        <v>681</v>
      </c>
      <c r="C19" s="9">
        <f>'AT-3'!F18</f>
        <v>116</v>
      </c>
      <c r="D19" s="126">
        <v>21</v>
      </c>
      <c r="E19" s="126">
        <v>0</v>
      </c>
      <c r="F19" s="126">
        <f t="shared" si="0"/>
        <v>95</v>
      </c>
      <c r="G19" s="126">
        <v>0</v>
      </c>
      <c r="H19" s="126">
        <v>0</v>
      </c>
    </row>
    <row r="20" spans="1:8" ht="14">
      <c r="A20" s="34">
        <v>11</v>
      </c>
      <c r="B20" s="33" t="s">
        <v>682</v>
      </c>
      <c r="C20" s="9">
        <f>'AT-3'!F19</f>
        <v>106</v>
      </c>
      <c r="D20" s="126">
        <v>0</v>
      </c>
      <c r="E20" s="126">
        <v>0</v>
      </c>
      <c r="F20" s="126">
        <f t="shared" si="0"/>
        <v>106</v>
      </c>
      <c r="G20" s="126">
        <v>0</v>
      </c>
      <c r="H20" s="126">
        <v>0</v>
      </c>
    </row>
    <row r="21" spans="1:8" ht="14">
      <c r="A21" s="34">
        <v>12</v>
      </c>
      <c r="B21" s="33" t="s">
        <v>683</v>
      </c>
      <c r="C21" s="9">
        <f>'AT-3'!F20</f>
        <v>116</v>
      </c>
      <c r="D21" s="126">
        <v>0</v>
      </c>
      <c r="E21" s="126">
        <v>0</v>
      </c>
      <c r="F21" s="126">
        <f t="shared" si="0"/>
        <v>116</v>
      </c>
      <c r="G21" s="126">
        <v>0</v>
      </c>
      <c r="H21" s="126">
        <v>0</v>
      </c>
    </row>
    <row r="22" spans="1:8" ht="14">
      <c r="A22" s="34">
        <v>13</v>
      </c>
      <c r="B22" s="33" t="s">
        <v>684</v>
      </c>
      <c r="C22" s="9">
        <f>'AT-3'!F21</f>
        <v>72</v>
      </c>
      <c r="D22" s="126">
        <v>4</v>
      </c>
      <c r="E22" s="126">
        <v>0</v>
      </c>
      <c r="F22" s="126">
        <f t="shared" si="0"/>
        <v>68</v>
      </c>
      <c r="G22" s="126">
        <v>0</v>
      </c>
      <c r="H22" s="126">
        <v>0</v>
      </c>
    </row>
    <row r="23" spans="1:8" ht="14">
      <c r="A23" s="34">
        <v>14</v>
      </c>
      <c r="B23" s="33" t="s">
        <v>685</v>
      </c>
      <c r="C23" s="9">
        <f>'AT-3'!F22</f>
        <v>23</v>
      </c>
      <c r="D23" s="126">
        <v>0</v>
      </c>
      <c r="E23" s="126">
        <v>0</v>
      </c>
      <c r="F23" s="126">
        <f t="shared" si="0"/>
        <v>23</v>
      </c>
      <c r="G23" s="126">
        <v>0</v>
      </c>
      <c r="H23" s="126">
        <v>0</v>
      </c>
    </row>
    <row r="24" spans="1:8" ht="14">
      <c r="A24" s="202">
        <v>15</v>
      </c>
      <c r="B24" s="201" t="s">
        <v>686</v>
      </c>
      <c r="C24" s="9">
        <f>'AT-3'!F23</f>
        <v>83</v>
      </c>
      <c r="D24" s="126">
        <v>0</v>
      </c>
      <c r="E24" s="126">
        <v>0</v>
      </c>
      <c r="F24" s="126">
        <f t="shared" si="0"/>
        <v>83</v>
      </c>
      <c r="G24" s="126">
        <v>0</v>
      </c>
      <c r="H24" s="126">
        <v>0</v>
      </c>
    </row>
    <row r="25" spans="1:8" ht="14">
      <c r="A25" s="202">
        <v>16</v>
      </c>
      <c r="B25" s="201" t="s">
        <v>687</v>
      </c>
      <c r="C25" s="9">
        <f>'AT-3'!F24</f>
        <v>189</v>
      </c>
      <c r="D25" s="126">
        <v>0</v>
      </c>
      <c r="E25" s="126">
        <v>0</v>
      </c>
      <c r="F25" s="126">
        <f t="shared" si="0"/>
        <v>189</v>
      </c>
      <c r="G25" s="126">
        <v>0</v>
      </c>
      <c r="H25" s="126">
        <v>0</v>
      </c>
    </row>
    <row r="26" spans="1:8" ht="14">
      <c r="A26" s="34">
        <v>17</v>
      </c>
      <c r="B26" s="33" t="s">
        <v>688</v>
      </c>
      <c r="C26" s="9">
        <f>'AT-3'!F25</f>
        <v>76</v>
      </c>
      <c r="D26" s="126">
        <v>0</v>
      </c>
      <c r="E26" s="126">
        <v>0</v>
      </c>
      <c r="F26" s="126">
        <f t="shared" si="0"/>
        <v>76</v>
      </c>
      <c r="G26" s="126">
        <v>0</v>
      </c>
      <c r="H26" s="126">
        <v>0</v>
      </c>
    </row>
    <row r="27" spans="1:8" ht="14">
      <c r="A27" s="203">
        <v>18</v>
      </c>
      <c r="B27" s="201" t="s">
        <v>689</v>
      </c>
      <c r="C27" s="9">
        <f>'AT-3'!F26</f>
        <v>291</v>
      </c>
      <c r="D27" s="126">
        <v>19</v>
      </c>
      <c r="E27" s="126">
        <v>0</v>
      </c>
      <c r="F27" s="126">
        <f t="shared" si="0"/>
        <v>272</v>
      </c>
      <c r="G27" s="126">
        <v>0</v>
      </c>
      <c r="H27" s="126">
        <v>0</v>
      </c>
    </row>
    <row r="28" spans="1:8" ht="14">
      <c r="A28" s="204">
        <v>19</v>
      </c>
      <c r="B28" s="33" t="s">
        <v>690</v>
      </c>
      <c r="C28" s="9">
        <f>'AT-3'!F27</f>
        <v>123</v>
      </c>
      <c r="D28" s="126">
        <v>2</v>
      </c>
      <c r="E28" s="126">
        <v>0</v>
      </c>
      <c r="F28" s="126">
        <f t="shared" si="0"/>
        <v>121</v>
      </c>
      <c r="G28" s="126">
        <v>0</v>
      </c>
      <c r="H28" s="126">
        <v>0</v>
      </c>
    </row>
    <row r="29" spans="1:8" ht="14">
      <c r="A29" s="204">
        <v>20</v>
      </c>
      <c r="B29" s="33" t="s">
        <v>691</v>
      </c>
      <c r="C29" s="9">
        <f>'AT-3'!F28</f>
        <v>84</v>
      </c>
      <c r="D29" s="126">
        <v>0</v>
      </c>
      <c r="E29" s="126">
        <v>0</v>
      </c>
      <c r="F29" s="126">
        <f t="shared" si="0"/>
        <v>84</v>
      </c>
      <c r="G29" s="126">
        <v>0</v>
      </c>
      <c r="H29" s="126">
        <v>0</v>
      </c>
    </row>
    <row r="30" spans="1:8" ht="14">
      <c r="A30" s="34">
        <v>21</v>
      </c>
      <c r="B30" s="33" t="s">
        <v>692</v>
      </c>
      <c r="C30" s="9">
        <f>'AT-3'!F29</f>
        <v>77</v>
      </c>
      <c r="D30" s="126">
        <v>20</v>
      </c>
      <c r="E30" s="126">
        <v>0</v>
      </c>
      <c r="F30" s="126">
        <f t="shared" si="0"/>
        <v>57</v>
      </c>
      <c r="G30" s="126">
        <v>0</v>
      </c>
      <c r="H30" s="126">
        <v>0</v>
      </c>
    </row>
    <row r="31" spans="1:8" ht="14">
      <c r="A31" s="34">
        <v>22</v>
      </c>
      <c r="B31" s="33" t="s">
        <v>693</v>
      </c>
      <c r="C31" s="9">
        <f>'AT-3'!F30</f>
        <v>77</v>
      </c>
      <c r="D31" s="126">
        <v>0</v>
      </c>
      <c r="E31" s="126">
        <v>0</v>
      </c>
      <c r="F31" s="126">
        <f t="shared" si="0"/>
        <v>77</v>
      </c>
      <c r="G31" s="126">
        <v>0</v>
      </c>
      <c r="H31" s="126">
        <v>0</v>
      </c>
    </row>
    <row r="32" spans="1:8" ht="14">
      <c r="A32" s="34">
        <v>23</v>
      </c>
      <c r="B32" s="33" t="s">
        <v>694</v>
      </c>
      <c r="C32" s="9">
        <f>'AT-3'!F31</f>
        <v>61</v>
      </c>
      <c r="D32" s="126">
        <v>7</v>
      </c>
      <c r="E32" s="126">
        <v>0</v>
      </c>
      <c r="F32" s="126">
        <f t="shared" si="0"/>
        <v>54</v>
      </c>
      <c r="G32" s="126">
        <v>0</v>
      </c>
      <c r="H32" s="126">
        <v>0</v>
      </c>
    </row>
    <row r="33" spans="1:8" ht="14">
      <c r="A33" s="484">
        <v>24</v>
      </c>
      <c r="B33" s="33" t="s">
        <v>919</v>
      </c>
      <c r="C33" s="9">
        <f>'AT-3'!F32</f>
        <v>50</v>
      </c>
      <c r="D33" s="126">
        <v>0</v>
      </c>
      <c r="E33" s="126">
        <v>0</v>
      </c>
      <c r="F33" s="126">
        <f t="shared" si="0"/>
        <v>50</v>
      </c>
      <c r="G33" s="126">
        <v>0</v>
      </c>
      <c r="H33" s="126">
        <v>0</v>
      </c>
    </row>
    <row r="34" spans="1:8" ht="14">
      <c r="A34" s="484">
        <v>25</v>
      </c>
      <c r="B34" s="33" t="s">
        <v>920</v>
      </c>
      <c r="C34" s="9">
        <f>'AT-3'!F33</f>
        <v>39</v>
      </c>
      <c r="D34" s="126">
        <v>1</v>
      </c>
      <c r="E34" s="126">
        <v>0</v>
      </c>
      <c r="F34" s="126">
        <f t="shared" si="0"/>
        <v>38</v>
      </c>
      <c r="G34" s="126">
        <v>0</v>
      </c>
      <c r="H34" s="126">
        <v>0</v>
      </c>
    </row>
    <row r="35" spans="1:8" ht="14">
      <c r="A35" s="484">
        <v>26</v>
      </c>
      <c r="B35" s="33" t="s">
        <v>921</v>
      </c>
      <c r="C35" s="9">
        <f>'AT-3'!F34</f>
        <v>43</v>
      </c>
      <c r="D35" s="126">
        <v>0</v>
      </c>
      <c r="E35" s="126">
        <v>0</v>
      </c>
      <c r="F35" s="126">
        <f t="shared" si="0"/>
        <v>43</v>
      </c>
      <c r="G35" s="126">
        <v>0</v>
      </c>
      <c r="H35" s="126">
        <v>0</v>
      </c>
    </row>
    <row r="36" spans="1:8" ht="13">
      <c r="A36" s="3" t="s">
        <v>14</v>
      </c>
      <c r="B36" s="9"/>
      <c r="C36" s="102">
        <f t="shared" ref="C36:H36" si="1">SUM(C10:C35)</f>
        <v>3143</v>
      </c>
      <c r="D36" s="102">
        <f t="shared" si="1"/>
        <v>119</v>
      </c>
      <c r="E36" s="102">
        <f t="shared" si="1"/>
        <v>0</v>
      </c>
      <c r="F36" s="102">
        <f t="shared" si="1"/>
        <v>3024</v>
      </c>
      <c r="G36" s="102">
        <f t="shared" si="1"/>
        <v>0</v>
      </c>
      <c r="H36" s="102">
        <f t="shared" si="1"/>
        <v>0</v>
      </c>
    </row>
    <row r="37" spans="1:8" ht="15" customHeight="1">
      <c r="A37" s="128"/>
      <c r="B37" s="128"/>
      <c r="C37" s="128"/>
      <c r="D37" s="129"/>
      <c r="E37" s="129"/>
      <c r="F37" s="129"/>
      <c r="G37" s="129"/>
      <c r="H37" s="129"/>
    </row>
    <row r="39" spans="1:8" ht="13">
      <c r="A39" s="13" t="s">
        <v>750</v>
      </c>
    </row>
    <row r="40" spans="1:8" ht="13">
      <c r="A40" s="13" t="str">
        <f>'AT-12A'!A44</f>
        <v xml:space="preserve">Date : 28.04.2020 </v>
      </c>
    </row>
    <row r="43" spans="1:8" ht="13">
      <c r="G43" s="13" t="s">
        <v>706</v>
      </c>
    </row>
    <row r="44" spans="1:8">
      <c r="G44" s="221" t="s">
        <v>707</v>
      </c>
    </row>
    <row r="45" spans="1:8">
      <c r="G45" s="221" t="s">
        <v>708</v>
      </c>
    </row>
  </sheetData>
  <mergeCells count="9">
    <mergeCell ref="A2:H2"/>
    <mergeCell ref="A3:H3"/>
    <mergeCell ref="A5:H5"/>
    <mergeCell ref="D7:H7"/>
    <mergeCell ref="N6:O6"/>
    <mergeCell ref="A7:A8"/>
    <mergeCell ref="B7:B8"/>
    <mergeCell ref="C7:C8"/>
    <mergeCell ref="F6:H6"/>
  </mergeCells>
  <printOptions horizontalCentered="1"/>
  <pageMargins left="0.70866141732283505" right="0.70866141732283505" top="1.2362204720000001" bottom="0.5" header="0.31496062992126" footer="0.31496062992126"/>
  <pageSetup paperSize="9" scale="71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0"/>
  <sheetViews>
    <sheetView view="pageBreakPreview" topLeftCell="A13" zoomScaleSheetLayoutView="100" workbookViewId="0">
      <selection activeCell="A27" sqref="A27"/>
    </sheetView>
  </sheetViews>
  <sheetFormatPr defaultRowHeight="12.5"/>
  <cols>
    <col min="1" max="1" width="4.7265625" style="221" customWidth="1"/>
    <col min="2" max="2" width="29.90625" style="221" customWidth="1"/>
    <col min="3" max="3" width="19.26953125" style="221" hidden="1" customWidth="1"/>
    <col min="4" max="4" width="17.36328125" style="221" hidden="1" customWidth="1"/>
    <col min="5" max="5" width="15.54296875" style="221" hidden="1" customWidth="1"/>
    <col min="6" max="6" width="16.453125" style="221" hidden="1" customWidth="1"/>
    <col min="7" max="7" width="10.54296875" style="221" hidden="1" customWidth="1"/>
    <col min="8" max="8" width="7.1796875" style="221" customWidth="1"/>
    <col min="9" max="9" width="4.81640625" style="221" customWidth="1"/>
    <col min="10" max="10" width="7" style="221" customWidth="1"/>
    <col min="11" max="11" width="10.81640625" style="221" customWidth="1"/>
    <col min="12" max="12" width="7.1796875" style="221" customWidth="1"/>
    <col min="13" max="13" width="9.7265625" style="221" customWidth="1"/>
    <col min="14" max="14" width="7.453125" style="221" customWidth="1"/>
    <col min="15" max="15" width="6.90625" style="221" customWidth="1"/>
    <col min="16" max="16" width="7" style="221" customWidth="1"/>
    <col min="17" max="17" width="4.54296875" style="221" customWidth="1"/>
    <col min="18" max="18" width="6.453125" style="221" customWidth="1"/>
    <col min="19" max="19" width="5.90625" style="221" customWidth="1"/>
    <col min="20" max="20" width="6.6328125" style="221" customWidth="1"/>
    <col min="21" max="21" width="5.26953125" style="221" customWidth="1"/>
    <col min="22" max="23" width="7.6328125" style="221" customWidth="1"/>
    <col min="24" max="24" width="7.54296875" style="221" customWidth="1"/>
    <col min="25" max="25" width="8.1796875" style="221" customWidth="1"/>
    <col min="26" max="26" width="7.6328125" style="221" customWidth="1"/>
    <col min="27" max="27" width="10.54296875" style="221" customWidth="1"/>
    <col min="28" max="260" width="9.1796875" style="221"/>
    <col min="261" max="261" width="4.7265625" style="221" customWidth="1"/>
    <col min="262" max="262" width="32.453125" style="221" customWidth="1"/>
    <col min="263" max="266" width="0" style="221" hidden="1" customWidth="1"/>
    <col min="267" max="267" width="6.7265625" style="221" customWidth="1"/>
    <col min="268" max="268" width="7.1796875" style="221" customWidth="1"/>
    <col min="269" max="269" width="4.81640625" style="221" customWidth="1"/>
    <col min="270" max="270" width="7.54296875" style="221" customWidth="1"/>
    <col min="271" max="271" width="7.6328125" style="221" customWidth="1"/>
    <col min="272" max="272" width="5.54296875" style="221" customWidth="1"/>
    <col min="273" max="273" width="7.453125" style="221" customWidth="1"/>
    <col min="274" max="274" width="7" style="221" customWidth="1"/>
    <col min="275" max="275" width="4.54296875" style="221" customWidth="1"/>
    <col min="276" max="276" width="6.453125" style="221" customWidth="1"/>
    <col min="277" max="277" width="6.6328125" style="221" customWidth="1"/>
    <col min="278" max="278" width="5.26953125" style="221" customWidth="1"/>
    <col min="279" max="279" width="7.6328125" style="221" customWidth="1"/>
    <col min="280" max="280" width="7.54296875" style="221" customWidth="1"/>
    <col min="281" max="516" width="9.1796875" style="221"/>
    <col min="517" max="517" width="4.7265625" style="221" customWidth="1"/>
    <col min="518" max="518" width="32.453125" style="221" customWidth="1"/>
    <col min="519" max="522" width="0" style="221" hidden="1" customWidth="1"/>
    <col min="523" max="523" width="6.7265625" style="221" customWidth="1"/>
    <col min="524" max="524" width="7.1796875" style="221" customWidth="1"/>
    <col min="525" max="525" width="4.81640625" style="221" customWidth="1"/>
    <col min="526" max="526" width="7.54296875" style="221" customWidth="1"/>
    <col min="527" max="527" width="7.6328125" style="221" customWidth="1"/>
    <col min="528" max="528" width="5.54296875" style="221" customWidth="1"/>
    <col min="529" max="529" width="7.453125" style="221" customWidth="1"/>
    <col min="530" max="530" width="7" style="221" customWidth="1"/>
    <col min="531" max="531" width="4.54296875" style="221" customWidth="1"/>
    <col min="532" max="532" width="6.453125" style="221" customWidth="1"/>
    <col min="533" max="533" width="6.6328125" style="221" customWidth="1"/>
    <col min="534" max="534" width="5.26953125" style="221" customWidth="1"/>
    <col min="535" max="535" width="7.6328125" style="221" customWidth="1"/>
    <col min="536" max="536" width="7.54296875" style="221" customWidth="1"/>
    <col min="537" max="772" width="9.1796875" style="221"/>
    <col min="773" max="773" width="4.7265625" style="221" customWidth="1"/>
    <col min="774" max="774" width="32.453125" style="221" customWidth="1"/>
    <col min="775" max="778" width="0" style="221" hidden="1" customWidth="1"/>
    <col min="779" max="779" width="6.7265625" style="221" customWidth="1"/>
    <col min="780" max="780" width="7.1796875" style="221" customWidth="1"/>
    <col min="781" max="781" width="4.81640625" style="221" customWidth="1"/>
    <col min="782" max="782" width="7.54296875" style="221" customWidth="1"/>
    <col min="783" max="783" width="7.6328125" style="221" customWidth="1"/>
    <col min="784" max="784" width="5.54296875" style="221" customWidth="1"/>
    <col min="785" max="785" width="7.453125" style="221" customWidth="1"/>
    <col min="786" max="786" width="7" style="221" customWidth="1"/>
    <col min="787" max="787" width="4.54296875" style="221" customWidth="1"/>
    <col min="788" max="788" width="6.453125" style="221" customWidth="1"/>
    <col min="789" max="789" width="6.6328125" style="221" customWidth="1"/>
    <col min="790" max="790" width="5.26953125" style="221" customWidth="1"/>
    <col min="791" max="791" width="7.6328125" style="221" customWidth="1"/>
    <col min="792" max="792" width="7.54296875" style="221" customWidth="1"/>
    <col min="793" max="1028" width="9.1796875" style="221"/>
    <col min="1029" max="1029" width="4.7265625" style="221" customWidth="1"/>
    <col min="1030" max="1030" width="32.453125" style="221" customWidth="1"/>
    <col min="1031" max="1034" width="0" style="221" hidden="1" customWidth="1"/>
    <col min="1035" max="1035" width="6.7265625" style="221" customWidth="1"/>
    <col min="1036" max="1036" width="7.1796875" style="221" customWidth="1"/>
    <col min="1037" max="1037" width="4.81640625" style="221" customWidth="1"/>
    <col min="1038" max="1038" width="7.54296875" style="221" customWidth="1"/>
    <col min="1039" max="1039" width="7.6328125" style="221" customWidth="1"/>
    <col min="1040" max="1040" width="5.54296875" style="221" customWidth="1"/>
    <col min="1041" max="1041" width="7.453125" style="221" customWidth="1"/>
    <col min="1042" max="1042" width="7" style="221" customWidth="1"/>
    <col min="1043" max="1043" width="4.54296875" style="221" customWidth="1"/>
    <col min="1044" max="1044" width="6.453125" style="221" customWidth="1"/>
    <col min="1045" max="1045" width="6.6328125" style="221" customWidth="1"/>
    <col min="1046" max="1046" width="5.26953125" style="221" customWidth="1"/>
    <col min="1047" max="1047" width="7.6328125" style="221" customWidth="1"/>
    <col min="1048" max="1048" width="7.54296875" style="221" customWidth="1"/>
    <col min="1049" max="1284" width="9.1796875" style="221"/>
    <col min="1285" max="1285" width="4.7265625" style="221" customWidth="1"/>
    <col min="1286" max="1286" width="32.453125" style="221" customWidth="1"/>
    <col min="1287" max="1290" width="0" style="221" hidden="1" customWidth="1"/>
    <col min="1291" max="1291" width="6.7265625" style="221" customWidth="1"/>
    <col min="1292" max="1292" width="7.1796875" style="221" customWidth="1"/>
    <col min="1293" max="1293" width="4.81640625" style="221" customWidth="1"/>
    <col min="1294" max="1294" width="7.54296875" style="221" customWidth="1"/>
    <col min="1295" max="1295" width="7.6328125" style="221" customWidth="1"/>
    <col min="1296" max="1296" width="5.54296875" style="221" customWidth="1"/>
    <col min="1297" max="1297" width="7.453125" style="221" customWidth="1"/>
    <col min="1298" max="1298" width="7" style="221" customWidth="1"/>
    <col min="1299" max="1299" width="4.54296875" style="221" customWidth="1"/>
    <col min="1300" max="1300" width="6.453125" style="221" customWidth="1"/>
    <col min="1301" max="1301" width="6.6328125" style="221" customWidth="1"/>
    <col min="1302" max="1302" width="5.26953125" style="221" customWidth="1"/>
    <col min="1303" max="1303" width="7.6328125" style="221" customWidth="1"/>
    <col min="1304" max="1304" width="7.54296875" style="221" customWidth="1"/>
    <col min="1305" max="1540" width="9.1796875" style="221"/>
    <col min="1541" max="1541" width="4.7265625" style="221" customWidth="1"/>
    <col min="1542" max="1542" width="32.453125" style="221" customWidth="1"/>
    <col min="1543" max="1546" width="0" style="221" hidden="1" customWidth="1"/>
    <col min="1547" max="1547" width="6.7265625" style="221" customWidth="1"/>
    <col min="1548" max="1548" width="7.1796875" style="221" customWidth="1"/>
    <col min="1549" max="1549" width="4.81640625" style="221" customWidth="1"/>
    <col min="1550" max="1550" width="7.54296875" style="221" customWidth="1"/>
    <col min="1551" max="1551" width="7.6328125" style="221" customWidth="1"/>
    <col min="1552" max="1552" width="5.54296875" style="221" customWidth="1"/>
    <col min="1553" max="1553" width="7.453125" style="221" customWidth="1"/>
    <col min="1554" max="1554" width="7" style="221" customWidth="1"/>
    <col min="1555" max="1555" width="4.54296875" style="221" customWidth="1"/>
    <col min="1556" max="1556" width="6.453125" style="221" customWidth="1"/>
    <col min="1557" max="1557" width="6.6328125" style="221" customWidth="1"/>
    <col min="1558" max="1558" width="5.26953125" style="221" customWidth="1"/>
    <col min="1559" max="1559" width="7.6328125" style="221" customWidth="1"/>
    <col min="1560" max="1560" width="7.54296875" style="221" customWidth="1"/>
    <col min="1561" max="1796" width="9.1796875" style="221"/>
    <col min="1797" max="1797" width="4.7265625" style="221" customWidth="1"/>
    <col min="1798" max="1798" width="32.453125" style="221" customWidth="1"/>
    <col min="1799" max="1802" width="0" style="221" hidden="1" customWidth="1"/>
    <col min="1803" max="1803" width="6.7265625" style="221" customWidth="1"/>
    <col min="1804" max="1804" width="7.1796875" style="221" customWidth="1"/>
    <col min="1805" max="1805" width="4.81640625" style="221" customWidth="1"/>
    <col min="1806" max="1806" width="7.54296875" style="221" customWidth="1"/>
    <col min="1807" max="1807" width="7.6328125" style="221" customWidth="1"/>
    <col min="1808" max="1808" width="5.54296875" style="221" customWidth="1"/>
    <col min="1809" max="1809" width="7.453125" style="221" customWidth="1"/>
    <col min="1810" max="1810" width="7" style="221" customWidth="1"/>
    <col min="1811" max="1811" width="4.54296875" style="221" customWidth="1"/>
    <col min="1812" max="1812" width="6.453125" style="221" customWidth="1"/>
    <col min="1813" max="1813" width="6.6328125" style="221" customWidth="1"/>
    <col min="1814" max="1814" width="5.26953125" style="221" customWidth="1"/>
    <col min="1815" max="1815" width="7.6328125" style="221" customWidth="1"/>
    <col min="1816" max="1816" width="7.54296875" style="221" customWidth="1"/>
    <col min="1817" max="2052" width="9.1796875" style="221"/>
    <col min="2053" max="2053" width="4.7265625" style="221" customWidth="1"/>
    <col min="2054" max="2054" width="32.453125" style="221" customWidth="1"/>
    <col min="2055" max="2058" width="0" style="221" hidden="1" customWidth="1"/>
    <col min="2059" max="2059" width="6.7265625" style="221" customWidth="1"/>
    <col min="2060" max="2060" width="7.1796875" style="221" customWidth="1"/>
    <col min="2061" max="2061" width="4.81640625" style="221" customWidth="1"/>
    <col min="2062" max="2062" width="7.54296875" style="221" customWidth="1"/>
    <col min="2063" max="2063" width="7.6328125" style="221" customWidth="1"/>
    <col min="2064" max="2064" width="5.54296875" style="221" customWidth="1"/>
    <col min="2065" max="2065" width="7.453125" style="221" customWidth="1"/>
    <col min="2066" max="2066" width="7" style="221" customWidth="1"/>
    <col min="2067" max="2067" width="4.54296875" style="221" customWidth="1"/>
    <col min="2068" max="2068" width="6.453125" style="221" customWidth="1"/>
    <col min="2069" max="2069" width="6.6328125" style="221" customWidth="1"/>
    <col min="2070" max="2070" width="5.26953125" style="221" customWidth="1"/>
    <col min="2071" max="2071" width="7.6328125" style="221" customWidth="1"/>
    <col min="2072" max="2072" width="7.54296875" style="221" customWidth="1"/>
    <col min="2073" max="2308" width="9.1796875" style="221"/>
    <col min="2309" max="2309" width="4.7265625" style="221" customWidth="1"/>
    <col min="2310" max="2310" width="32.453125" style="221" customWidth="1"/>
    <col min="2311" max="2314" width="0" style="221" hidden="1" customWidth="1"/>
    <col min="2315" max="2315" width="6.7265625" style="221" customWidth="1"/>
    <col min="2316" max="2316" width="7.1796875" style="221" customWidth="1"/>
    <col min="2317" max="2317" width="4.81640625" style="221" customWidth="1"/>
    <col min="2318" max="2318" width="7.54296875" style="221" customWidth="1"/>
    <col min="2319" max="2319" width="7.6328125" style="221" customWidth="1"/>
    <col min="2320" max="2320" width="5.54296875" style="221" customWidth="1"/>
    <col min="2321" max="2321" width="7.453125" style="221" customWidth="1"/>
    <col min="2322" max="2322" width="7" style="221" customWidth="1"/>
    <col min="2323" max="2323" width="4.54296875" style="221" customWidth="1"/>
    <col min="2324" max="2324" width="6.453125" style="221" customWidth="1"/>
    <col min="2325" max="2325" width="6.6328125" style="221" customWidth="1"/>
    <col min="2326" max="2326" width="5.26953125" style="221" customWidth="1"/>
    <col min="2327" max="2327" width="7.6328125" style="221" customWidth="1"/>
    <col min="2328" max="2328" width="7.54296875" style="221" customWidth="1"/>
    <col min="2329" max="2564" width="9.1796875" style="221"/>
    <col min="2565" max="2565" width="4.7265625" style="221" customWidth="1"/>
    <col min="2566" max="2566" width="32.453125" style="221" customWidth="1"/>
    <col min="2567" max="2570" width="0" style="221" hidden="1" customWidth="1"/>
    <col min="2571" max="2571" width="6.7265625" style="221" customWidth="1"/>
    <col min="2572" max="2572" width="7.1796875" style="221" customWidth="1"/>
    <col min="2573" max="2573" width="4.81640625" style="221" customWidth="1"/>
    <col min="2574" max="2574" width="7.54296875" style="221" customWidth="1"/>
    <col min="2575" max="2575" width="7.6328125" style="221" customWidth="1"/>
    <col min="2576" max="2576" width="5.54296875" style="221" customWidth="1"/>
    <col min="2577" max="2577" width="7.453125" style="221" customWidth="1"/>
    <col min="2578" max="2578" width="7" style="221" customWidth="1"/>
    <col min="2579" max="2579" width="4.54296875" style="221" customWidth="1"/>
    <col min="2580" max="2580" width="6.453125" style="221" customWidth="1"/>
    <col min="2581" max="2581" width="6.6328125" style="221" customWidth="1"/>
    <col min="2582" max="2582" width="5.26953125" style="221" customWidth="1"/>
    <col min="2583" max="2583" width="7.6328125" style="221" customWidth="1"/>
    <col min="2584" max="2584" width="7.54296875" style="221" customWidth="1"/>
    <col min="2585" max="2820" width="9.1796875" style="221"/>
    <col min="2821" max="2821" width="4.7265625" style="221" customWidth="1"/>
    <col min="2822" max="2822" width="32.453125" style="221" customWidth="1"/>
    <col min="2823" max="2826" width="0" style="221" hidden="1" customWidth="1"/>
    <col min="2827" max="2827" width="6.7265625" style="221" customWidth="1"/>
    <col min="2828" max="2828" width="7.1796875" style="221" customWidth="1"/>
    <col min="2829" max="2829" width="4.81640625" style="221" customWidth="1"/>
    <col min="2830" max="2830" width="7.54296875" style="221" customWidth="1"/>
    <col min="2831" max="2831" width="7.6328125" style="221" customWidth="1"/>
    <col min="2832" max="2832" width="5.54296875" style="221" customWidth="1"/>
    <col min="2833" max="2833" width="7.453125" style="221" customWidth="1"/>
    <col min="2834" max="2834" width="7" style="221" customWidth="1"/>
    <col min="2835" max="2835" width="4.54296875" style="221" customWidth="1"/>
    <col min="2836" max="2836" width="6.453125" style="221" customWidth="1"/>
    <col min="2837" max="2837" width="6.6328125" style="221" customWidth="1"/>
    <col min="2838" max="2838" width="5.26953125" style="221" customWidth="1"/>
    <col min="2839" max="2839" width="7.6328125" style="221" customWidth="1"/>
    <col min="2840" max="2840" width="7.54296875" style="221" customWidth="1"/>
    <col min="2841" max="3076" width="9.1796875" style="221"/>
    <col min="3077" max="3077" width="4.7265625" style="221" customWidth="1"/>
    <col min="3078" max="3078" width="32.453125" style="221" customWidth="1"/>
    <col min="3079" max="3082" width="0" style="221" hidden="1" customWidth="1"/>
    <col min="3083" max="3083" width="6.7265625" style="221" customWidth="1"/>
    <col min="3084" max="3084" width="7.1796875" style="221" customWidth="1"/>
    <col min="3085" max="3085" width="4.81640625" style="221" customWidth="1"/>
    <col min="3086" max="3086" width="7.54296875" style="221" customWidth="1"/>
    <col min="3087" max="3087" width="7.6328125" style="221" customWidth="1"/>
    <col min="3088" max="3088" width="5.54296875" style="221" customWidth="1"/>
    <col min="3089" max="3089" width="7.453125" style="221" customWidth="1"/>
    <col min="3090" max="3090" width="7" style="221" customWidth="1"/>
    <col min="3091" max="3091" width="4.54296875" style="221" customWidth="1"/>
    <col min="3092" max="3092" width="6.453125" style="221" customWidth="1"/>
    <col min="3093" max="3093" width="6.6328125" style="221" customWidth="1"/>
    <col min="3094" max="3094" width="5.26953125" style="221" customWidth="1"/>
    <col min="3095" max="3095" width="7.6328125" style="221" customWidth="1"/>
    <col min="3096" max="3096" width="7.54296875" style="221" customWidth="1"/>
    <col min="3097" max="3332" width="9.1796875" style="221"/>
    <col min="3333" max="3333" width="4.7265625" style="221" customWidth="1"/>
    <col min="3334" max="3334" width="32.453125" style="221" customWidth="1"/>
    <col min="3335" max="3338" width="0" style="221" hidden="1" customWidth="1"/>
    <col min="3339" max="3339" width="6.7265625" style="221" customWidth="1"/>
    <col min="3340" max="3340" width="7.1796875" style="221" customWidth="1"/>
    <col min="3341" max="3341" width="4.81640625" style="221" customWidth="1"/>
    <col min="3342" max="3342" width="7.54296875" style="221" customWidth="1"/>
    <col min="3343" max="3343" width="7.6328125" style="221" customWidth="1"/>
    <col min="3344" max="3344" width="5.54296875" style="221" customWidth="1"/>
    <col min="3345" max="3345" width="7.453125" style="221" customWidth="1"/>
    <col min="3346" max="3346" width="7" style="221" customWidth="1"/>
    <col min="3347" max="3347" width="4.54296875" style="221" customWidth="1"/>
    <col min="3348" max="3348" width="6.453125" style="221" customWidth="1"/>
    <col min="3349" max="3349" width="6.6328125" style="221" customWidth="1"/>
    <col min="3350" max="3350" width="5.26953125" style="221" customWidth="1"/>
    <col min="3351" max="3351" width="7.6328125" style="221" customWidth="1"/>
    <col min="3352" max="3352" width="7.54296875" style="221" customWidth="1"/>
    <col min="3353" max="3588" width="9.1796875" style="221"/>
    <col min="3589" max="3589" width="4.7265625" style="221" customWidth="1"/>
    <col min="3590" max="3590" width="32.453125" style="221" customWidth="1"/>
    <col min="3591" max="3594" width="0" style="221" hidden="1" customWidth="1"/>
    <col min="3595" max="3595" width="6.7265625" style="221" customWidth="1"/>
    <col min="3596" max="3596" width="7.1796875" style="221" customWidth="1"/>
    <col min="3597" max="3597" width="4.81640625" style="221" customWidth="1"/>
    <col min="3598" max="3598" width="7.54296875" style="221" customWidth="1"/>
    <col min="3599" max="3599" width="7.6328125" style="221" customWidth="1"/>
    <col min="3600" max="3600" width="5.54296875" style="221" customWidth="1"/>
    <col min="3601" max="3601" width="7.453125" style="221" customWidth="1"/>
    <col min="3602" max="3602" width="7" style="221" customWidth="1"/>
    <col min="3603" max="3603" width="4.54296875" style="221" customWidth="1"/>
    <col min="3604" max="3604" width="6.453125" style="221" customWidth="1"/>
    <col min="3605" max="3605" width="6.6328125" style="221" customWidth="1"/>
    <col min="3606" max="3606" width="5.26953125" style="221" customWidth="1"/>
    <col min="3607" max="3607" width="7.6328125" style="221" customWidth="1"/>
    <col min="3608" max="3608" width="7.54296875" style="221" customWidth="1"/>
    <col min="3609" max="3844" width="9.1796875" style="221"/>
    <col min="3845" max="3845" width="4.7265625" style="221" customWidth="1"/>
    <col min="3846" max="3846" width="32.453125" style="221" customWidth="1"/>
    <col min="3847" max="3850" width="0" style="221" hidden="1" customWidth="1"/>
    <col min="3851" max="3851" width="6.7265625" style="221" customWidth="1"/>
    <col min="3852" max="3852" width="7.1796875" style="221" customWidth="1"/>
    <col min="3853" max="3853" width="4.81640625" style="221" customWidth="1"/>
    <col min="3854" max="3854" width="7.54296875" style="221" customWidth="1"/>
    <col min="3855" max="3855" width="7.6328125" style="221" customWidth="1"/>
    <col min="3856" max="3856" width="5.54296875" style="221" customWidth="1"/>
    <col min="3857" max="3857" width="7.453125" style="221" customWidth="1"/>
    <col min="3858" max="3858" width="7" style="221" customWidth="1"/>
    <col min="3859" max="3859" width="4.54296875" style="221" customWidth="1"/>
    <col min="3860" max="3860" width="6.453125" style="221" customWidth="1"/>
    <col min="3861" max="3861" width="6.6328125" style="221" customWidth="1"/>
    <col min="3862" max="3862" width="5.26953125" style="221" customWidth="1"/>
    <col min="3863" max="3863" width="7.6328125" style="221" customWidth="1"/>
    <col min="3864" max="3864" width="7.54296875" style="221" customWidth="1"/>
    <col min="3865" max="4100" width="9.1796875" style="221"/>
    <col min="4101" max="4101" width="4.7265625" style="221" customWidth="1"/>
    <col min="4102" max="4102" width="32.453125" style="221" customWidth="1"/>
    <col min="4103" max="4106" width="0" style="221" hidden="1" customWidth="1"/>
    <col min="4107" max="4107" width="6.7265625" style="221" customWidth="1"/>
    <col min="4108" max="4108" width="7.1796875" style="221" customWidth="1"/>
    <col min="4109" max="4109" width="4.81640625" style="221" customWidth="1"/>
    <col min="4110" max="4110" width="7.54296875" style="221" customWidth="1"/>
    <col min="4111" max="4111" width="7.6328125" style="221" customWidth="1"/>
    <col min="4112" max="4112" width="5.54296875" style="221" customWidth="1"/>
    <col min="4113" max="4113" width="7.453125" style="221" customWidth="1"/>
    <col min="4114" max="4114" width="7" style="221" customWidth="1"/>
    <col min="4115" max="4115" width="4.54296875" style="221" customWidth="1"/>
    <col min="4116" max="4116" width="6.453125" style="221" customWidth="1"/>
    <col min="4117" max="4117" width="6.6328125" style="221" customWidth="1"/>
    <col min="4118" max="4118" width="5.26953125" style="221" customWidth="1"/>
    <col min="4119" max="4119" width="7.6328125" style="221" customWidth="1"/>
    <col min="4120" max="4120" width="7.54296875" style="221" customWidth="1"/>
    <col min="4121" max="4356" width="9.1796875" style="221"/>
    <col min="4357" max="4357" width="4.7265625" style="221" customWidth="1"/>
    <col min="4358" max="4358" width="32.453125" style="221" customWidth="1"/>
    <col min="4359" max="4362" width="0" style="221" hidden="1" customWidth="1"/>
    <col min="4363" max="4363" width="6.7265625" style="221" customWidth="1"/>
    <col min="4364" max="4364" width="7.1796875" style="221" customWidth="1"/>
    <col min="4365" max="4365" width="4.81640625" style="221" customWidth="1"/>
    <col min="4366" max="4366" width="7.54296875" style="221" customWidth="1"/>
    <col min="4367" max="4367" width="7.6328125" style="221" customWidth="1"/>
    <col min="4368" max="4368" width="5.54296875" style="221" customWidth="1"/>
    <col min="4369" max="4369" width="7.453125" style="221" customWidth="1"/>
    <col min="4370" max="4370" width="7" style="221" customWidth="1"/>
    <col min="4371" max="4371" width="4.54296875" style="221" customWidth="1"/>
    <col min="4372" max="4372" width="6.453125" style="221" customWidth="1"/>
    <col min="4373" max="4373" width="6.6328125" style="221" customWidth="1"/>
    <col min="4374" max="4374" width="5.26953125" style="221" customWidth="1"/>
    <col min="4375" max="4375" width="7.6328125" style="221" customWidth="1"/>
    <col min="4376" max="4376" width="7.54296875" style="221" customWidth="1"/>
    <col min="4377" max="4612" width="9.1796875" style="221"/>
    <col min="4613" max="4613" width="4.7265625" style="221" customWidth="1"/>
    <col min="4614" max="4614" width="32.453125" style="221" customWidth="1"/>
    <col min="4615" max="4618" width="0" style="221" hidden="1" customWidth="1"/>
    <col min="4619" max="4619" width="6.7265625" style="221" customWidth="1"/>
    <col min="4620" max="4620" width="7.1796875" style="221" customWidth="1"/>
    <col min="4621" max="4621" width="4.81640625" style="221" customWidth="1"/>
    <col min="4622" max="4622" width="7.54296875" style="221" customWidth="1"/>
    <col min="4623" max="4623" width="7.6328125" style="221" customWidth="1"/>
    <col min="4624" max="4624" width="5.54296875" style="221" customWidth="1"/>
    <col min="4625" max="4625" width="7.453125" style="221" customWidth="1"/>
    <col min="4626" max="4626" width="7" style="221" customWidth="1"/>
    <col min="4627" max="4627" width="4.54296875" style="221" customWidth="1"/>
    <col min="4628" max="4628" width="6.453125" style="221" customWidth="1"/>
    <col min="4629" max="4629" width="6.6328125" style="221" customWidth="1"/>
    <col min="4630" max="4630" width="5.26953125" style="221" customWidth="1"/>
    <col min="4631" max="4631" width="7.6328125" style="221" customWidth="1"/>
    <col min="4632" max="4632" width="7.54296875" style="221" customWidth="1"/>
    <col min="4633" max="4868" width="9.1796875" style="221"/>
    <col min="4869" max="4869" width="4.7265625" style="221" customWidth="1"/>
    <col min="4870" max="4870" width="32.453125" style="221" customWidth="1"/>
    <col min="4871" max="4874" width="0" style="221" hidden="1" customWidth="1"/>
    <col min="4875" max="4875" width="6.7265625" style="221" customWidth="1"/>
    <col min="4876" max="4876" width="7.1796875" style="221" customWidth="1"/>
    <col min="4877" max="4877" width="4.81640625" style="221" customWidth="1"/>
    <col min="4878" max="4878" width="7.54296875" style="221" customWidth="1"/>
    <col min="4879" max="4879" width="7.6328125" style="221" customWidth="1"/>
    <col min="4880" max="4880" width="5.54296875" style="221" customWidth="1"/>
    <col min="4881" max="4881" width="7.453125" style="221" customWidth="1"/>
    <col min="4882" max="4882" width="7" style="221" customWidth="1"/>
    <col min="4883" max="4883" width="4.54296875" style="221" customWidth="1"/>
    <col min="4884" max="4884" width="6.453125" style="221" customWidth="1"/>
    <col min="4885" max="4885" width="6.6328125" style="221" customWidth="1"/>
    <col min="4886" max="4886" width="5.26953125" style="221" customWidth="1"/>
    <col min="4887" max="4887" width="7.6328125" style="221" customWidth="1"/>
    <col min="4888" max="4888" width="7.54296875" style="221" customWidth="1"/>
    <col min="4889" max="5124" width="9.1796875" style="221"/>
    <col min="5125" max="5125" width="4.7265625" style="221" customWidth="1"/>
    <col min="5126" max="5126" width="32.453125" style="221" customWidth="1"/>
    <col min="5127" max="5130" width="0" style="221" hidden="1" customWidth="1"/>
    <col min="5131" max="5131" width="6.7265625" style="221" customWidth="1"/>
    <col min="5132" max="5132" width="7.1796875" style="221" customWidth="1"/>
    <col min="5133" max="5133" width="4.81640625" style="221" customWidth="1"/>
    <col min="5134" max="5134" width="7.54296875" style="221" customWidth="1"/>
    <col min="5135" max="5135" width="7.6328125" style="221" customWidth="1"/>
    <col min="5136" max="5136" width="5.54296875" style="221" customWidth="1"/>
    <col min="5137" max="5137" width="7.453125" style="221" customWidth="1"/>
    <col min="5138" max="5138" width="7" style="221" customWidth="1"/>
    <col min="5139" max="5139" width="4.54296875" style="221" customWidth="1"/>
    <col min="5140" max="5140" width="6.453125" style="221" customWidth="1"/>
    <col min="5141" max="5141" width="6.6328125" style="221" customWidth="1"/>
    <col min="5142" max="5142" width="5.26953125" style="221" customWidth="1"/>
    <col min="5143" max="5143" width="7.6328125" style="221" customWidth="1"/>
    <col min="5144" max="5144" width="7.54296875" style="221" customWidth="1"/>
    <col min="5145" max="5380" width="9.1796875" style="221"/>
    <col min="5381" max="5381" width="4.7265625" style="221" customWidth="1"/>
    <col min="5382" max="5382" width="32.453125" style="221" customWidth="1"/>
    <col min="5383" max="5386" width="0" style="221" hidden="1" customWidth="1"/>
    <col min="5387" max="5387" width="6.7265625" style="221" customWidth="1"/>
    <col min="5388" max="5388" width="7.1796875" style="221" customWidth="1"/>
    <col min="5389" max="5389" width="4.81640625" style="221" customWidth="1"/>
    <col min="5390" max="5390" width="7.54296875" style="221" customWidth="1"/>
    <col min="5391" max="5391" width="7.6328125" style="221" customWidth="1"/>
    <col min="5392" max="5392" width="5.54296875" style="221" customWidth="1"/>
    <col min="5393" max="5393" width="7.453125" style="221" customWidth="1"/>
    <col min="5394" max="5394" width="7" style="221" customWidth="1"/>
    <col min="5395" max="5395" width="4.54296875" style="221" customWidth="1"/>
    <col min="5396" max="5396" width="6.453125" style="221" customWidth="1"/>
    <col min="5397" max="5397" width="6.6328125" style="221" customWidth="1"/>
    <col min="5398" max="5398" width="5.26953125" style="221" customWidth="1"/>
    <col min="5399" max="5399" width="7.6328125" style="221" customWidth="1"/>
    <col min="5400" max="5400" width="7.54296875" style="221" customWidth="1"/>
    <col min="5401" max="5636" width="9.1796875" style="221"/>
    <col min="5637" max="5637" width="4.7265625" style="221" customWidth="1"/>
    <col min="5638" max="5638" width="32.453125" style="221" customWidth="1"/>
    <col min="5639" max="5642" width="0" style="221" hidden="1" customWidth="1"/>
    <col min="5643" max="5643" width="6.7265625" style="221" customWidth="1"/>
    <col min="5644" max="5644" width="7.1796875" style="221" customWidth="1"/>
    <col min="5645" max="5645" width="4.81640625" style="221" customWidth="1"/>
    <col min="5646" max="5646" width="7.54296875" style="221" customWidth="1"/>
    <col min="5647" max="5647" width="7.6328125" style="221" customWidth="1"/>
    <col min="5648" max="5648" width="5.54296875" style="221" customWidth="1"/>
    <col min="5649" max="5649" width="7.453125" style="221" customWidth="1"/>
    <col min="5650" max="5650" width="7" style="221" customWidth="1"/>
    <col min="5651" max="5651" width="4.54296875" style="221" customWidth="1"/>
    <col min="5652" max="5652" width="6.453125" style="221" customWidth="1"/>
    <col min="5653" max="5653" width="6.6328125" style="221" customWidth="1"/>
    <col min="5654" max="5654" width="5.26953125" style="221" customWidth="1"/>
    <col min="5655" max="5655" width="7.6328125" style="221" customWidth="1"/>
    <col min="5656" max="5656" width="7.54296875" style="221" customWidth="1"/>
    <col min="5657" max="5892" width="9.1796875" style="221"/>
    <col min="5893" max="5893" width="4.7265625" style="221" customWidth="1"/>
    <col min="5894" max="5894" width="32.453125" style="221" customWidth="1"/>
    <col min="5895" max="5898" width="0" style="221" hidden="1" customWidth="1"/>
    <col min="5899" max="5899" width="6.7265625" style="221" customWidth="1"/>
    <col min="5900" max="5900" width="7.1796875" style="221" customWidth="1"/>
    <col min="5901" max="5901" width="4.81640625" style="221" customWidth="1"/>
    <col min="5902" max="5902" width="7.54296875" style="221" customWidth="1"/>
    <col min="5903" max="5903" width="7.6328125" style="221" customWidth="1"/>
    <col min="5904" max="5904" width="5.54296875" style="221" customWidth="1"/>
    <col min="5905" max="5905" width="7.453125" style="221" customWidth="1"/>
    <col min="5906" max="5906" width="7" style="221" customWidth="1"/>
    <col min="5907" max="5907" width="4.54296875" style="221" customWidth="1"/>
    <col min="5908" max="5908" width="6.453125" style="221" customWidth="1"/>
    <col min="5909" max="5909" width="6.6328125" style="221" customWidth="1"/>
    <col min="5910" max="5910" width="5.26953125" style="221" customWidth="1"/>
    <col min="5911" max="5911" width="7.6328125" style="221" customWidth="1"/>
    <col min="5912" max="5912" width="7.54296875" style="221" customWidth="1"/>
    <col min="5913" max="6148" width="9.1796875" style="221"/>
    <col min="6149" max="6149" width="4.7265625" style="221" customWidth="1"/>
    <col min="6150" max="6150" width="32.453125" style="221" customWidth="1"/>
    <col min="6151" max="6154" width="0" style="221" hidden="1" customWidth="1"/>
    <col min="6155" max="6155" width="6.7265625" style="221" customWidth="1"/>
    <col min="6156" max="6156" width="7.1796875" style="221" customWidth="1"/>
    <col min="6157" max="6157" width="4.81640625" style="221" customWidth="1"/>
    <col min="6158" max="6158" width="7.54296875" style="221" customWidth="1"/>
    <col min="6159" max="6159" width="7.6328125" style="221" customWidth="1"/>
    <col min="6160" max="6160" width="5.54296875" style="221" customWidth="1"/>
    <col min="6161" max="6161" width="7.453125" style="221" customWidth="1"/>
    <col min="6162" max="6162" width="7" style="221" customWidth="1"/>
    <col min="6163" max="6163" width="4.54296875" style="221" customWidth="1"/>
    <col min="6164" max="6164" width="6.453125" style="221" customWidth="1"/>
    <col min="6165" max="6165" width="6.6328125" style="221" customWidth="1"/>
    <col min="6166" max="6166" width="5.26953125" style="221" customWidth="1"/>
    <col min="6167" max="6167" width="7.6328125" style="221" customWidth="1"/>
    <col min="6168" max="6168" width="7.54296875" style="221" customWidth="1"/>
    <col min="6169" max="6404" width="9.1796875" style="221"/>
    <col min="6405" max="6405" width="4.7265625" style="221" customWidth="1"/>
    <col min="6406" max="6406" width="32.453125" style="221" customWidth="1"/>
    <col min="6407" max="6410" width="0" style="221" hidden="1" customWidth="1"/>
    <col min="6411" max="6411" width="6.7265625" style="221" customWidth="1"/>
    <col min="6412" max="6412" width="7.1796875" style="221" customWidth="1"/>
    <col min="6413" max="6413" width="4.81640625" style="221" customWidth="1"/>
    <col min="6414" max="6414" width="7.54296875" style="221" customWidth="1"/>
    <col min="6415" max="6415" width="7.6328125" style="221" customWidth="1"/>
    <col min="6416" max="6416" width="5.54296875" style="221" customWidth="1"/>
    <col min="6417" max="6417" width="7.453125" style="221" customWidth="1"/>
    <col min="6418" max="6418" width="7" style="221" customWidth="1"/>
    <col min="6419" max="6419" width="4.54296875" style="221" customWidth="1"/>
    <col min="6420" max="6420" width="6.453125" style="221" customWidth="1"/>
    <col min="6421" max="6421" width="6.6328125" style="221" customWidth="1"/>
    <col min="6422" max="6422" width="5.26953125" style="221" customWidth="1"/>
    <col min="6423" max="6423" width="7.6328125" style="221" customWidth="1"/>
    <col min="6424" max="6424" width="7.54296875" style="221" customWidth="1"/>
    <col min="6425" max="6660" width="9.1796875" style="221"/>
    <col min="6661" max="6661" width="4.7265625" style="221" customWidth="1"/>
    <col min="6662" max="6662" width="32.453125" style="221" customWidth="1"/>
    <col min="6663" max="6666" width="0" style="221" hidden="1" customWidth="1"/>
    <col min="6667" max="6667" width="6.7265625" style="221" customWidth="1"/>
    <col min="6668" max="6668" width="7.1796875" style="221" customWidth="1"/>
    <col min="6669" max="6669" width="4.81640625" style="221" customWidth="1"/>
    <col min="6670" max="6670" width="7.54296875" style="221" customWidth="1"/>
    <col min="6671" max="6671" width="7.6328125" style="221" customWidth="1"/>
    <col min="6672" max="6672" width="5.54296875" style="221" customWidth="1"/>
    <col min="6673" max="6673" width="7.453125" style="221" customWidth="1"/>
    <col min="6674" max="6674" width="7" style="221" customWidth="1"/>
    <col min="6675" max="6675" width="4.54296875" style="221" customWidth="1"/>
    <col min="6676" max="6676" width="6.453125" style="221" customWidth="1"/>
    <col min="6677" max="6677" width="6.6328125" style="221" customWidth="1"/>
    <col min="6678" max="6678" width="5.26953125" style="221" customWidth="1"/>
    <col min="6679" max="6679" width="7.6328125" style="221" customWidth="1"/>
    <col min="6680" max="6680" width="7.54296875" style="221" customWidth="1"/>
    <col min="6681" max="6916" width="9.1796875" style="221"/>
    <col min="6917" max="6917" width="4.7265625" style="221" customWidth="1"/>
    <col min="6918" max="6918" width="32.453125" style="221" customWidth="1"/>
    <col min="6919" max="6922" width="0" style="221" hidden="1" customWidth="1"/>
    <col min="6923" max="6923" width="6.7265625" style="221" customWidth="1"/>
    <col min="6924" max="6924" width="7.1796875" style="221" customWidth="1"/>
    <col min="6925" max="6925" width="4.81640625" style="221" customWidth="1"/>
    <col min="6926" max="6926" width="7.54296875" style="221" customWidth="1"/>
    <col min="6927" max="6927" width="7.6328125" style="221" customWidth="1"/>
    <col min="6928" max="6928" width="5.54296875" style="221" customWidth="1"/>
    <col min="6929" max="6929" width="7.453125" style="221" customWidth="1"/>
    <col min="6930" max="6930" width="7" style="221" customWidth="1"/>
    <col min="6931" max="6931" width="4.54296875" style="221" customWidth="1"/>
    <col min="6932" max="6932" width="6.453125" style="221" customWidth="1"/>
    <col min="6933" max="6933" width="6.6328125" style="221" customWidth="1"/>
    <col min="6934" max="6934" width="5.26953125" style="221" customWidth="1"/>
    <col min="6935" max="6935" width="7.6328125" style="221" customWidth="1"/>
    <col min="6936" max="6936" width="7.54296875" style="221" customWidth="1"/>
    <col min="6937" max="7172" width="9.1796875" style="221"/>
    <col min="7173" max="7173" width="4.7265625" style="221" customWidth="1"/>
    <col min="7174" max="7174" width="32.453125" style="221" customWidth="1"/>
    <col min="7175" max="7178" width="0" style="221" hidden="1" customWidth="1"/>
    <col min="7179" max="7179" width="6.7265625" style="221" customWidth="1"/>
    <col min="7180" max="7180" width="7.1796875" style="221" customWidth="1"/>
    <col min="7181" max="7181" width="4.81640625" style="221" customWidth="1"/>
    <col min="7182" max="7182" width="7.54296875" style="221" customWidth="1"/>
    <col min="7183" max="7183" width="7.6328125" style="221" customWidth="1"/>
    <col min="7184" max="7184" width="5.54296875" style="221" customWidth="1"/>
    <col min="7185" max="7185" width="7.453125" style="221" customWidth="1"/>
    <col min="7186" max="7186" width="7" style="221" customWidth="1"/>
    <col min="7187" max="7187" width="4.54296875" style="221" customWidth="1"/>
    <col min="7188" max="7188" width="6.453125" style="221" customWidth="1"/>
    <col min="7189" max="7189" width="6.6328125" style="221" customWidth="1"/>
    <col min="7190" max="7190" width="5.26953125" style="221" customWidth="1"/>
    <col min="7191" max="7191" width="7.6328125" style="221" customWidth="1"/>
    <col min="7192" max="7192" width="7.54296875" style="221" customWidth="1"/>
    <col min="7193" max="7428" width="9.1796875" style="221"/>
    <col min="7429" max="7429" width="4.7265625" style="221" customWidth="1"/>
    <col min="7430" max="7430" width="32.453125" style="221" customWidth="1"/>
    <col min="7431" max="7434" width="0" style="221" hidden="1" customWidth="1"/>
    <col min="7435" max="7435" width="6.7265625" style="221" customWidth="1"/>
    <col min="7436" max="7436" width="7.1796875" style="221" customWidth="1"/>
    <col min="7437" max="7437" width="4.81640625" style="221" customWidth="1"/>
    <col min="7438" max="7438" width="7.54296875" style="221" customWidth="1"/>
    <col min="7439" max="7439" width="7.6328125" style="221" customWidth="1"/>
    <col min="7440" max="7440" width="5.54296875" style="221" customWidth="1"/>
    <col min="7441" max="7441" width="7.453125" style="221" customWidth="1"/>
    <col min="7442" max="7442" width="7" style="221" customWidth="1"/>
    <col min="7443" max="7443" width="4.54296875" style="221" customWidth="1"/>
    <col min="7444" max="7444" width="6.453125" style="221" customWidth="1"/>
    <col min="7445" max="7445" width="6.6328125" style="221" customWidth="1"/>
    <col min="7446" max="7446" width="5.26953125" style="221" customWidth="1"/>
    <col min="7447" max="7447" width="7.6328125" style="221" customWidth="1"/>
    <col min="7448" max="7448" width="7.54296875" style="221" customWidth="1"/>
    <col min="7449" max="7684" width="9.1796875" style="221"/>
    <col min="7685" max="7685" width="4.7265625" style="221" customWidth="1"/>
    <col min="7686" max="7686" width="32.453125" style="221" customWidth="1"/>
    <col min="7687" max="7690" width="0" style="221" hidden="1" customWidth="1"/>
    <col min="7691" max="7691" width="6.7265625" style="221" customWidth="1"/>
    <col min="7692" max="7692" width="7.1796875" style="221" customWidth="1"/>
    <col min="7693" max="7693" width="4.81640625" style="221" customWidth="1"/>
    <col min="7694" max="7694" width="7.54296875" style="221" customWidth="1"/>
    <col min="7695" max="7695" width="7.6328125" style="221" customWidth="1"/>
    <col min="7696" max="7696" width="5.54296875" style="221" customWidth="1"/>
    <col min="7697" max="7697" width="7.453125" style="221" customWidth="1"/>
    <col min="7698" max="7698" width="7" style="221" customWidth="1"/>
    <col min="7699" max="7699" width="4.54296875" style="221" customWidth="1"/>
    <col min="7700" max="7700" width="6.453125" style="221" customWidth="1"/>
    <col min="7701" max="7701" width="6.6328125" style="221" customWidth="1"/>
    <col min="7702" max="7702" width="5.26953125" style="221" customWidth="1"/>
    <col min="7703" max="7703" width="7.6328125" style="221" customWidth="1"/>
    <col min="7704" max="7704" width="7.54296875" style="221" customWidth="1"/>
    <col min="7705" max="7940" width="9.1796875" style="221"/>
    <col min="7941" max="7941" width="4.7265625" style="221" customWidth="1"/>
    <col min="7942" max="7942" width="32.453125" style="221" customWidth="1"/>
    <col min="7943" max="7946" width="0" style="221" hidden="1" customWidth="1"/>
    <col min="7947" max="7947" width="6.7265625" style="221" customWidth="1"/>
    <col min="7948" max="7948" width="7.1796875" style="221" customWidth="1"/>
    <col min="7949" max="7949" width="4.81640625" style="221" customWidth="1"/>
    <col min="7950" max="7950" width="7.54296875" style="221" customWidth="1"/>
    <col min="7951" max="7951" width="7.6328125" style="221" customWidth="1"/>
    <col min="7952" max="7952" width="5.54296875" style="221" customWidth="1"/>
    <col min="7953" max="7953" width="7.453125" style="221" customWidth="1"/>
    <col min="7954" max="7954" width="7" style="221" customWidth="1"/>
    <col min="7955" max="7955" width="4.54296875" style="221" customWidth="1"/>
    <col min="7956" max="7956" width="6.453125" style="221" customWidth="1"/>
    <col min="7957" max="7957" width="6.6328125" style="221" customWidth="1"/>
    <col min="7958" max="7958" width="5.26953125" style="221" customWidth="1"/>
    <col min="7959" max="7959" width="7.6328125" style="221" customWidth="1"/>
    <col min="7960" max="7960" width="7.54296875" style="221" customWidth="1"/>
    <col min="7961" max="8196" width="9.1796875" style="221"/>
    <col min="8197" max="8197" width="4.7265625" style="221" customWidth="1"/>
    <col min="8198" max="8198" width="32.453125" style="221" customWidth="1"/>
    <col min="8199" max="8202" width="0" style="221" hidden="1" customWidth="1"/>
    <col min="8203" max="8203" width="6.7265625" style="221" customWidth="1"/>
    <col min="8204" max="8204" width="7.1796875" style="221" customWidth="1"/>
    <col min="8205" max="8205" width="4.81640625" style="221" customWidth="1"/>
    <col min="8206" max="8206" width="7.54296875" style="221" customWidth="1"/>
    <col min="8207" max="8207" width="7.6328125" style="221" customWidth="1"/>
    <col min="8208" max="8208" width="5.54296875" style="221" customWidth="1"/>
    <col min="8209" max="8209" width="7.453125" style="221" customWidth="1"/>
    <col min="8210" max="8210" width="7" style="221" customWidth="1"/>
    <col min="8211" max="8211" width="4.54296875" style="221" customWidth="1"/>
    <col min="8212" max="8212" width="6.453125" style="221" customWidth="1"/>
    <col min="8213" max="8213" width="6.6328125" style="221" customWidth="1"/>
    <col min="8214" max="8214" width="5.26953125" style="221" customWidth="1"/>
    <col min="8215" max="8215" width="7.6328125" style="221" customWidth="1"/>
    <col min="8216" max="8216" width="7.54296875" style="221" customWidth="1"/>
    <col min="8217" max="8452" width="9.1796875" style="221"/>
    <col min="8453" max="8453" width="4.7265625" style="221" customWidth="1"/>
    <col min="8454" max="8454" width="32.453125" style="221" customWidth="1"/>
    <col min="8455" max="8458" width="0" style="221" hidden="1" customWidth="1"/>
    <col min="8459" max="8459" width="6.7265625" style="221" customWidth="1"/>
    <col min="8460" max="8460" width="7.1796875" style="221" customWidth="1"/>
    <col min="8461" max="8461" width="4.81640625" style="221" customWidth="1"/>
    <col min="8462" max="8462" width="7.54296875" style="221" customWidth="1"/>
    <col min="8463" max="8463" width="7.6328125" style="221" customWidth="1"/>
    <col min="8464" max="8464" width="5.54296875" style="221" customWidth="1"/>
    <col min="8465" max="8465" width="7.453125" style="221" customWidth="1"/>
    <col min="8466" max="8466" width="7" style="221" customWidth="1"/>
    <col min="8467" max="8467" width="4.54296875" style="221" customWidth="1"/>
    <col min="8468" max="8468" width="6.453125" style="221" customWidth="1"/>
    <col min="8469" max="8469" width="6.6328125" style="221" customWidth="1"/>
    <col min="8470" max="8470" width="5.26953125" style="221" customWidth="1"/>
    <col min="8471" max="8471" width="7.6328125" style="221" customWidth="1"/>
    <col min="8472" max="8472" width="7.54296875" style="221" customWidth="1"/>
    <col min="8473" max="8708" width="9.1796875" style="221"/>
    <col min="8709" max="8709" width="4.7265625" style="221" customWidth="1"/>
    <col min="8710" max="8710" width="32.453125" style="221" customWidth="1"/>
    <col min="8711" max="8714" width="0" style="221" hidden="1" customWidth="1"/>
    <col min="8715" max="8715" width="6.7265625" style="221" customWidth="1"/>
    <col min="8716" max="8716" width="7.1796875" style="221" customWidth="1"/>
    <col min="8717" max="8717" width="4.81640625" style="221" customWidth="1"/>
    <col min="8718" max="8718" width="7.54296875" style="221" customWidth="1"/>
    <col min="8719" max="8719" width="7.6328125" style="221" customWidth="1"/>
    <col min="8720" max="8720" width="5.54296875" style="221" customWidth="1"/>
    <col min="8721" max="8721" width="7.453125" style="221" customWidth="1"/>
    <col min="8722" max="8722" width="7" style="221" customWidth="1"/>
    <col min="8723" max="8723" width="4.54296875" style="221" customWidth="1"/>
    <col min="8724" max="8724" width="6.453125" style="221" customWidth="1"/>
    <col min="8725" max="8725" width="6.6328125" style="221" customWidth="1"/>
    <col min="8726" max="8726" width="5.26953125" style="221" customWidth="1"/>
    <col min="8727" max="8727" width="7.6328125" style="221" customWidth="1"/>
    <col min="8728" max="8728" width="7.54296875" style="221" customWidth="1"/>
    <col min="8729" max="8964" width="9.1796875" style="221"/>
    <col min="8965" max="8965" width="4.7265625" style="221" customWidth="1"/>
    <col min="8966" max="8966" width="32.453125" style="221" customWidth="1"/>
    <col min="8967" max="8970" width="0" style="221" hidden="1" customWidth="1"/>
    <col min="8971" max="8971" width="6.7265625" style="221" customWidth="1"/>
    <col min="8972" max="8972" width="7.1796875" style="221" customWidth="1"/>
    <col min="8973" max="8973" width="4.81640625" style="221" customWidth="1"/>
    <col min="8974" max="8974" width="7.54296875" style="221" customWidth="1"/>
    <col min="8975" max="8975" width="7.6328125" style="221" customWidth="1"/>
    <col min="8976" max="8976" width="5.54296875" style="221" customWidth="1"/>
    <col min="8977" max="8977" width="7.453125" style="221" customWidth="1"/>
    <col min="8978" max="8978" width="7" style="221" customWidth="1"/>
    <col min="8979" max="8979" width="4.54296875" style="221" customWidth="1"/>
    <col min="8980" max="8980" width="6.453125" style="221" customWidth="1"/>
    <col min="8981" max="8981" width="6.6328125" style="221" customWidth="1"/>
    <col min="8982" max="8982" width="5.26953125" style="221" customWidth="1"/>
    <col min="8983" max="8983" width="7.6328125" style="221" customWidth="1"/>
    <col min="8984" max="8984" width="7.54296875" style="221" customWidth="1"/>
    <col min="8985" max="9220" width="9.1796875" style="221"/>
    <col min="9221" max="9221" width="4.7265625" style="221" customWidth="1"/>
    <col min="9222" max="9222" width="32.453125" style="221" customWidth="1"/>
    <col min="9223" max="9226" width="0" style="221" hidden="1" customWidth="1"/>
    <col min="9227" max="9227" width="6.7265625" style="221" customWidth="1"/>
    <col min="9228" max="9228" width="7.1796875" style="221" customWidth="1"/>
    <col min="9229" max="9229" width="4.81640625" style="221" customWidth="1"/>
    <col min="9230" max="9230" width="7.54296875" style="221" customWidth="1"/>
    <col min="9231" max="9231" width="7.6328125" style="221" customWidth="1"/>
    <col min="9232" max="9232" width="5.54296875" style="221" customWidth="1"/>
    <col min="9233" max="9233" width="7.453125" style="221" customWidth="1"/>
    <col min="9234" max="9234" width="7" style="221" customWidth="1"/>
    <col min="9235" max="9235" width="4.54296875" style="221" customWidth="1"/>
    <col min="9236" max="9236" width="6.453125" style="221" customWidth="1"/>
    <col min="9237" max="9237" width="6.6328125" style="221" customWidth="1"/>
    <col min="9238" max="9238" width="5.26953125" style="221" customWidth="1"/>
    <col min="9239" max="9239" width="7.6328125" style="221" customWidth="1"/>
    <col min="9240" max="9240" width="7.54296875" style="221" customWidth="1"/>
    <col min="9241" max="9476" width="9.1796875" style="221"/>
    <col min="9477" max="9477" width="4.7265625" style="221" customWidth="1"/>
    <col min="9478" max="9478" width="32.453125" style="221" customWidth="1"/>
    <col min="9479" max="9482" width="0" style="221" hidden="1" customWidth="1"/>
    <col min="9483" max="9483" width="6.7265625" style="221" customWidth="1"/>
    <col min="9484" max="9484" width="7.1796875" style="221" customWidth="1"/>
    <col min="9485" max="9485" width="4.81640625" style="221" customWidth="1"/>
    <col min="9486" max="9486" width="7.54296875" style="221" customWidth="1"/>
    <col min="9487" max="9487" width="7.6328125" style="221" customWidth="1"/>
    <col min="9488" max="9488" width="5.54296875" style="221" customWidth="1"/>
    <col min="9489" max="9489" width="7.453125" style="221" customWidth="1"/>
    <col min="9490" max="9490" width="7" style="221" customWidth="1"/>
    <col min="9491" max="9491" width="4.54296875" style="221" customWidth="1"/>
    <col min="9492" max="9492" width="6.453125" style="221" customWidth="1"/>
    <col min="9493" max="9493" width="6.6328125" style="221" customWidth="1"/>
    <col min="9494" max="9494" width="5.26953125" style="221" customWidth="1"/>
    <col min="9495" max="9495" width="7.6328125" style="221" customWidth="1"/>
    <col min="9496" max="9496" width="7.54296875" style="221" customWidth="1"/>
    <col min="9497" max="9732" width="9.1796875" style="221"/>
    <col min="9733" max="9733" width="4.7265625" style="221" customWidth="1"/>
    <col min="9734" max="9734" width="32.453125" style="221" customWidth="1"/>
    <col min="9735" max="9738" width="0" style="221" hidden="1" customWidth="1"/>
    <col min="9739" max="9739" width="6.7265625" style="221" customWidth="1"/>
    <col min="9740" max="9740" width="7.1796875" style="221" customWidth="1"/>
    <col min="9741" max="9741" width="4.81640625" style="221" customWidth="1"/>
    <col min="9742" max="9742" width="7.54296875" style="221" customWidth="1"/>
    <col min="9743" max="9743" width="7.6328125" style="221" customWidth="1"/>
    <col min="9744" max="9744" width="5.54296875" style="221" customWidth="1"/>
    <col min="9745" max="9745" width="7.453125" style="221" customWidth="1"/>
    <col min="9746" max="9746" width="7" style="221" customWidth="1"/>
    <col min="9747" max="9747" width="4.54296875" style="221" customWidth="1"/>
    <col min="9748" max="9748" width="6.453125" style="221" customWidth="1"/>
    <col min="9749" max="9749" width="6.6328125" style="221" customWidth="1"/>
    <col min="9750" max="9750" width="5.26953125" style="221" customWidth="1"/>
    <col min="9751" max="9751" width="7.6328125" style="221" customWidth="1"/>
    <col min="9752" max="9752" width="7.54296875" style="221" customWidth="1"/>
    <col min="9753" max="9988" width="9.1796875" style="221"/>
    <col min="9989" max="9989" width="4.7265625" style="221" customWidth="1"/>
    <col min="9990" max="9990" width="32.453125" style="221" customWidth="1"/>
    <col min="9991" max="9994" width="0" style="221" hidden="1" customWidth="1"/>
    <col min="9995" max="9995" width="6.7265625" style="221" customWidth="1"/>
    <col min="9996" max="9996" width="7.1796875" style="221" customWidth="1"/>
    <col min="9997" max="9997" width="4.81640625" style="221" customWidth="1"/>
    <col min="9998" max="9998" width="7.54296875" style="221" customWidth="1"/>
    <col min="9999" max="9999" width="7.6328125" style="221" customWidth="1"/>
    <col min="10000" max="10000" width="5.54296875" style="221" customWidth="1"/>
    <col min="10001" max="10001" width="7.453125" style="221" customWidth="1"/>
    <col min="10002" max="10002" width="7" style="221" customWidth="1"/>
    <col min="10003" max="10003" width="4.54296875" style="221" customWidth="1"/>
    <col min="10004" max="10004" width="6.453125" style="221" customWidth="1"/>
    <col min="10005" max="10005" width="6.6328125" style="221" customWidth="1"/>
    <col min="10006" max="10006" width="5.26953125" style="221" customWidth="1"/>
    <col min="10007" max="10007" width="7.6328125" style="221" customWidth="1"/>
    <col min="10008" max="10008" width="7.54296875" style="221" customWidth="1"/>
    <col min="10009" max="10244" width="9.1796875" style="221"/>
    <col min="10245" max="10245" width="4.7265625" style="221" customWidth="1"/>
    <col min="10246" max="10246" width="32.453125" style="221" customWidth="1"/>
    <col min="10247" max="10250" width="0" style="221" hidden="1" customWidth="1"/>
    <col min="10251" max="10251" width="6.7265625" style="221" customWidth="1"/>
    <col min="10252" max="10252" width="7.1796875" style="221" customWidth="1"/>
    <col min="10253" max="10253" width="4.81640625" style="221" customWidth="1"/>
    <col min="10254" max="10254" width="7.54296875" style="221" customWidth="1"/>
    <col min="10255" max="10255" width="7.6328125" style="221" customWidth="1"/>
    <col min="10256" max="10256" width="5.54296875" style="221" customWidth="1"/>
    <col min="10257" max="10257" width="7.453125" style="221" customWidth="1"/>
    <col min="10258" max="10258" width="7" style="221" customWidth="1"/>
    <col min="10259" max="10259" width="4.54296875" style="221" customWidth="1"/>
    <col min="10260" max="10260" width="6.453125" style="221" customWidth="1"/>
    <col min="10261" max="10261" width="6.6328125" style="221" customWidth="1"/>
    <col min="10262" max="10262" width="5.26953125" style="221" customWidth="1"/>
    <col min="10263" max="10263" width="7.6328125" style="221" customWidth="1"/>
    <col min="10264" max="10264" width="7.54296875" style="221" customWidth="1"/>
    <col min="10265" max="10500" width="9.1796875" style="221"/>
    <col min="10501" max="10501" width="4.7265625" style="221" customWidth="1"/>
    <col min="10502" max="10502" width="32.453125" style="221" customWidth="1"/>
    <col min="10503" max="10506" width="0" style="221" hidden="1" customWidth="1"/>
    <col min="10507" max="10507" width="6.7265625" style="221" customWidth="1"/>
    <col min="10508" max="10508" width="7.1796875" style="221" customWidth="1"/>
    <col min="10509" max="10509" width="4.81640625" style="221" customWidth="1"/>
    <col min="10510" max="10510" width="7.54296875" style="221" customWidth="1"/>
    <col min="10511" max="10511" width="7.6328125" style="221" customWidth="1"/>
    <col min="10512" max="10512" width="5.54296875" style="221" customWidth="1"/>
    <col min="10513" max="10513" width="7.453125" style="221" customWidth="1"/>
    <col min="10514" max="10514" width="7" style="221" customWidth="1"/>
    <col min="10515" max="10515" width="4.54296875" style="221" customWidth="1"/>
    <col min="10516" max="10516" width="6.453125" style="221" customWidth="1"/>
    <col min="10517" max="10517" width="6.6328125" style="221" customWidth="1"/>
    <col min="10518" max="10518" width="5.26953125" style="221" customWidth="1"/>
    <col min="10519" max="10519" width="7.6328125" style="221" customWidth="1"/>
    <col min="10520" max="10520" width="7.54296875" style="221" customWidth="1"/>
    <col min="10521" max="10756" width="9.1796875" style="221"/>
    <col min="10757" max="10757" width="4.7265625" style="221" customWidth="1"/>
    <col min="10758" max="10758" width="32.453125" style="221" customWidth="1"/>
    <col min="10759" max="10762" width="0" style="221" hidden="1" customWidth="1"/>
    <col min="10763" max="10763" width="6.7265625" style="221" customWidth="1"/>
    <col min="10764" max="10764" width="7.1796875" style="221" customWidth="1"/>
    <col min="10765" max="10765" width="4.81640625" style="221" customWidth="1"/>
    <col min="10766" max="10766" width="7.54296875" style="221" customWidth="1"/>
    <col min="10767" max="10767" width="7.6328125" style="221" customWidth="1"/>
    <col min="10768" max="10768" width="5.54296875" style="221" customWidth="1"/>
    <col min="10769" max="10769" width="7.453125" style="221" customWidth="1"/>
    <col min="10770" max="10770" width="7" style="221" customWidth="1"/>
    <col min="10771" max="10771" width="4.54296875" style="221" customWidth="1"/>
    <col min="10772" max="10772" width="6.453125" style="221" customWidth="1"/>
    <col min="10773" max="10773" width="6.6328125" style="221" customWidth="1"/>
    <col min="10774" max="10774" width="5.26953125" style="221" customWidth="1"/>
    <col min="10775" max="10775" width="7.6328125" style="221" customWidth="1"/>
    <col min="10776" max="10776" width="7.54296875" style="221" customWidth="1"/>
    <col min="10777" max="11012" width="9.1796875" style="221"/>
    <col min="11013" max="11013" width="4.7265625" style="221" customWidth="1"/>
    <col min="11014" max="11014" width="32.453125" style="221" customWidth="1"/>
    <col min="11015" max="11018" width="0" style="221" hidden="1" customWidth="1"/>
    <col min="11019" max="11019" width="6.7265625" style="221" customWidth="1"/>
    <col min="11020" max="11020" width="7.1796875" style="221" customWidth="1"/>
    <col min="11021" max="11021" width="4.81640625" style="221" customWidth="1"/>
    <col min="11022" max="11022" width="7.54296875" style="221" customWidth="1"/>
    <col min="11023" max="11023" width="7.6328125" style="221" customWidth="1"/>
    <col min="11024" max="11024" width="5.54296875" style="221" customWidth="1"/>
    <col min="11025" max="11025" width="7.453125" style="221" customWidth="1"/>
    <col min="11026" max="11026" width="7" style="221" customWidth="1"/>
    <col min="11027" max="11027" width="4.54296875" style="221" customWidth="1"/>
    <col min="11028" max="11028" width="6.453125" style="221" customWidth="1"/>
    <col min="11029" max="11029" width="6.6328125" style="221" customWidth="1"/>
    <col min="11030" max="11030" width="5.26953125" style="221" customWidth="1"/>
    <col min="11031" max="11031" width="7.6328125" style="221" customWidth="1"/>
    <col min="11032" max="11032" width="7.54296875" style="221" customWidth="1"/>
    <col min="11033" max="11268" width="9.1796875" style="221"/>
    <col min="11269" max="11269" width="4.7265625" style="221" customWidth="1"/>
    <col min="11270" max="11270" width="32.453125" style="221" customWidth="1"/>
    <col min="11271" max="11274" width="0" style="221" hidden="1" customWidth="1"/>
    <col min="11275" max="11275" width="6.7265625" style="221" customWidth="1"/>
    <col min="11276" max="11276" width="7.1796875" style="221" customWidth="1"/>
    <col min="11277" max="11277" width="4.81640625" style="221" customWidth="1"/>
    <col min="11278" max="11278" width="7.54296875" style="221" customWidth="1"/>
    <col min="11279" max="11279" width="7.6328125" style="221" customWidth="1"/>
    <col min="11280" max="11280" width="5.54296875" style="221" customWidth="1"/>
    <col min="11281" max="11281" width="7.453125" style="221" customWidth="1"/>
    <col min="11282" max="11282" width="7" style="221" customWidth="1"/>
    <col min="11283" max="11283" width="4.54296875" style="221" customWidth="1"/>
    <col min="11284" max="11284" width="6.453125" style="221" customWidth="1"/>
    <col min="11285" max="11285" width="6.6328125" style="221" customWidth="1"/>
    <col min="11286" max="11286" width="5.26953125" style="221" customWidth="1"/>
    <col min="11287" max="11287" width="7.6328125" style="221" customWidth="1"/>
    <col min="11288" max="11288" width="7.54296875" style="221" customWidth="1"/>
    <col min="11289" max="11524" width="9.1796875" style="221"/>
    <col min="11525" max="11525" width="4.7265625" style="221" customWidth="1"/>
    <col min="11526" max="11526" width="32.453125" style="221" customWidth="1"/>
    <col min="11527" max="11530" width="0" style="221" hidden="1" customWidth="1"/>
    <col min="11531" max="11531" width="6.7265625" style="221" customWidth="1"/>
    <col min="11532" max="11532" width="7.1796875" style="221" customWidth="1"/>
    <col min="11533" max="11533" width="4.81640625" style="221" customWidth="1"/>
    <col min="11534" max="11534" width="7.54296875" style="221" customWidth="1"/>
    <col min="11535" max="11535" width="7.6328125" style="221" customWidth="1"/>
    <col min="11536" max="11536" width="5.54296875" style="221" customWidth="1"/>
    <col min="11537" max="11537" width="7.453125" style="221" customWidth="1"/>
    <col min="11538" max="11538" width="7" style="221" customWidth="1"/>
    <col min="11539" max="11539" width="4.54296875" style="221" customWidth="1"/>
    <col min="11540" max="11540" width="6.453125" style="221" customWidth="1"/>
    <col min="11541" max="11541" width="6.6328125" style="221" customWidth="1"/>
    <col min="11542" max="11542" width="5.26953125" style="221" customWidth="1"/>
    <col min="11543" max="11543" width="7.6328125" style="221" customWidth="1"/>
    <col min="11544" max="11544" width="7.54296875" style="221" customWidth="1"/>
    <col min="11545" max="11780" width="9.1796875" style="221"/>
    <col min="11781" max="11781" width="4.7265625" style="221" customWidth="1"/>
    <col min="11782" max="11782" width="32.453125" style="221" customWidth="1"/>
    <col min="11783" max="11786" width="0" style="221" hidden="1" customWidth="1"/>
    <col min="11787" max="11787" width="6.7265625" style="221" customWidth="1"/>
    <col min="11788" max="11788" width="7.1796875" style="221" customWidth="1"/>
    <col min="11789" max="11789" width="4.81640625" style="221" customWidth="1"/>
    <col min="11790" max="11790" width="7.54296875" style="221" customWidth="1"/>
    <col min="11791" max="11791" width="7.6328125" style="221" customWidth="1"/>
    <col min="11792" max="11792" width="5.54296875" style="221" customWidth="1"/>
    <col min="11793" max="11793" width="7.453125" style="221" customWidth="1"/>
    <col min="11794" max="11794" width="7" style="221" customWidth="1"/>
    <col min="11795" max="11795" width="4.54296875" style="221" customWidth="1"/>
    <col min="11796" max="11796" width="6.453125" style="221" customWidth="1"/>
    <col min="11797" max="11797" width="6.6328125" style="221" customWidth="1"/>
    <col min="11798" max="11798" width="5.26953125" style="221" customWidth="1"/>
    <col min="11799" max="11799" width="7.6328125" style="221" customWidth="1"/>
    <col min="11800" max="11800" width="7.54296875" style="221" customWidth="1"/>
    <col min="11801" max="12036" width="9.1796875" style="221"/>
    <col min="12037" max="12037" width="4.7265625" style="221" customWidth="1"/>
    <col min="12038" max="12038" width="32.453125" style="221" customWidth="1"/>
    <col min="12039" max="12042" width="0" style="221" hidden="1" customWidth="1"/>
    <col min="12043" max="12043" width="6.7265625" style="221" customWidth="1"/>
    <col min="12044" max="12044" width="7.1796875" style="221" customWidth="1"/>
    <col min="12045" max="12045" width="4.81640625" style="221" customWidth="1"/>
    <col min="12046" max="12046" width="7.54296875" style="221" customWidth="1"/>
    <col min="12047" max="12047" width="7.6328125" style="221" customWidth="1"/>
    <col min="12048" max="12048" width="5.54296875" style="221" customWidth="1"/>
    <col min="12049" max="12049" width="7.453125" style="221" customWidth="1"/>
    <col min="12050" max="12050" width="7" style="221" customWidth="1"/>
    <col min="12051" max="12051" width="4.54296875" style="221" customWidth="1"/>
    <col min="12052" max="12052" width="6.453125" style="221" customWidth="1"/>
    <col min="12053" max="12053" width="6.6328125" style="221" customWidth="1"/>
    <col min="12054" max="12054" width="5.26953125" style="221" customWidth="1"/>
    <col min="12055" max="12055" width="7.6328125" style="221" customWidth="1"/>
    <col min="12056" max="12056" width="7.54296875" style="221" customWidth="1"/>
    <col min="12057" max="12292" width="9.1796875" style="221"/>
    <col min="12293" max="12293" width="4.7265625" style="221" customWidth="1"/>
    <col min="12294" max="12294" width="32.453125" style="221" customWidth="1"/>
    <col min="12295" max="12298" width="0" style="221" hidden="1" customWidth="1"/>
    <col min="12299" max="12299" width="6.7265625" style="221" customWidth="1"/>
    <col min="12300" max="12300" width="7.1796875" style="221" customWidth="1"/>
    <col min="12301" max="12301" width="4.81640625" style="221" customWidth="1"/>
    <col min="12302" max="12302" width="7.54296875" style="221" customWidth="1"/>
    <col min="12303" max="12303" width="7.6328125" style="221" customWidth="1"/>
    <col min="12304" max="12304" width="5.54296875" style="221" customWidth="1"/>
    <col min="12305" max="12305" width="7.453125" style="221" customWidth="1"/>
    <col min="12306" max="12306" width="7" style="221" customWidth="1"/>
    <col min="12307" max="12307" width="4.54296875" style="221" customWidth="1"/>
    <col min="12308" max="12308" width="6.453125" style="221" customWidth="1"/>
    <col min="12309" max="12309" width="6.6328125" style="221" customWidth="1"/>
    <col min="12310" max="12310" width="5.26953125" style="221" customWidth="1"/>
    <col min="12311" max="12311" width="7.6328125" style="221" customWidth="1"/>
    <col min="12312" max="12312" width="7.54296875" style="221" customWidth="1"/>
    <col min="12313" max="12548" width="9.1796875" style="221"/>
    <col min="12549" max="12549" width="4.7265625" style="221" customWidth="1"/>
    <col min="12550" max="12550" width="32.453125" style="221" customWidth="1"/>
    <col min="12551" max="12554" width="0" style="221" hidden="1" customWidth="1"/>
    <col min="12555" max="12555" width="6.7265625" style="221" customWidth="1"/>
    <col min="12556" max="12556" width="7.1796875" style="221" customWidth="1"/>
    <col min="12557" max="12557" width="4.81640625" style="221" customWidth="1"/>
    <col min="12558" max="12558" width="7.54296875" style="221" customWidth="1"/>
    <col min="12559" max="12559" width="7.6328125" style="221" customWidth="1"/>
    <col min="12560" max="12560" width="5.54296875" style="221" customWidth="1"/>
    <col min="12561" max="12561" width="7.453125" style="221" customWidth="1"/>
    <col min="12562" max="12562" width="7" style="221" customWidth="1"/>
    <col min="12563" max="12563" width="4.54296875" style="221" customWidth="1"/>
    <col min="12564" max="12564" width="6.453125" style="221" customWidth="1"/>
    <col min="12565" max="12565" width="6.6328125" style="221" customWidth="1"/>
    <col min="12566" max="12566" width="5.26953125" style="221" customWidth="1"/>
    <col min="12567" max="12567" width="7.6328125" style="221" customWidth="1"/>
    <col min="12568" max="12568" width="7.54296875" style="221" customWidth="1"/>
    <col min="12569" max="12804" width="9.1796875" style="221"/>
    <col min="12805" max="12805" width="4.7265625" style="221" customWidth="1"/>
    <col min="12806" max="12806" width="32.453125" style="221" customWidth="1"/>
    <col min="12807" max="12810" width="0" style="221" hidden="1" customWidth="1"/>
    <col min="12811" max="12811" width="6.7265625" style="221" customWidth="1"/>
    <col min="12812" max="12812" width="7.1796875" style="221" customWidth="1"/>
    <col min="12813" max="12813" width="4.81640625" style="221" customWidth="1"/>
    <col min="12814" max="12814" width="7.54296875" style="221" customWidth="1"/>
    <col min="12815" max="12815" width="7.6328125" style="221" customWidth="1"/>
    <col min="12816" max="12816" width="5.54296875" style="221" customWidth="1"/>
    <col min="12817" max="12817" width="7.453125" style="221" customWidth="1"/>
    <col min="12818" max="12818" width="7" style="221" customWidth="1"/>
    <col min="12819" max="12819" width="4.54296875" style="221" customWidth="1"/>
    <col min="12820" max="12820" width="6.453125" style="221" customWidth="1"/>
    <col min="12821" max="12821" width="6.6328125" style="221" customWidth="1"/>
    <col min="12822" max="12822" width="5.26953125" style="221" customWidth="1"/>
    <col min="12823" max="12823" width="7.6328125" style="221" customWidth="1"/>
    <col min="12824" max="12824" width="7.54296875" style="221" customWidth="1"/>
    <col min="12825" max="13060" width="9.1796875" style="221"/>
    <col min="13061" max="13061" width="4.7265625" style="221" customWidth="1"/>
    <col min="13062" max="13062" width="32.453125" style="221" customWidth="1"/>
    <col min="13063" max="13066" width="0" style="221" hidden="1" customWidth="1"/>
    <col min="13067" max="13067" width="6.7265625" style="221" customWidth="1"/>
    <col min="13068" max="13068" width="7.1796875" style="221" customWidth="1"/>
    <col min="13069" max="13069" width="4.81640625" style="221" customWidth="1"/>
    <col min="13070" max="13070" width="7.54296875" style="221" customWidth="1"/>
    <col min="13071" max="13071" width="7.6328125" style="221" customWidth="1"/>
    <col min="13072" max="13072" width="5.54296875" style="221" customWidth="1"/>
    <col min="13073" max="13073" width="7.453125" style="221" customWidth="1"/>
    <col min="13074" max="13074" width="7" style="221" customWidth="1"/>
    <col min="13075" max="13075" width="4.54296875" style="221" customWidth="1"/>
    <col min="13076" max="13076" width="6.453125" style="221" customWidth="1"/>
    <col min="13077" max="13077" width="6.6328125" style="221" customWidth="1"/>
    <col min="13078" max="13078" width="5.26953125" style="221" customWidth="1"/>
    <col min="13079" max="13079" width="7.6328125" style="221" customWidth="1"/>
    <col min="13080" max="13080" width="7.54296875" style="221" customWidth="1"/>
    <col min="13081" max="13316" width="9.1796875" style="221"/>
    <col min="13317" max="13317" width="4.7265625" style="221" customWidth="1"/>
    <col min="13318" max="13318" width="32.453125" style="221" customWidth="1"/>
    <col min="13319" max="13322" width="0" style="221" hidden="1" customWidth="1"/>
    <col min="13323" max="13323" width="6.7265625" style="221" customWidth="1"/>
    <col min="13324" max="13324" width="7.1796875" style="221" customWidth="1"/>
    <col min="13325" max="13325" width="4.81640625" style="221" customWidth="1"/>
    <col min="13326" max="13326" width="7.54296875" style="221" customWidth="1"/>
    <col min="13327" max="13327" width="7.6328125" style="221" customWidth="1"/>
    <col min="13328" max="13328" width="5.54296875" style="221" customWidth="1"/>
    <col min="13329" max="13329" width="7.453125" style="221" customWidth="1"/>
    <col min="13330" max="13330" width="7" style="221" customWidth="1"/>
    <col min="13331" max="13331" width="4.54296875" style="221" customWidth="1"/>
    <col min="13332" max="13332" width="6.453125" style="221" customWidth="1"/>
    <col min="13333" max="13333" width="6.6328125" style="221" customWidth="1"/>
    <col min="13334" max="13334" width="5.26953125" style="221" customWidth="1"/>
    <col min="13335" max="13335" width="7.6328125" style="221" customWidth="1"/>
    <col min="13336" max="13336" width="7.54296875" style="221" customWidth="1"/>
    <col min="13337" max="13572" width="9.1796875" style="221"/>
    <col min="13573" max="13573" width="4.7265625" style="221" customWidth="1"/>
    <col min="13574" max="13574" width="32.453125" style="221" customWidth="1"/>
    <col min="13575" max="13578" width="0" style="221" hidden="1" customWidth="1"/>
    <col min="13579" max="13579" width="6.7265625" style="221" customWidth="1"/>
    <col min="13580" max="13580" width="7.1796875" style="221" customWidth="1"/>
    <col min="13581" max="13581" width="4.81640625" style="221" customWidth="1"/>
    <col min="13582" max="13582" width="7.54296875" style="221" customWidth="1"/>
    <col min="13583" max="13583" width="7.6328125" style="221" customWidth="1"/>
    <col min="13584" max="13584" width="5.54296875" style="221" customWidth="1"/>
    <col min="13585" max="13585" width="7.453125" style="221" customWidth="1"/>
    <col min="13586" max="13586" width="7" style="221" customWidth="1"/>
    <col min="13587" max="13587" width="4.54296875" style="221" customWidth="1"/>
    <col min="13588" max="13588" width="6.453125" style="221" customWidth="1"/>
    <col min="13589" max="13589" width="6.6328125" style="221" customWidth="1"/>
    <col min="13590" max="13590" width="5.26953125" style="221" customWidth="1"/>
    <col min="13591" max="13591" width="7.6328125" style="221" customWidth="1"/>
    <col min="13592" max="13592" width="7.54296875" style="221" customWidth="1"/>
    <col min="13593" max="13828" width="9.1796875" style="221"/>
    <col min="13829" max="13829" width="4.7265625" style="221" customWidth="1"/>
    <col min="13830" max="13830" width="32.453125" style="221" customWidth="1"/>
    <col min="13831" max="13834" width="0" style="221" hidden="1" customWidth="1"/>
    <col min="13835" max="13835" width="6.7265625" style="221" customWidth="1"/>
    <col min="13836" max="13836" width="7.1796875" style="221" customWidth="1"/>
    <col min="13837" max="13837" width="4.81640625" style="221" customWidth="1"/>
    <col min="13838" max="13838" width="7.54296875" style="221" customWidth="1"/>
    <col min="13839" max="13839" width="7.6328125" style="221" customWidth="1"/>
    <col min="13840" max="13840" width="5.54296875" style="221" customWidth="1"/>
    <col min="13841" max="13841" width="7.453125" style="221" customWidth="1"/>
    <col min="13842" max="13842" width="7" style="221" customWidth="1"/>
    <col min="13843" max="13843" width="4.54296875" style="221" customWidth="1"/>
    <col min="13844" max="13844" width="6.453125" style="221" customWidth="1"/>
    <col min="13845" max="13845" width="6.6328125" style="221" customWidth="1"/>
    <col min="13846" max="13846" width="5.26953125" style="221" customWidth="1"/>
    <col min="13847" max="13847" width="7.6328125" style="221" customWidth="1"/>
    <col min="13848" max="13848" width="7.54296875" style="221" customWidth="1"/>
    <col min="13849" max="14084" width="9.1796875" style="221"/>
    <col min="14085" max="14085" width="4.7265625" style="221" customWidth="1"/>
    <col min="14086" max="14086" width="32.453125" style="221" customWidth="1"/>
    <col min="14087" max="14090" width="0" style="221" hidden="1" customWidth="1"/>
    <col min="14091" max="14091" width="6.7265625" style="221" customWidth="1"/>
    <col min="14092" max="14092" width="7.1796875" style="221" customWidth="1"/>
    <col min="14093" max="14093" width="4.81640625" style="221" customWidth="1"/>
    <col min="14094" max="14094" width="7.54296875" style="221" customWidth="1"/>
    <col min="14095" max="14095" width="7.6328125" style="221" customWidth="1"/>
    <col min="14096" max="14096" width="5.54296875" style="221" customWidth="1"/>
    <col min="14097" max="14097" width="7.453125" style="221" customWidth="1"/>
    <col min="14098" max="14098" width="7" style="221" customWidth="1"/>
    <col min="14099" max="14099" width="4.54296875" style="221" customWidth="1"/>
    <col min="14100" max="14100" width="6.453125" style="221" customWidth="1"/>
    <col min="14101" max="14101" width="6.6328125" style="221" customWidth="1"/>
    <col min="14102" max="14102" width="5.26953125" style="221" customWidth="1"/>
    <col min="14103" max="14103" width="7.6328125" style="221" customWidth="1"/>
    <col min="14104" max="14104" width="7.54296875" style="221" customWidth="1"/>
    <col min="14105" max="14340" width="9.1796875" style="221"/>
    <col min="14341" max="14341" width="4.7265625" style="221" customWidth="1"/>
    <col min="14342" max="14342" width="32.453125" style="221" customWidth="1"/>
    <col min="14343" max="14346" width="0" style="221" hidden="1" customWidth="1"/>
    <col min="14347" max="14347" width="6.7265625" style="221" customWidth="1"/>
    <col min="14348" max="14348" width="7.1796875" style="221" customWidth="1"/>
    <col min="14349" max="14349" width="4.81640625" style="221" customWidth="1"/>
    <col min="14350" max="14350" width="7.54296875" style="221" customWidth="1"/>
    <col min="14351" max="14351" width="7.6328125" style="221" customWidth="1"/>
    <col min="14352" max="14352" width="5.54296875" style="221" customWidth="1"/>
    <col min="14353" max="14353" width="7.453125" style="221" customWidth="1"/>
    <col min="14354" max="14354" width="7" style="221" customWidth="1"/>
    <col min="14355" max="14355" width="4.54296875" style="221" customWidth="1"/>
    <col min="14356" max="14356" width="6.453125" style="221" customWidth="1"/>
    <col min="14357" max="14357" width="6.6328125" style="221" customWidth="1"/>
    <col min="14358" max="14358" width="5.26953125" style="221" customWidth="1"/>
    <col min="14359" max="14359" width="7.6328125" style="221" customWidth="1"/>
    <col min="14360" max="14360" width="7.54296875" style="221" customWidth="1"/>
    <col min="14361" max="14596" width="9.1796875" style="221"/>
    <col min="14597" max="14597" width="4.7265625" style="221" customWidth="1"/>
    <col min="14598" max="14598" width="32.453125" style="221" customWidth="1"/>
    <col min="14599" max="14602" width="0" style="221" hidden="1" customWidth="1"/>
    <col min="14603" max="14603" width="6.7265625" style="221" customWidth="1"/>
    <col min="14604" max="14604" width="7.1796875" style="221" customWidth="1"/>
    <col min="14605" max="14605" width="4.81640625" style="221" customWidth="1"/>
    <col min="14606" max="14606" width="7.54296875" style="221" customWidth="1"/>
    <col min="14607" max="14607" width="7.6328125" style="221" customWidth="1"/>
    <col min="14608" max="14608" width="5.54296875" style="221" customWidth="1"/>
    <col min="14609" max="14609" width="7.453125" style="221" customWidth="1"/>
    <col min="14610" max="14610" width="7" style="221" customWidth="1"/>
    <col min="14611" max="14611" width="4.54296875" style="221" customWidth="1"/>
    <col min="14612" max="14612" width="6.453125" style="221" customWidth="1"/>
    <col min="14613" max="14613" width="6.6328125" style="221" customWidth="1"/>
    <col min="14614" max="14614" width="5.26953125" style="221" customWidth="1"/>
    <col min="14615" max="14615" width="7.6328125" style="221" customWidth="1"/>
    <col min="14616" max="14616" width="7.54296875" style="221" customWidth="1"/>
    <col min="14617" max="14852" width="9.1796875" style="221"/>
    <col min="14853" max="14853" width="4.7265625" style="221" customWidth="1"/>
    <col min="14854" max="14854" width="32.453125" style="221" customWidth="1"/>
    <col min="14855" max="14858" width="0" style="221" hidden="1" customWidth="1"/>
    <col min="14859" max="14859" width="6.7265625" style="221" customWidth="1"/>
    <col min="14860" max="14860" width="7.1796875" style="221" customWidth="1"/>
    <col min="14861" max="14861" width="4.81640625" style="221" customWidth="1"/>
    <col min="14862" max="14862" width="7.54296875" style="221" customWidth="1"/>
    <col min="14863" max="14863" width="7.6328125" style="221" customWidth="1"/>
    <col min="14864" max="14864" width="5.54296875" style="221" customWidth="1"/>
    <col min="14865" max="14865" width="7.453125" style="221" customWidth="1"/>
    <col min="14866" max="14866" width="7" style="221" customWidth="1"/>
    <col min="14867" max="14867" width="4.54296875" style="221" customWidth="1"/>
    <col min="14868" max="14868" width="6.453125" style="221" customWidth="1"/>
    <col min="14869" max="14869" width="6.6328125" style="221" customWidth="1"/>
    <col min="14870" max="14870" width="5.26953125" style="221" customWidth="1"/>
    <col min="14871" max="14871" width="7.6328125" style="221" customWidth="1"/>
    <col min="14872" max="14872" width="7.54296875" style="221" customWidth="1"/>
    <col min="14873" max="15108" width="9.1796875" style="221"/>
    <col min="15109" max="15109" width="4.7265625" style="221" customWidth="1"/>
    <col min="15110" max="15110" width="32.453125" style="221" customWidth="1"/>
    <col min="15111" max="15114" width="0" style="221" hidden="1" customWidth="1"/>
    <col min="15115" max="15115" width="6.7265625" style="221" customWidth="1"/>
    <col min="15116" max="15116" width="7.1796875" style="221" customWidth="1"/>
    <col min="15117" max="15117" width="4.81640625" style="221" customWidth="1"/>
    <col min="15118" max="15118" width="7.54296875" style="221" customWidth="1"/>
    <col min="15119" max="15119" width="7.6328125" style="221" customWidth="1"/>
    <col min="15120" max="15120" width="5.54296875" style="221" customWidth="1"/>
    <col min="15121" max="15121" width="7.453125" style="221" customWidth="1"/>
    <col min="15122" max="15122" width="7" style="221" customWidth="1"/>
    <col min="15123" max="15123" width="4.54296875" style="221" customWidth="1"/>
    <col min="15124" max="15124" width="6.453125" style="221" customWidth="1"/>
    <col min="15125" max="15125" width="6.6328125" style="221" customWidth="1"/>
    <col min="15126" max="15126" width="5.26953125" style="221" customWidth="1"/>
    <col min="15127" max="15127" width="7.6328125" style="221" customWidth="1"/>
    <col min="15128" max="15128" width="7.54296875" style="221" customWidth="1"/>
    <col min="15129" max="15364" width="9.1796875" style="221"/>
    <col min="15365" max="15365" width="4.7265625" style="221" customWidth="1"/>
    <col min="15366" max="15366" width="32.453125" style="221" customWidth="1"/>
    <col min="15367" max="15370" width="0" style="221" hidden="1" customWidth="1"/>
    <col min="15371" max="15371" width="6.7265625" style="221" customWidth="1"/>
    <col min="15372" max="15372" width="7.1796875" style="221" customWidth="1"/>
    <col min="15373" max="15373" width="4.81640625" style="221" customWidth="1"/>
    <col min="15374" max="15374" width="7.54296875" style="221" customWidth="1"/>
    <col min="15375" max="15375" width="7.6328125" style="221" customWidth="1"/>
    <col min="15376" max="15376" width="5.54296875" style="221" customWidth="1"/>
    <col min="15377" max="15377" width="7.453125" style="221" customWidth="1"/>
    <col min="15378" max="15378" width="7" style="221" customWidth="1"/>
    <col min="15379" max="15379" width="4.54296875" style="221" customWidth="1"/>
    <col min="15380" max="15380" width="6.453125" style="221" customWidth="1"/>
    <col min="15381" max="15381" width="6.6328125" style="221" customWidth="1"/>
    <col min="15382" max="15382" width="5.26953125" style="221" customWidth="1"/>
    <col min="15383" max="15383" width="7.6328125" style="221" customWidth="1"/>
    <col min="15384" max="15384" width="7.54296875" style="221" customWidth="1"/>
    <col min="15385" max="15620" width="9.1796875" style="221"/>
    <col min="15621" max="15621" width="4.7265625" style="221" customWidth="1"/>
    <col min="15622" max="15622" width="32.453125" style="221" customWidth="1"/>
    <col min="15623" max="15626" width="0" style="221" hidden="1" customWidth="1"/>
    <col min="15627" max="15627" width="6.7265625" style="221" customWidth="1"/>
    <col min="15628" max="15628" width="7.1796875" style="221" customWidth="1"/>
    <col min="15629" max="15629" width="4.81640625" style="221" customWidth="1"/>
    <col min="15630" max="15630" width="7.54296875" style="221" customWidth="1"/>
    <col min="15631" max="15631" width="7.6328125" style="221" customWidth="1"/>
    <col min="15632" max="15632" width="5.54296875" style="221" customWidth="1"/>
    <col min="15633" max="15633" width="7.453125" style="221" customWidth="1"/>
    <col min="15634" max="15634" width="7" style="221" customWidth="1"/>
    <col min="15635" max="15635" width="4.54296875" style="221" customWidth="1"/>
    <col min="15636" max="15636" width="6.453125" style="221" customWidth="1"/>
    <col min="15637" max="15637" width="6.6328125" style="221" customWidth="1"/>
    <col min="15638" max="15638" width="5.26953125" style="221" customWidth="1"/>
    <col min="15639" max="15639" width="7.6328125" style="221" customWidth="1"/>
    <col min="15640" max="15640" width="7.54296875" style="221" customWidth="1"/>
    <col min="15641" max="15876" width="9.1796875" style="221"/>
    <col min="15877" max="15877" width="4.7265625" style="221" customWidth="1"/>
    <col min="15878" max="15878" width="32.453125" style="221" customWidth="1"/>
    <col min="15879" max="15882" width="0" style="221" hidden="1" customWidth="1"/>
    <col min="15883" max="15883" width="6.7265625" style="221" customWidth="1"/>
    <col min="15884" max="15884" width="7.1796875" style="221" customWidth="1"/>
    <col min="15885" max="15885" width="4.81640625" style="221" customWidth="1"/>
    <col min="15886" max="15886" width="7.54296875" style="221" customWidth="1"/>
    <col min="15887" max="15887" width="7.6328125" style="221" customWidth="1"/>
    <col min="15888" max="15888" width="5.54296875" style="221" customWidth="1"/>
    <col min="15889" max="15889" width="7.453125" style="221" customWidth="1"/>
    <col min="15890" max="15890" width="7" style="221" customWidth="1"/>
    <col min="15891" max="15891" width="4.54296875" style="221" customWidth="1"/>
    <col min="15892" max="15892" width="6.453125" style="221" customWidth="1"/>
    <col min="15893" max="15893" width="6.6328125" style="221" customWidth="1"/>
    <col min="15894" max="15894" width="5.26953125" style="221" customWidth="1"/>
    <col min="15895" max="15895" width="7.6328125" style="221" customWidth="1"/>
    <col min="15896" max="15896" width="7.54296875" style="221" customWidth="1"/>
    <col min="15897" max="16132" width="9.1796875" style="221"/>
    <col min="16133" max="16133" width="4.7265625" style="221" customWidth="1"/>
    <col min="16134" max="16134" width="32.453125" style="221" customWidth="1"/>
    <col min="16135" max="16138" width="0" style="221" hidden="1" customWidth="1"/>
    <col min="16139" max="16139" width="6.7265625" style="221" customWidth="1"/>
    <col min="16140" max="16140" width="7.1796875" style="221" customWidth="1"/>
    <col min="16141" max="16141" width="4.81640625" style="221" customWidth="1"/>
    <col min="16142" max="16142" width="7.54296875" style="221" customWidth="1"/>
    <col min="16143" max="16143" width="7.6328125" style="221" customWidth="1"/>
    <col min="16144" max="16144" width="5.54296875" style="221" customWidth="1"/>
    <col min="16145" max="16145" width="7.453125" style="221" customWidth="1"/>
    <col min="16146" max="16146" width="7" style="221" customWidth="1"/>
    <col min="16147" max="16147" width="4.54296875" style="221" customWidth="1"/>
    <col min="16148" max="16148" width="6.453125" style="221" customWidth="1"/>
    <col min="16149" max="16149" width="6.6328125" style="221" customWidth="1"/>
    <col min="16150" max="16150" width="5.26953125" style="221" customWidth="1"/>
    <col min="16151" max="16151" width="7.6328125" style="221" customWidth="1"/>
    <col min="16152" max="16152" width="7.54296875" style="221" customWidth="1"/>
    <col min="16153" max="16384" width="9.1796875" style="221"/>
  </cols>
  <sheetData>
    <row r="1" spans="1:27" ht="12" customHeight="1">
      <c r="D1" s="650"/>
      <c r="E1" s="650"/>
      <c r="F1" s="650"/>
      <c r="G1" s="222" t="s">
        <v>53</v>
      </c>
      <c r="Z1" s="222" t="s">
        <v>53</v>
      </c>
    </row>
    <row r="2" spans="1:27" ht="15.5">
      <c r="A2" s="651" t="s">
        <v>51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</row>
    <row r="3" spans="1:27" s="223" customFormat="1" ht="20">
      <c r="A3" s="652" t="s">
        <v>838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</row>
    <row r="5" spans="1:27" ht="15.5">
      <c r="A5" s="653" t="s">
        <v>840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</row>
    <row r="6" spans="1:27" ht="15.5">
      <c r="A6" s="224"/>
      <c r="B6" s="224"/>
      <c r="C6" s="224"/>
      <c r="D6" s="224"/>
      <c r="E6" s="224"/>
      <c r="F6" s="224"/>
      <c r="G6" s="224"/>
      <c r="H6" s="224"/>
    </row>
    <row r="7" spans="1:27" ht="15.5">
      <c r="A7" s="654" t="s">
        <v>709</v>
      </c>
      <c r="B7" s="654"/>
      <c r="C7" s="654"/>
      <c r="D7" s="224"/>
      <c r="E7" s="224"/>
      <c r="F7" s="224"/>
      <c r="G7" s="224"/>
      <c r="H7" s="224"/>
    </row>
    <row r="8" spans="1:27" ht="13">
      <c r="G8" s="221" t="s">
        <v>710</v>
      </c>
      <c r="N8" s="655"/>
      <c r="O8" s="655"/>
      <c r="P8" s="655"/>
      <c r="Q8" s="655"/>
      <c r="Y8" s="221" t="s">
        <v>758</v>
      </c>
    </row>
    <row r="9" spans="1:27" s="225" customFormat="1" ht="12.75" customHeight="1">
      <c r="A9" s="656" t="s">
        <v>68</v>
      </c>
      <c r="B9" s="659" t="s">
        <v>102</v>
      </c>
      <c r="C9" s="662" t="s">
        <v>711</v>
      </c>
      <c r="D9" s="664" t="s">
        <v>962</v>
      </c>
      <c r="E9" s="664"/>
      <c r="F9" s="664"/>
      <c r="G9" s="665" t="s">
        <v>712</v>
      </c>
      <c r="H9" s="644" t="s">
        <v>146</v>
      </c>
      <c r="I9" s="645"/>
      <c r="J9" s="645"/>
      <c r="K9" s="646"/>
      <c r="L9" s="643" t="s">
        <v>846</v>
      </c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2" t="s">
        <v>234</v>
      </c>
      <c r="Y9" s="642"/>
      <c r="Z9" s="642"/>
      <c r="AA9" s="642"/>
    </row>
    <row r="10" spans="1:27" s="225" customFormat="1" ht="12.75" customHeight="1">
      <c r="A10" s="657"/>
      <c r="B10" s="660"/>
      <c r="C10" s="663"/>
      <c r="D10" s="226" t="s">
        <v>165</v>
      </c>
      <c r="E10" s="226" t="s">
        <v>166</v>
      </c>
      <c r="F10" s="226" t="s">
        <v>14</v>
      </c>
      <c r="G10" s="666"/>
      <c r="H10" s="647"/>
      <c r="I10" s="648"/>
      <c r="J10" s="648"/>
      <c r="K10" s="649"/>
      <c r="L10" s="643" t="s">
        <v>165</v>
      </c>
      <c r="M10" s="643"/>
      <c r="N10" s="643"/>
      <c r="O10" s="643"/>
      <c r="P10" s="643" t="s">
        <v>166</v>
      </c>
      <c r="Q10" s="643"/>
      <c r="R10" s="643"/>
      <c r="S10" s="643"/>
      <c r="T10" s="643" t="s">
        <v>14</v>
      </c>
      <c r="U10" s="643"/>
      <c r="V10" s="643"/>
      <c r="W10" s="643"/>
      <c r="X10" s="642"/>
      <c r="Y10" s="642"/>
      <c r="Z10" s="642"/>
      <c r="AA10" s="642"/>
    </row>
    <row r="11" spans="1:27" ht="36.75" customHeight="1">
      <c r="A11" s="658"/>
      <c r="B11" s="661"/>
      <c r="C11" s="227">
        <v>3</v>
      </c>
      <c r="D11" s="227">
        <v>4</v>
      </c>
      <c r="E11" s="227">
        <v>5</v>
      </c>
      <c r="F11" s="227">
        <v>6</v>
      </c>
      <c r="G11" s="227">
        <v>7</v>
      </c>
      <c r="H11" s="410" t="s">
        <v>805</v>
      </c>
      <c r="I11" s="410" t="s">
        <v>806</v>
      </c>
      <c r="J11" s="410" t="s">
        <v>807</v>
      </c>
      <c r="K11" s="410" t="s">
        <v>83</v>
      </c>
      <c r="L11" s="410" t="s">
        <v>805</v>
      </c>
      <c r="M11" s="410" t="s">
        <v>806</v>
      </c>
      <c r="N11" s="410" t="s">
        <v>807</v>
      </c>
      <c r="O11" s="410" t="s">
        <v>14</v>
      </c>
      <c r="P11" s="410" t="s">
        <v>805</v>
      </c>
      <c r="Q11" s="410" t="s">
        <v>806</v>
      </c>
      <c r="R11" s="410" t="s">
        <v>807</v>
      </c>
      <c r="S11" s="410" t="s">
        <v>83</v>
      </c>
      <c r="T11" s="410" t="s">
        <v>805</v>
      </c>
      <c r="U11" s="410" t="s">
        <v>806</v>
      </c>
      <c r="V11" s="410" t="s">
        <v>807</v>
      </c>
      <c r="W11" s="410" t="s">
        <v>14</v>
      </c>
      <c r="X11" s="228" t="s">
        <v>713</v>
      </c>
      <c r="Y11" s="228" t="s">
        <v>443</v>
      </c>
      <c r="Z11" s="228" t="s">
        <v>444</v>
      </c>
      <c r="AA11" s="229" t="s">
        <v>445</v>
      </c>
    </row>
    <row r="12" spans="1:27" ht="13.15" customHeight="1">
      <c r="A12" s="230">
        <v>1</v>
      </c>
      <c r="B12" s="231">
        <v>2</v>
      </c>
      <c r="C12" s="232"/>
      <c r="D12" s="232"/>
      <c r="E12" s="232"/>
      <c r="F12" s="232"/>
      <c r="G12" s="232"/>
      <c r="H12" s="233">
        <v>3</v>
      </c>
      <c r="I12" s="234">
        <v>4</v>
      </c>
      <c r="J12" s="235">
        <v>5</v>
      </c>
      <c r="K12" s="235">
        <v>6</v>
      </c>
      <c r="L12" s="230">
        <v>7</v>
      </c>
      <c r="M12" s="231">
        <v>8</v>
      </c>
      <c r="N12" s="230">
        <v>9</v>
      </c>
      <c r="O12" s="230">
        <v>10</v>
      </c>
      <c r="P12" s="230">
        <v>11</v>
      </c>
      <c r="Q12" s="231">
        <v>12</v>
      </c>
      <c r="R12" s="230">
        <v>13</v>
      </c>
      <c r="S12" s="230">
        <v>14</v>
      </c>
      <c r="T12" s="230">
        <v>15</v>
      </c>
      <c r="U12" s="231">
        <v>16</v>
      </c>
      <c r="V12" s="230">
        <v>17</v>
      </c>
      <c r="W12" s="230">
        <v>18</v>
      </c>
      <c r="X12" s="230">
        <v>19</v>
      </c>
      <c r="Y12" s="231">
        <v>20</v>
      </c>
      <c r="Z12" s="230">
        <v>21</v>
      </c>
      <c r="AA12" s="230">
        <v>22</v>
      </c>
    </row>
    <row r="13" spans="1:27" ht="13.15" customHeight="1">
      <c r="A13" s="236"/>
      <c r="B13" s="237" t="s">
        <v>222</v>
      </c>
      <c r="C13" s="227"/>
      <c r="D13" s="227"/>
      <c r="E13" s="227"/>
      <c r="F13" s="227"/>
      <c r="G13" s="227"/>
      <c r="H13" s="238"/>
      <c r="I13" s="238"/>
      <c r="J13" s="239"/>
      <c r="K13" s="239"/>
      <c r="L13" s="240"/>
      <c r="M13" s="241"/>
      <c r="N13" s="240"/>
      <c r="O13" s="240"/>
      <c r="P13" s="240"/>
      <c r="Q13" s="241"/>
      <c r="R13" s="240"/>
      <c r="S13" s="240"/>
      <c r="T13" s="240"/>
      <c r="U13" s="241"/>
      <c r="V13" s="240"/>
      <c r="W13" s="240"/>
      <c r="X13" s="240"/>
      <c r="Y13" s="241"/>
      <c r="Z13" s="240"/>
      <c r="AA13" s="240"/>
    </row>
    <row r="14" spans="1:27" ht="13.15" customHeight="1">
      <c r="A14" s="242">
        <v>1</v>
      </c>
      <c r="B14" s="243" t="s">
        <v>171</v>
      </c>
      <c r="C14" s="244">
        <v>104.55</v>
      </c>
      <c r="D14" s="244">
        <v>60.160000000000004</v>
      </c>
      <c r="E14" s="244">
        <v>0</v>
      </c>
      <c r="F14" s="227">
        <f>D14+E14</f>
        <v>60.160000000000004</v>
      </c>
      <c r="G14" s="227">
        <f>C14-F14</f>
        <v>44.389999999999993</v>
      </c>
      <c r="H14" s="245">
        <f>ROUND(0.249*C14, 2)</f>
        <v>26.03</v>
      </c>
      <c r="I14" s="246">
        <f>ROUND(0.0058*C14, 2)</f>
        <v>0.61</v>
      </c>
      <c r="J14" s="245">
        <f>ROUND(0.7452*C14, 2)</f>
        <v>77.91</v>
      </c>
      <c r="K14" s="245">
        <f>SUM(H14:J14)</f>
        <v>104.55</v>
      </c>
      <c r="L14" s="247">
        <f>ROUND(0.249*D14, 2)</f>
        <v>14.98</v>
      </c>
      <c r="M14" s="236">
        <f>ROUND(0.0058*D14, 2)</f>
        <v>0.35</v>
      </c>
      <c r="N14" s="247">
        <f>ROUND(0.7452*D14, 2)</f>
        <v>44.83</v>
      </c>
      <c r="O14" s="247">
        <f>SUM(L14:N14)</f>
        <v>60.16</v>
      </c>
      <c r="P14" s="247">
        <f>ROUND(0.249*E14, 2)</f>
        <v>0</v>
      </c>
      <c r="Q14" s="247">
        <f>ROUND(0.0058*E14, 2)</f>
        <v>0</v>
      </c>
      <c r="R14" s="247">
        <f>ROUND(0.7452*E14, 2)</f>
        <v>0</v>
      </c>
      <c r="S14" s="247">
        <f>SUM(P14:R14)</f>
        <v>0</v>
      </c>
      <c r="T14" s="247">
        <f t="shared" ref="T14:V18" si="0">L14+P14</f>
        <v>14.98</v>
      </c>
      <c r="U14" s="247">
        <f t="shared" si="0"/>
        <v>0.35</v>
      </c>
      <c r="V14" s="247">
        <f t="shared" si="0"/>
        <v>44.83</v>
      </c>
      <c r="W14" s="247">
        <f>SUM(T14:V14)</f>
        <v>60.16</v>
      </c>
      <c r="X14" s="247">
        <f>H14-T14</f>
        <v>11.05</v>
      </c>
      <c r="Y14" s="247">
        <f t="shared" ref="X14:Z18" si="1">I14-U14</f>
        <v>0.26</v>
      </c>
      <c r="Z14" s="247">
        <f t="shared" si="1"/>
        <v>33.08</v>
      </c>
      <c r="AA14" s="247">
        <f>SUM(X14:Z14)</f>
        <v>44.39</v>
      </c>
    </row>
    <row r="15" spans="1:27" ht="13">
      <c r="A15" s="242">
        <v>2</v>
      </c>
      <c r="B15" s="248" t="s">
        <v>119</v>
      </c>
      <c r="C15" s="249">
        <v>1778.8600000000001</v>
      </c>
      <c r="D15" s="249">
        <v>940.97</v>
      </c>
      <c r="E15" s="249">
        <v>104.55000000000001</v>
      </c>
      <c r="F15" s="227">
        <f t="shared" ref="F15:F21" si="2">D15+E15</f>
        <v>1045.52</v>
      </c>
      <c r="G15" s="227">
        <f>C15-F15</f>
        <v>733.34000000000015</v>
      </c>
      <c r="H15" s="245">
        <f>ROUND(0.249*C15, 2)</f>
        <v>442.94</v>
      </c>
      <c r="I15" s="246">
        <f>ROUND(0.0058*C15, 2)</f>
        <v>10.32</v>
      </c>
      <c r="J15" s="245">
        <f>ROUND(0.7452*C15, 2)</f>
        <v>1325.61</v>
      </c>
      <c r="K15" s="245">
        <f>SUM(H15:J15)</f>
        <v>1778.87</v>
      </c>
      <c r="L15" s="247">
        <f>ROUND(0.249*D15, 2)</f>
        <v>234.3</v>
      </c>
      <c r="M15" s="236">
        <f>ROUND(0.0058*D15, 2)</f>
        <v>5.46</v>
      </c>
      <c r="N15" s="247">
        <f>ROUND(0.7452*D15, 2)</f>
        <v>701.21</v>
      </c>
      <c r="O15" s="247">
        <f>SUM(L15:N15)</f>
        <v>940.97</v>
      </c>
      <c r="P15" s="247">
        <f>ROUND(0.249*E15, 2)</f>
        <v>26.03</v>
      </c>
      <c r="Q15" s="247">
        <f>ROUND(0.0058*E15, 2)</f>
        <v>0.61</v>
      </c>
      <c r="R15" s="247">
        <f>ROUND(0.7452*E15, 2)</f>
        <v>77.91</v>
      </c>
      <c r="S15" s="247">
        <f>SUM(P15:R15)</f>
        <v>104.55</v>
      </c>
      <c r="T15" s="247">
        <f t="shared" si="0"/>
        <v>260.33000000000004</v>
      </c>
      <c r="U15" s="247">
        <f t="shared" si="0"/>
        <v>6.07</v>
      </c>
      <c r="V15" s="247">
        <f t="shared" si="0"/>
        <v>779.12</v>
      </c>
      <c r="W15" s="247">
        <f>SUM(T15:V15)</f>
        <v>1045.52</v>
      </c>
      <c r="X15" s="247">
        <f t="shared" si="1"/>
        <v>182.60999999999996</v>
      </c>
      <c r="Y15" s="247">
        <f t="shared" si="1"/>
        <v>4.25</v>
      </c>
      <c r="Z15" s="247">
        <f t="shared" si="1"/>
        <v>546.4899999999999</v>
      </c>
      <c r="AA15" s="247">
        <f>SUM(X15:Z15)</f>
        <v>733.34999999999991</v>
      </c>
    </row>
    <row r="16" spans="1:27" ht="13">
      <c r="A16" s="242">
        <v>3</v>
      </c>
      <c r="B16" s="243" t="s">
        <v>120</v>
      </c>
      <c r="C16" s="249">
        <v>90.62</v>
      </c>
      <c r="D16" s="249">
        <v>52.28</v>
      </c>
      <c r="E16" s="249">
        <v>0</v>
      </c>
      <c r="F16" s="227">
        <f t="shared" si="2"/>
        <v>52.28</v>
      </c>
      <c r="G16" s="227">
        <f>C16-F16</f>
        <v>38.340000000000003</v>
      </c>
      <c r="H16" s="245">
        <f>ROUND(0.249*C16, 2)</f>
        <v>22.56</v>
      </c>
      <c r="I16" s="246">
        <f>ROUND(0.0058*C16, 2)</f>
        <v>0.53</v>
      </c>
      <c r="J16" s="245">
        <f>ROUND(0.7452*C16, 2)</f>
        <v>67.53</v>
      </c>
      <c r="K16" s="245">
        <f>SUM(H16:J16)</f>
        <v>90.62</v>
      </c>
      <c r="L16" s="247">
        <f>ROUND(0.249*D16, 2)</f>
        <v>13.02</v>
      </c>
      <c r="M16" s="236">
        <f>ROUND(0.0058*D16, 2)</f>
        <v>0.3</v>
      </c>
      <c r="N16" s="247">
        <f>ROUND(0.7452*D16, 2)</f>
        <v>38.96</v>
      </c>
      <c r="O16" s="247">
        <f>SUM(L16:N16)</f>
        <v>52.28</v>
      </c>
      <c r="P16" s="247">
        <f>ROUND(0.249*E16, 2)</f>
        <v>0</v>
      </c>
      <c r="Q16" s="247">
        <f>ROUND(0.0058*E16, 2)</f>
        <v>0</v>
      </c>
      <c r="R16" s="247">
        <f>ROUND(0.7452*E16, 2)</f>
        <v>0</v>
      </c>
      <c r="S16" s="247">
        <f>SUM(P16:R16)</f>
        <v>0</v>
      </c>
      <c r="T16" s="247">
        <f t="shared" si="0"/>
        <v>13.02</v>
      </c>
      <c r="U16" s="247">
        <f t="shared" si="0"/>
        <v>0.3</v>
      </c>
      <c r="V16" s="247">
        <f t="shared" si="0"/>
        <v>38.96</v>
      </c>
      <c r="W16" s="247">
        <f>SUM(T16:V16)</f>
        <v>52.28</v>
      </c>
      <c r="X16" s="247">
        <f t="shared" si="1"/>
        <v>9.5399999999999991</v>
      </c>
      <c r="Y16" s="247">
        <f t="shared" si="1"/>
        <v>0.23000000000000004</v>
      </c>
      <c r="Z16" s="247">
        <f t="shared" si="1"/>
        <v>28.57</v>
      </c>
      <c r="AA16" s="247">
        <f>SUM(X16:Z16)</f>
        <v>38.340000000000003</v>
      </c>
    </row>
    <row r="17" spans="1:27" ht="13">
      <c r="A17" s="242">
        <v>4</v>
      </c>
      <c r="B17" s="248" t="s">
        <v>121</v>
      </c>
      <c r="C17" s="249">
        <v>63.39</v>
      </c>
      <c r="D17" s="249">
        <v>38.03</v>
      </c>
      <c r="E17" s="249">
        <v>0</v>
      </c>
      <c r="F17" s="227">
        <f t="shared" si="2"/>
        <v>38.03</v>
      </c>
      <c r="G17" s="227">
        <f>C17-F17</f>
        <v>25.36</v>
      </c>
      <c r="H17" s="245">
        <f>ROUND(0.249*C17, 2)</f>
        <v>15.78</v>
      </c>
      <c r="I17" s="246">
        <f>ROUND(0.0058*C17, 2)</f>
        <v>0.37</v>
      </c>
      <c r="J17" s="245">
        <f>ROUND(0.7452*C17, 2)</f>
        <v>47.24</v>
      </c>
      <c r="K17" s="245">
        <f>SUM(H17:J17)</f>
        <v>63.39</v>
      </c>
      <c r="L17" s="247">
        <f>ROUND(0.249*D17, 2)</f>
        <v>9.4700000000000006</v>
      </c>
      <c r="M17" s="236">
        <f>ROUND(0.0058*D17, 2)</f>
        <v>0.22</v>
      </c>
      <c r="N17" s="247">
        <f>ROUND(0.7452*D17, 2)</f>
        <v>28.34</v>
      </c>
      <c r="O17" s="247">
        <f>SUM(L17:N17)</f>
        <v>38.03</v>
      </c>
      <c r="P17" s="247">
        <f>ROUND(0.249*E17, 2)</f>
        <v>0</v>
      </c>
      <c r="Q17" s="247">
        <f>ROUND(0.0058*E17, 2)</f>
        <v>0</v>
      </c>
      <c r="R17" s="247">
        <f>ROUND(0.7452*E17, 2)</f>
        <v>0</v>
      </c>
      <c r="S17" s="247">
        <f>SUM(P17:R17)</f>
        <v>0</v>
      </c>
      <c r="T17" s="247">
        <f t="shared" si="0"/>
        <v>9.4700000000000006</v>
      </c>
      <c r="U17" s="247">
        <f t="shared" si="0"/>
        <v>0.22</v>
      </c>
      <c r="V17" s="247">
        <f t="shared" si="0"/>
        <v>28.34</v>
      </c>
      <c r="W17" s="247">
        <f>SUM(T17:V17)</f>
        <v>38.03</v>
      </c>
      <c r="X17" s="247">
        <f t="shared" si="1"/>
        <v>6.3099999999999987</v>
      </c>
      <c r="Y17" s="247">
        <f t="shared" si="1"/>
        <v>0.15</v>
      </c>
      <c r="Z17" s="247">
        <f t="shared" si="1"/>
        <v>18.900000000000002</v>
      </c>
      <c r="AA17" s="247">
        <f>SUM(X17:Z17)</f>
        <v>25.36</v>
      </c>
    </row>
    <row r="18" spans="1:27" ht="14.25" customHeight="1">
      <c r="A18" s="242">
        <v>5</v>
      </c>
      <c r="B18" s="243" t="s">
        <v>122</v>
      </c>
      <c r="C18" s="249">
        <v>608.54000000000008</v>
      </c>
      <c r="D18" s="249">
        <v>312.02999999999997</v>
      </c>
      <c r="E18" s="249">
        <v>34.67</v>
      </c>
      <c r="F18" s="227">
        <f>D18+E18</f>
        <v>346.7</v>
      </c>
      <c r="G18" s="227">
        <f>C18-F18</f>
        <v>261.84000000000009</v>
      </c>
      <c r="H18" s="245">
        <f>ROUND(0.249*C18, 2)</f>
        <v>151.53</v>
      </c>
      <c r="I18" s="246">
        <f>ROUND(0.0058*C18, 2)</f>
        <v>3.53</v>
      </c>
      <c r="J18" s="245">
        <f>ROUND(0.7452*C18, 2)</f>
        <v>453.48</v>
      </c>
      <c r="K18" s="245">
        <f>SUM(H18:J18)</f>
        <v>608.54</v>
      </c>
      <c r="L18" s="247">
        <f>ROUND(0.249*D18, 2)</f>
        <v>77.7</v>
      </c>
      <c r="M18" s="236">
        <f>ROUND(0.0058*D18, 2)</f>
        <v>1.81</v>
      </c>
      <c r="N18" s="247">
        <f>ROUND(0.7452*D18, 2)</f>
        <v>232.52</v>
      </c>
      <c r="O18" s="247">
        <f>SUM(L18:N18)</f>
        <v>312.03000000000003</v>
      </c>
      <c r="P18" s="247">
        <f>ROUND(0.249*E18, 2)</f>
        <v>8.6300000000000008</v>
      </c>
      <c r="Q18" s="247">
        <f>ROUND(0.0058*E18, 2)</f>
        <v>0.2</v>
      </c>
      <c r="R18" s="247">
        <f>ROUND(0.7452*E18, 2)</f>
        <v>25.84</v>
      </c>
      <c r="S18" s="247">
        <f>SUM(P18:R18)</f>
        <v>34.67</v>
      </c>
      <c r="T18" s="247">
        <f t="shared" si="0"/>
        <v>86.33</v>
      </c>
      <c r="U18" s="247">
        <f t="shared" si="0"/>
        <v>2.0100000000000002</v>
      </c>
      <c r="V18" s="247">
        <f t="shared" si="0"/>
        <v>258.36</v>
      </c>
      <c r="W18" s="247">
        <f>SUM(T18:V18)</f>
        <v>346.70000000000005</v>
      </c>
      <c r="X18" s="247">
        <f t="shared" si="1"/>
        <v>65.2</v>
      </c>
      <c r="Y18" s="247">
        <f t="shared" si="1"/>
        <v>1.5199999999999996</v>
      </c>
      <c r="Z18" s="247">
        <f t="shared" si="1"/>
        <v>195.12</v>
      </c>
      <c r="AA18" s="247">
        <f>SUM(X18:Z18)</f>
        <v>261.84000000000003</v>
      </c>
    </row>
    <row r="19" spans="1:27" ht="14.25" customHeight="1">
      <c r="A19" s="242"/>
      <c r="B19" s="237" t="s">
        <v>223</v>
      </c>
      <c r="C19" s="249"/>
      <c r="D19" s="249"/>
      <c r="E19" s="249"/>
      <c r="F19" s="227"/>
      <c r="G19" s="227"/>
      <c r="H19" s="245"/>
      <c r="I19" s="245"/>
      <c r="J19" s="245"/>
      <c r="K19" s="245"/>
      <c r="L19" s="247"/>
      <c r="M19" s="250"/>
      <c r="N19" s="247"/>
      <c r="O19" s="247"/>
      <c r="P19" s="247"/>
      <c r="Q19" s="250"/>
      <c r="R19" s="247"/>
      <c r="S19" s="247"/>
      <c r="T19" s="247"/>
      <c r="U19" s="250"/>
      <c r="V19" s="250"/>
      <c r="W19" s="250"/>
      <c r="X19" s="247"/>
      <c r="Y19" s="247"/>
      <c r="Z19" s="247"/>
      <c r="AA19" s="247"/>
    </row>
    <row r="20" spans="1:27" ht="13">
      <c r="A20" s="242">
        <v>6</v>
      </c>
      <c r="B20" s="243" t="s">
        <v>173</v>
      </c>
      <c r="C20" s="249">
        <v>0</v>
      </c>
      <c r="D20" s="249">
        <v>0</v>
      </c>
      <c r="E20" s="249">
        <v>0</v>
      </c>
      <c r="F20" s="227">
        <f t="shared" si="2"/>
        <v>0</v>
      </c>
      <c r="G20" s="227">
        <f>C20-F20</f>
        <v>0</v>
      </c>
      <c r="H20" s="245">
        <f>ROUND(0.004*C20, 2)</f>
        <v>0</v>
      </c>
      <c r="I20" s="246" t="s">
        <v>714</v>
      </c>
      <c r="J20" s="245">
        <f>ROUND(0.996*C20, 2)</f>
        <v>0</v>
      </c>
      <c r="K20" s="245">
        <v>0</v>
      </c>
      <c r="L20" s="247">
        <f>ROUND(0.004*D20, 2)</f>
        <v>0</v>
      </c>
      <c r="M20" s="236" t="s">
        <v>714</v>
      </c>
      <c r="N20" s="247">
        <f>ROUND(0.996*D20, 2)</f>
        <v>0</v>
      </c>
      <c r="O20" s="247">
        <v>0</v>
      </c>
      <c r="P20" s="247">
        <f>ROUND(0.004*E20, 2)</f>
        <v>0</v>
      </c>
      <c r="Q20" s="236" t="s">
        <v>714</v>
      </c>
      <c r="R20" s="247">
        <f>ROUND(0.996*E20, 2)</f>
        <v>0</v>
      </c>
      <c r="S20" s="247">
        <v>0</v>
      </c>
      <c r="T20" s="247">
        <f>L20+P20</f>
        <v>0</v>
      </c>
      <c r="U20" s="236" t="s">
        <v>714</v>
      </c>
      <c r="V20" s="247">
        <f>N20+R20</f>
        <v>0</v>
      </c>
      <c r="W20" s="247">
        <v>0</v>
      </c>
      <c r="X20" s="247">
        <f>H20-T20</f>
        <v>0</v>
      </c>
      <c r="Y20" s="247" t="s">
        <v>714</v>
      </c>
      <c r="Z20" s="247">
        <f>J20-V20</f>
        <v>0</v>
      </c>
      <c r="AA20" s="247">
        <f>X20+Z20</f>
        <v>0</v>
      </c>
    </row>
    <row r="21" spans="1:27" ht="13">
      <c r="A21" s="242">
        <v>7</v>
      </c>
      <c r="B21" s="248" t="s">
        <v>123</v>
      </c>
      <c r="C21" s="249">
        <v>0</v>
      </c>
      <c r="D21" s="249">
        <v>0</v>
      </c>
      <c r="E21" s="249">
        <v>0</v>
      </c>
      <c r="F21" s="227">
        <f t="shared" si="2"/>
        <v>0</v>
      </c>
      <c r="G21" s="227">
        <f>C21-F21</f>
        <v>0</v>
      </c>
      <c r="H21" s="245">
        <v>0</v>
      </c>
      <c r="I21" s="246" t="s">
        <v>714</v>
      </c>
      <c r="J21" s="245">
        <v>0</v>
      </c>
      <c r="K21" s="245">
        <v>0</v>
      </c>
      <c r="L21" s="247">
        <f>ROUND(0.004*D21, 2)</f>
        <v>0</v>
      </c>
      <c r="M21" s="236" t="s">
        <v>714</v>
      </c>
      <c r="N21" s="247">
        <f>ROUND(0.996*D21, 2)</f>
        <v>0</v>
      </c>
      <c r="O21" s="247">
        <v>0</v>
      </c>
      <c r="P21" s="247">
        <f>ROUND(0.004*E21, 2)</f>
        <v>0</v>
      </c>
      <c r="Q21" s="236" t="s">
        <v>714</v>
      </c>
      <c r="R21" s="247">
        <f>ROUND(0.996*E21, 2)</f>
        <v>0</v>
      </c>
      <c r="S21" s="247">
        <v>0</v>
      </c>
      <c r="T21" s="247">
        <f>L21+P21</f>
        <v>0</v>
      </c>
      <c r="U21" s="236" t="s">
        <v>714</v>
      </c>
      <c r="V21" s="247">
        <f>N21+R21</f>
        <v>0</v>
      </c>
      <c r="W21" s="247">
        <v>0</v>
      </c>
      <c r="X21" s="247">
        <f>H21-T21</f>
        <v>0</v>
      </c>
      <c r="Y21" s="247" t="s">
        <v>714</v>
      </c>
      <c r="Z21" s="247">
        <f>J21-V21</f>
        <v>0</v>
      </c>
      <c r="AA21" s="247">
        <f>X21+Z21</f>
        <v>0</v>
      </c>
    </row>
    <row r="25" spans="1:27" ht="13">
      <c r="A25" s="13" t="s">
        <v>750</v>
      </c>
      <c r="K25" s="251"/>
      <c r="L25" s="251"/>
      <c r="M25" s="251"/>
    </row>
    <row r="26" spans="1:27" ht="13">
      <c r="A26" s="13" t="str">
        <f>'AT-1-Gen_Info'!A50</f>
        <v xml:space="preserve">Date : 28.04.2020 </v>
      </c>
      <c r="C26" s="221">
        <f>SUM(C14:C18)</f>
        <v>2645.9600000000005</v>
      </c>
      <c r="D26" s="221">
        <f>SUM(D14:D18)</f>
        <v>1403.47</v>
      </c>
      <c r="E26" s="221">
        <f>D15+E15+F15</f>
        <v>2091.04</v>
      </c>
      <c r="K26" s="252"/>
      <c r="L26" s="252"/>
      <c r="M26" s="252"/>
    </row>
    <row r="28" spans="1:27" ht="13">
      <c r="X28" s="13" t="s">
        <v>706</v>
      </c>
    </row>
    <row r="29" spans="1:27">
      <c r="X29" s="221" t="s">
        <v>707</v>
      </c>
    </row>
    <row r="30" spans="1:27">
      <c r="X30" s="221" t="s">
        <v>708</v>
      </c>
    </row>
  </sheetData>
  <mergeCells count="17">
    <mergeCell ref="N8:Q8"/>
    <mergeCell ref="A9:A11"/>
    <mergeCell ref="B9:B11"/>
    <mergeCell ref="C9:C10"/>
    <mergeCell ref="D9:F9"/>
    <mergeCell ref="G9:G10"/>
    <mergeCell ref="L9:W9"/>
    <mergeCell ref="D1:F1"/>
    <mergeCell ref="A2:AA2"/>
    <mergeCell ref="A3:AA3"/>
    <mergeCell ref="A5:AA5"/>
    <mergeCell ref="A7:C7"/>
    <mergeCell ref="X9:AA10"/>
    <mergeCell ref="L10:O10"/>
    <mergeCell ref="P10:S10"/>
    <mergeCell ref="T10:W10"/>
    <mergeCell ref="H9:K10"/>
  </mergeCells>
  <printOptions horizontalCentered="1"/>
  <pageMargins left="0.25" right="0" top="1.25" bottom="0" header="0.3" footer="0.3"/>
  <pageSetup paperSize="9" scale="7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43"/>
  <sheetViews>
    <sheetView view="pageBreakPreview" zoomScale="90" zoomScaleNormal="100" zoomScaleSheetLayoutView="90" workbookViewId="0">
      <selection activeCell="D35" sqref="D35"/>
    </sheetView>
  </sheetViews>
  <sheetFormatPr defaultRowHeight="12.5"/>
  <cols>
    <col min="2" max="2" width="20.1796875" bestFit="1" customWidth="1"/>
    <col min="3" max="3" width="16.7265625" customWidth="1"/>
    <col min="4" max="4" width="9.453125" customWidth="1"/>
    <col min="5" max="5" width="9" customWidth="1"/>
    <col min="6" max="6" width="11.6328125" customWidth="1"/>
    <col min="7" max="8" width="10.54296875" customWidth="1"/>
    <col min="9" max="10" width="10.54296875" style="172" customWidth="1"/>
    <col min="11" max="12" width="10.54296875" customWidth="1"/>
    <col min="13" max="13" width="11.6328125" customWidth="1"/>
    <col min="14" max="14" width="12.90625" customWidth="1"/>
  </cols>
  <sheetData>
    <row r="1" spans="1:14" ht="15.5">
      <c r="A1" s="695" t="s">
        <v>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N1" s="145" t="s">
        <v>494</v>
      </c>
    </row>
    <row r="2" spans="1:14" ht="20.5">
      <c r="A2" s="696" t="s">
        <v>838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</row>
    <row r="3" spans="1:14" ht="13.5">
      <c r="A3" s="121"/>
      <c r="B3" s="121"/>
      <c r="C3" s="121"/>
      <c r="D3" s="121"/>
      <c r="E3" s="121"/>
      <c r="F3" s="121"/>
      <c r="G3" s="121"/>
      <c r="H3" s="121"/>
      <c r="I3" s="181"/>
      <c r="J3" s="181"/>
    </row>
    <row r="4" spans="1:14" ht="15.5">
      <c r="A4" s="695" t="s">
        <v>493</v>
      </c>
      <c r="B4" s="695"/>
      <c r="C4" s="695"/>
      <c r="D4" s="695"/>
      <c r="E4" s="695"/>
      <c r="F4" s="695"/>
      <c r="G4" s="695"/>
      <c r="H4" s="695"/>
      <c r="I4" s="196"/>
      <c r="J4" s="196"/>
    </row>
    <row r="5" spans="1:14" ht="13.5">
      <c r="A5" s="13" t="s">
        <v>756</v>
      </c>
      <c r="B5" s="122"/>
      <c r="C5" s="122"/>
      <c r="D5" s="122"/>
      <c r="E5" s="122"/>
      <c r="F5" s="122"/>
      <c r="G5" s="122"/>
      <c r="H5" s="121"/>
      <c r="I5" s="181"/>
      <c r="J5" s="181"/>
      <c r="L5" s="505" t="s">
        <v>916</v>
      </c>
    </row>
    <row r="6" spans="1:14" ht="28.5" customHeight="1">
      <c r="A6" s="778" t="s">
        <v>2</v>
      </c>
      <c r="B6" s="778" t="s">
        <v>31</v>
      </c>
      <c r="C6" s="593" t="s">
        <v>387</v>
      </c>
      <c r="D6" s="632" t="s">
        <v>437</v>
      </c>
      <c r="E6" s="632"/>
      <c r="F6" s="632"/>
      <c r="G6" s="632"/>
      <c r="H6" s="606"/>
      <c r="I6" s="714" t="s">
        <v>519</v>
      </c>
      <c r="J6" s="714" t="s">
        <v>520</v>
      </c>
      <c r="K6" s="780" t="s">
        <v>475</v>
      </c>
      <c r="L6" s="780"/>
      <c r="M6" s="780"/>
      <c r="N6" s="780"/>
    </row>
    <row r="7" spans="1:14" ht="39" customHeight="1">
      <c r="A7" s="779"/>
      <c r="B7" s="779"/>
      <c r="C7" s="593"/>
      <c r="D7" s="5" t="s">
        <v>436</v>
      </c>
      <c r="E7" s="5" t="s">
        <v>388</v>
      </c>
      <c r="F7" s="47" t="s">
        <v>389</v>
      </c>
      <c r="G7" s="5" t="s">
        <v>390</v>
      </c>
      <c r="H7" s="5" t="s">
        <v>41</v>
      </c>
      <c r="I7" s="714"/>
      <c r="J7" s="714"/>
      <c r="K7" s="139" t="s">
        <v>391</v>
      </c>
      <c r="L7" s="5" t="s">
        <v>476</v>
      </c>
      <c r="M7" s="5" t="s">
        <v>392</v>
      </c>
      <c r="N7" s="5" t="s">
        <v>393</v>
      </c>
    </row>
    <row r="8" spans="1:14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 t="s">
        <v>253</v>
      </c>
      <c r="I8" s="197" t="s">
        <v>272</v>
      </c>
      <c r="J8" s="197" t="s">
        <v>273</v>
      </c>
      <c r="K8" s="125" t="s">
        <v>274</v>
      </c>
      <c r="L8" s="125" t="s">
        <v>302</v>
      </c>
      <c r="M8" s="125" t="s">
        <v>303</v>
      </c>
      <c r="N8" s="125" t="s">
        <v>304</v>
      </c>
    </row>
    <row r="9" spans="1:14" ht="14">
      <c r="A9" s="202">
        <v>1</v>
      </c>
      <c r="B9" s="201" t="s">
        <v>672</v>
      </c>
      <c r="C9" s="209">
        <f>'AT-3'!G9</f>
        <v>104</v>
      </c>
      <c r="D9" s="207">
        <v>6</v>
      </c>
      <c r="E9" s="207">
        <v>98</v>
      </c>
      <c r="F9" s="207">
        <v>0</v>
      </c>
      <c r="G9" s="207">
        <v>0</v>
      </c>
      <c r="H9" s="207">
        <v>0</v>
      </c>
      <c r="I9" s="208">
        <v>0</v>
      </c>
      <c r="J9" s="208">
        <v>104</v>
      </c>
      <c r="K9" s="207">
        <v>104</v>
      </c>
      <c r="L9" s="207">
        <v>15</v>
      </c>
      <c r="M9" s="207">
        <v>21</v>
      </c>
      <c r="N9" s="207">
        <v>104</v>
      </c>
    </row>
    <row r="10" spans="1:14" ht="14">
      <c r="A10" s="34">
        <v>2</v>
      </c>
      <c r="B10" s="33" t="s">
        <v>673</v>
      </c>
      <c r="C10" s="209">
        <f>'AT-3'!G10</f>
        <v>171</v>
      </c>
      <c r="D10" s="207">
        <v>8</v>
      </c>
      <c r="E10" s="207">
        <v>163</v>
      </c>
      <c r="F10" s="207">
        <v>0</v>
      </c>
      <c r="G10" s="207">
        <v>0</v>
      </c>
      <c r="H10" s="207">
        <v>0</v>
      </c>
      <c r="I10" s="208">
        <v>0</v>
      </c>
      <c r="J10" s="208">
        <v>171</v>
      </c>
      <c r="K10" s="207">
        <v>171</v>
      </c>
      <c r="L10" s="207">
        <v>95</v>
      </c>
      <c r="M10" s="207">
        <v>79</v>
      </c>
      <c r="N10" s="207">
        <v>171</v>
      </c>
    </row>
    <row r="11" spans="1:14" ht="14">
      <c r="A11" s="202">
        <v>3</v>
      </c>
      <c r="B11" s="201" t="s">
        <v>674</v>
      </c>
      <c r="C11" s="209">
        <f>'AT-3'!G11</f>
        <v>170</v>
      </c>
      <c r="D11" s="207">
        <v>0</v>
      </c>
      <c r="E11" s="207">
        <v>150</v>
      </c>
      <c r="F11" s="207">
        <v>0</v>
      </c>
      <c r="G11" s="207">
        <v>0</v>
      </c>
      <c r="H11" s="207">
        <v>0</v>
      </c>
      <c r="I11" s="208">
        <v>0</v>
      </c>
      <c r="J11" s="208">
        <v>170</v>
      </c>
      <c r="K11" s="207">
        <v>170</v>
      </c>
      <c r="L11" s="207">
        <v>140</v>
      </c>
      <c r="M11" s="207">
        <v>15</v>
      </c>
      <c r="N11" s="207">
        <v>170</v>
      </c>
    </row>
    <row r="12" spans="1:14" ht="14">
      <c r="A12" s="34">
        <v>4</v>
      </c>
      <c r="B12" s="33" t="s">
        <v>675</v>
      </c>
      <c r="C12" s="209">
        <f>'AT-3'!G12</f>
        <v>181</v>
      </c>
      <c r="D12" s="207">
        <v>5</v>
      </c>
      <c r="E12" s="207">
        <v>176</v>
      </c>
      <c r="F12" s="207">
        <v>0</v>
      </c>
      <c r="G12" s="207">
        <v>0</v>
      </c>
      <c r="H12" s="207">
        <v>0</v>
      </c>
      <c r="I12" s="208">
        <v>0</v>
      </c>
      <c r="J12" s="208">
        <v>181</v>
      </c>
      <c r="K12" s="207">
        <v>181</v>
      </c>
      <c r="L12" s="207">
        <v>10</v>
      </c>
      <c r="M12" s="207">
        <v>10</v>
      </c>
      <c r="N12" s="207">
        <v>181</v>
      </c>
    </row>
    <row r="13" spans="1:14" ht="14">
      <c r="A13" s="34">
        <v>5</v>
      </c>
      <c r="B13" s="33" t="s">
        <v>676</v>
      </c>
      <c r="C13" s="209">
        <f>'AT-3'!G13</f>
        <v>73</v>
      </c>
      <c r="D13" s="207">
        <v>0</v>
      </c>
      <c r="E13" s="207">
        <v>58</v>
      </c>
      <c r="F13" s="207">
        <v>0</v>
      </c>
      <c r="G13" s="207">
        <v>34</v>
      </c>
      <c r="H13" s="207">
        <v>0</v>
      </c>
      <c r="I13" s="208">
        <v>0</v>
      </c>
      <c r="J13" s="208">
        <v>73</v>
      </c>
      <c r="K13" s="207">
        <v>73</v>
      </c>
      <c r="L13" s="207">
        <v>23</v>
      </c>
      <c r="M13" s="207">
        <v>53</v>
      </c>
      <c r="N13" s="207">
        <v>73</v>
      </c>
    </row>
    <row r="14" spans="1:14" ht="14">
      <c r="A14" s="34">
        <v>6</v>
      </c>
      <c r="B14" s="33" t="s">
        <v>677</v>
      </c>
      <c r="C14" s="209">
        <f>'AT-3'!G14</f>
        <v>117</v>
      </c>
      <c r="D14" s="207">
        <v>0</v>
      </c>
      <c r="E14" s="207">
        <v>54</v>
      </c>
      <c r="F14" s="207">
        <v>0</v>
      </c>
      <c r="G14" s="207">
        <v>63</v>
      </c>
      <c r="H14" s="207">
        <v>0</v>
      </c>
      <c r="I14" s="208">
        <v>0</v>
      </c>
      <c r="J14" s="208">
        <v>117</v>
      </c>
      <c r="K14" s="207">
        <v>117</v>
      </c>
      <c r="L14" s="207">
        <v>55</v>
      </c>
      <c r="M14" s="207">
        <v>0</v>
      </c>
      <c r="N14" s="207">
        <v>117</v>
      </c>
    </row>
    <row r="15" spans="1:14" ht="14">
      <c r="A15" s="202">
        <v>7</v>
      </c>
      <c r="B15" s="201" t="s">
        <v>678</v>
      </c>
      <c r="C15" s="209">
        <f>'AT-3'!G15</f>
        <v>107</v>
      </c>
      <c r="D15" s="207">
        <v>6</v>
      </c>
      <c r="E15" s="207">
        <v>95</v>
      </c>
      <c r="F15" s="207">
        <v>0</v>
      </c>
      <c r="G15" s="207">
        <v>6</v>
      </c>
      <c r="H15" s="207">
        <v>0</v>
      </c>
      <c r="I15" s="208">
        <v>21</v>
      </c>
      <c r="J15" s="208">
        <v>95</v>
      </c>
      <c r="K15" s="207">
        <v>95</v>
      </c>
      <c r="L15" s="207">
        <v>62</v>
      </c>
      <c r="M15" s="207">
        <v>37</v>
      </c>
      <c r="N15" s="207">
        <v>95</v>
      </c>
    </row>
    <row r="16" spans="1:14" ht="14">
      <c r="A16" s="34">
        <v>8</v>
      </c>
      <c r="B16" s="33" t="s">
        <v>679</v>
      </c>
      <c r="C16" s="209">
        <f>'AT-3'!G16</f>
        <v>196</v>
      </c>
      <c r="D16" s="207">
        <v>0</v>
      </c>
      <c r="E16" s="207">
        <v>197</v>
      </c>
      <c r="F16" s="207">
        <v>0</v>
      </c>
      <c r="G16" s="207">
        <v>0</v>
      </c>
      <c r="H16" s="207">
        <v>0</v>
      </c>
      <c r="I16" s="208">
        <v>0</v>
      </c>
      <c r="J16" s="208">
        <v>197</v>
      </c>
      <c r="K16" s="207">
        <v>197</v>
      </c>
      <c r="L16" s="207">
        <v>60</v>
      </c>
      <c r="M16" s="207">
        <v>50</v>
      </c>
      <c r="N16" s="207">
        <v>197</v>
      </c>
    </row>
    <row r="17" spans="1:15" ht="14">
      <c r="A17" s="34">
        <v>9</v>
      </c>
      <c r="B17" s="33" t="s">
        <v>680</v>
      </c>
      <c r="C17" s="209">
        <f>'AT-3'!G17</f>
        <v>141</v>
      </c>
      <c r="D17" s="207">
        <v>128</v>
      </c>
      <c r="E17" s="207">
        <v>23</v>
      </c>
      <c r="F17" s="207">
        <v>2</v>
      </c>
      <c r="G17" s="207">
        <v>11</v>
      </c>
      <c r="H17" s="207">
        <v>0</v>
      </c>
      <c r="I17" s="208">
        <v>0</v>
      </c>
      <c r="J17" s="208">
        <v>151</v>
      </c>
      <c r="K17" s="207"/>
      <c r="L17" s="207"/>
      <c r="M17" s="207"/>
      <c r="N17" s="207"/>
    </row>
    <row r="18" spans="1:15" ht="14">
      <c r="A18" s="34">
        <v>10</v>
      </c>
      <c r="B18" s="33" t="s">
        <v>681</v>
      </c>
      <c r="C18" s="209">
        <f>'AT-3'!G18</f>
        <v>114</v>
      </c>
      <c r="D18" s="207">
        <v>0</v>
      </c>
      <c r="E18" s="207">
        <v>111</v>
      </c>
      <c r="F18" s="207">
        <v>3</v>
      </c>
      <c r="G18" s="207">
        <v>0</v>
      </c>
      <c r="H18" s="207">
        <v>0</v>
      </c>
      <c r="I18" s="208">
        <v>114</v>
      </c>
      <c r="J18" s="208">
        <v>114</v>
      </c>
      <c r="K18" s="207">
        <v>114</v>
      </c>
      <c r="L18" s="207">
        <v>70</v>
      </c>
      <c r="M18" s="207">
        <v>80</v>
      </c>
      <c r="N18" s="207">
        <v>114</v>
      </c>
    </row>
    <row r="19" spans="1:15" ht="14">
      <c r="A19" s="34">
        <v>11</v>
      </c>
      <c r="B19" s="33" t="s">
        <v>682</v>
      </c>
      <c r="C19" s="209">
        <f>'AT-3'!G19</f>
        <v>84</v>
      </c>
      <c r="D19" s="207">
        <v>4</v>
      </c>
      <c r="E19" s="207">
        <v>80</v>
      </c>
      <c r="F19" s="207">
        <v>0</v>
      </c>
      <c r="G19" s="207">
        <v>0</v>
      </c>
      <c r="H19" s="207">
        <v>0</v>
      </c>
      <c r="I19" s="208">
        <v>0</v>
      </c>
      <c r="J19" s="208">
        <v>84</v>
      </c>
      <c r="K19" s="207">
        <v>84</v>
      </c>
      <c r="L19" s="207">
        <v>12</v>
      </c>
      <c r="M19" s="207">
        <v>2</v>
      </c>
      <c r="N19" s="207">
        <v>84</v>
      </c>
    </row>
    <row r="20" spans="1:15" ht="14">
      <c r="A20" s="34">
        <v>12</v>
      </c>
      <c r="B20" s="33" t="s">
        <v>683</v>
      </c>
      <c r="C20" s="209">
        <f>'AT-3'!G20</f>
        <v>74</v>
      </c>
      <c r="D20" s="207">
        <v>25</v>
      </c>
      <c r="E20" s="207">
        <v>49</v>
      </c>
      <c r="F20" s="207">
        <v>0</v>
      </c>
      <c r="G20" s="207">
        <v>0</v>
      </c>
      <c r="H20" s="207">
        <v>0</v>
      </c>
      <c r="I20" s="208">
        <v>0</v>
      </c>
      <c r="J20" s="208">
        <v>74</v>
      </c>
      <c r="K20" s="207">
        <v>74</v>
      </c>
      <c r="L20" s="207">
        <v>0</v>
      </c>
      <c r="M20" s="207">
        <v>0</v>
      </c>
      <c r="N20" s="207">
        <v>74</v>
      </c>
    </row>
    <row r="21" spans="1:15" ht="14">
      <c r="A21" s="34">
        <v>13</v>
      </c>
      <c r="B21" s="33" t="s">
        <v>684</v>
      </c>
      <c r="C21" s="209">
        <f>'AT-3'!G21</f>
        <v>72</v>
      </c>
      <c r="D21" s="207">
        <v>0</v>
      </c>
      <c r="E21" s="207">
        <v>48</v>
      </c>
      <c r="F21" s="207">
        <v>0</v>
      </c>
      <c r="G21" s="207">
        <v>24</v>
      </c>
      <c r="H21" s="207">
        <v>0</v>
      </c>
      <c r="I21" s="208">
        <v>0</v>
      </c>
      <c r="J21" s="208">
        <v>72</v>
      </c>
      <c r="K21" s="207">
        <v>72</v>
      </c>
      <c r="L21" s="207">
        <v>47</v>
      </c>
      <c r="M21" s="207">
        <v>33</v>
      </c>
      <c r="N21" s="207">
        <v>72</v>
      </c>
    </row>
    <row r="22" spans="1:15" ht="14">
      <c r="A22" s="34">
        <v>14</v>
      </c>
      <c r="B22" s="33" t="s">
        <v>685</v>
      </c>
      <c r="C22" s="209">
        <f>'AT-3'!G22</f>
        <v>23</v>
      </c>
      <c r="D22" s="207">
        <v>0</v>
      </c>
      <c r="E22" s="207">
        <v>23</v>
      </c>
      <c r="F22" s="207">
        <v>0</v>
      </c>
      <c r="G22" s="207">
        <v>0</v>
      </c>
      <c r="H22" s="207">
        <v>0</v>
      </c>
      <c r="I22" s="208">
        <v>0</v>
      </c>
      <c r="J22" s="208">
        <v>23</v>
      </c>
      <c r="K22" s="207">
        <v>23</v>
      </c>
      <c r="L22" s="207">
        <v>13</v>
      </c>
      <c r="M22" s="207">
        <v>6</v>
      </c>
      <c r="N22" s="207">
        <v>23</v>
      </c>
    </row>
    <row r="23" spans="1:15" ht="14">
      <c r="A23" s="202">
        <v>15</v>
      </c>
      <c r="B23" s="201" t="s">
        <v>686</v>
      </c>
      <c r="C23" s="209">
        <f>'AT-3'!G23</f>
        <v>82</v>
      </c>
      <c r="D23" s="206">
        <v>7</v>
      </c>
      <c r="E23" s="206">
        <v>59</v>
      </c>
      <c r="F23" s="206">
        <v>11</v>
      </c>
      <c r="G23" s="206">
        <v>5</v>
      </c>
      <c r="H23" s="206">
        <v>0</v>
      </c>
      <c r="I23" s="208">
        <v>0</v>
      </c>
      <c r="J23" s="208">
        <v>82</v>
      </c>
      <c r="K23" s="207">
        <v>82</v>
      </c>
      <c r="L23" s="206">
        <v>21</v>
      </c>
      <c r="M23" s="206">
        <v>15</v>
      </c>
      <c r="N23" s="207">
        <v>82</v>
      </c>
    </row>
    <row r="24" spans="1:15" ht="14">
      <c r="A24" s="202">
        <v>16</v>
      </c>
      <c r="B24" s="201" t="s">
        <v>687</v>
      </c>
      <c r="C24" s="209">
        <f>'AT-3'!G24</f>
        <v>184</v>
      </c>
      <c r="D24" s="206">
        <v>4</v>
      </c>
      <c r="E24" s="206">
        <v>23</v>
      </c>
      <c r="F24" s="206">
        <v>157</v>
      </c>
      <c r="G24" s="206">
        <v>0</v>
      </c>
      <c r="H24" s="206">
        <v>0</v>
      </c>
      <c r="I24" s="208">
        <v>0</v>
      </c>
      <c r="J24" s="208">
        <v>184</v>
      </c>
      <c r="K24" s="207">
        <v>184</v>
      </c>
      <c r="L24" s="206">
        <v>16</v>
      </c>
      <c r="M24" s="206">
        <v>7</v>
      </c>
      <c r="N24" s="207">
        <v>184</v>
      </c>
    </row>
    <row r="25" spans="1:15" ht="14">
      <c r="A25" s="34">
        <v>17</v>
      </c>
      <c r="B25" s="33" t="s">
        <v>688</v>
      </c>
      <c r="C25" s="209">
        <f>'AT-3'!G25</f>
        <v>69</v>
      </c>
      <c r="D25" s="206">
        <v>24</v>
      </c>
      <c r="E25" s="206">
        <v>45</v>
      </c>
      <c r="F25" s="206">
        <v>0</v>
      </c>
      <c r="G25" s="206">
        <v>0</v>
      </c>
      <c r="H25" s="206">
        <v>0</v>
      </c>
      <c r="I25" s="208">
        <v>0</v>
      </c>
      <c r="J25" s="208">
        <v>69</v>
      </c>
      <c r="K25" s="207">
        <v>69</v>
      </c>
      <c r="L25" s="206">
        <v>45</v>
      </c>
      <c r="M25" s="206">
        <v>60</v>
      </c>
      <c r="N25" s="207">
        <v>69</v>
      </c>
    </row>
    <row r="26" spans="1:15" ht="14">
      <c r="A26" s="203">
        <v>18</v>
      </c>
      <c r="B26" s="201" t="s">
        <v>689</v>
      </c>
      <c r="C26" s="209">
        <f>'AT-3'!G26</f>
        <v>274</v>
      </c>
      <c r="D26" s="206">
        <v>40</v>
      </c>
      <c r="E26" s="206">
        <v>169</v>
      </c>
      <c r="F26" s="206">
        <v>19</v>
      </c>
      <c r="G26" s="206">
        <v>46</v>
      </c>
      <c r="H26" s="206">
        <v>0</v>
      </c>
      <c r="I26" s="208">
        <v>0</v>
      </c>
      <c r="J26" s="208">
        <v>274</v>
      </c>
      <c r="K26" s="207">
        <v>274</v>
      </c>
      <c r="L26" s="206">
        <v>35</v>
      </c>
      <c r="M26" s="206">
        <v>35</v>
      </c>
      <c r="N26" s="207">
        <v>274</v>
      </c>
    </row>
    <row r="27" spans="1:15" ht="14">
      <c r="A27" s="204">
        <v>19</v>
      </c>
      <c r="B27" s="33" t="s">
        <v>690</v>
      </c>
      <c r="C27" s="209">
        <f>'AT-3'!G27</f>
        <v>123</v>
      </c>
      <c r="D27" s="206">
        <v>0</v>
      </c>
      <c r="E27" s="206">
        <v>90</v>
      </c>
      <c r="F27" s="206">
        <v>0</v>
      </c>
      <c r="G27" s="206">
        <v>33</v>
      </c>
      <c r="H27" s="206">
        <v>0</v>
      </c>
      <c r="I27" s="208">
        <v>0</v>
      </c>
      <c r="J27" s="208">
        <v>123</v>
      </c>
      <c r="K27" s="207">
        <v>123</v>
      </c>
      <c r="L27" s="206">
        <v>0</v>
      </c>
      <c r="M27" s="206">
        <v>123</v>
      </c>
      <c r="N27" s="207">
        <v>123</v>
      </c>
    </row>
    <row r="28" spans="1:15" ht="14">
      <c r="A28" s="204">
        <v>20</v>
      </c>
      <c r="B28" s="33" t="s">
        <v>691</v>
      </c>
      <c r="C28" s="209">
        <f>'AT-3'!G28</f>
        <v>84</v>
      </c>
      <c r="D28" s="206">
        <v>0</v>
      </c>
      <c r="E28" s="206">
        <v>23</v>
      </c>
      <c r="F28" s="206">
        <v>0</v>
      </c>
      <c r="G28" s="206">
        <v>61</v>
      </c>
      <c r="H28" s="206">
        <v>0</v>
      </c>
      <c r="I28" s="208">
        <v>0</v>
      </c>
      <c r="J28" s="208">
        <v>84</v>
      </c>
      <c r="K28" s="207">
        <v>84</v>
      </c>
      <c r="L28" s="206">
        <v>0</v>
      </c>
      <c r="M28" s="206">
        <v>0</v>
      </c>
      <c r="N28" s="207">
        <v>84</v>
      </c>
    </row>
    <row r="29" spans="1:15" ht="14">
      <c r="A29" s="34">
        <v>21</v>
      </c>
      <c r="B29" s="33" t="s">
        <v>692</v>
      </c>
      <c r="C29" s="209">
        <f>'AT-3'!G29</f>
        <v>77</v>
      </c>
      <c r="D29" s="206">
        <v>15</v>
      </c>
      <c r="E29" s="206">
        <v>62</v>
      </c>
      <c r="F29" s="206">
        <v>0</v>
      </c>
      <c r="G29" s="206">
        <v>0</v>
      </c>
      <c r="H29" s="206">
        <v>0</v>
      </c>
      <c r="I29" s="208">
        <v>0</v>
      </c>
      <c r="J29" s="208">
        <v>77</v>
      </c>
      <c r="K29" s="207">
        <v>77</v>
      </c>
      <c r="L29" s="206">
        <v>10</v>
      </c>
      <c r="M29" s="206">
        <v>10</v>
      </c>
      <c r="N29" s="207">
        <v>77</v>
      </c>
    </row>
    <row r="30" spans="1:15" ht="14">
      <c r="A30" s="34">
        <v>22</v>
      </c>
      <c r="B30" s="33" t="s">
        <v>693</v>
      </c>
      <c r="C30" s="209">
        <f>'AT-3'!G30</f>
        <v>77</v>
      </c>
      <c r="D30" s="206">
        <v>0</v>
      </c>
      <c r="E30" s="206">
        <v>65</v>
      </c>
      <c r="F30" s="206">
        <v>0</v>
      </c>
      <c r="G30" s="206">
        <v>0</v>
      </c>
      <c r="H30" s="206">
        <v>0</v>
      </c>
      <c r="I30" s="208">
        <v>0</v>
      </c>
      <c r="J30" s="208">
        <v>77</v>
      </c>
      <c r="K30" s="207">
        <v>77</v>
      </c>
      <c r="L30" s="206">
        <v>39</v>
      </c>
      <c r="M30" s="206">
        <v>0</v>
      </c>
      <c r="N30" s="207">
        <v>77</v>
      </c>
    </row>
    <row r="31" spans="1:15" ht="14">
      <c r="A31" s="34">
        <v>23</v>
      </c>
      <c r="B31" s="33" t="s">
        <v>694</v>
      </c>
      <c r="C31" s="209">
        <f>'AT-3'!G31</f>
        <v>61</v>
      </c>
      <c r="D31" s="206">
        <v>7</v>
      </c>
      <c r="E31" s="206">
        <v>56</v>
      </c>
      <c r="F31" s="206">
        <v>0</v>
      </c>
      <c r="G31" s="206">
        <v>0</v>
      </c>
      <c r="H31" s="206">
        <v>0</v>
      </c>
      <c r="I31" s="208">
        <v>0</v>
      </c>
      <c r="J31" s="208">
        <v>61</v>
      </c>
      <c r="K31" s="207">
        <v>61</v>
      </c>
      <c r="L31" s="206">
        <v>15</v>
      </c>
      <c r="M31" s="206">
        <v>13</v>
      </c>
      <c r="N31" s="207">
        <v>61</v>
      </c>
      <c r="O31" t="s">
        <v>386</v>
      </c>
    </row>
    <row r="32" spans="1:15" ht="14">
      <c r="A32" s="484">
        <v>24</v>
      </c>
      <c r="B32" s="33" t="s">
        <v>919</v>
      </c>
      <c r="C32" s="209">
        <f>'AT-3'!G32</f>
        <v>47</v>
      </c>
      <c r="D32" s="206">
        <v>0</v>
      </c>
      <c r="E32" s="206">
        <v>20</v>
      </c>
      <c r="F32" s="206">
        <v>0</v>
      </c>
      <c r="G32" s="206">
        <v>31</v>
      </c>
      <c r="H32" s="206">
        <v>0</v>
      </c>
      <c r="I32" s="208">
        <v>0</v>
      </c>
      <c r="J32" s="208">
        <v>47</v>
      </c>
      <c r="K32" s="207">
        <v>47</v>
      </c>
      <c r="L32" s="206">
        <v>21</v>
      </c>
      <c r="M32" s="206">
        <v>0</v>
      </c>
      <c r="N32" s="207">
        <v>47</v>
      </c>
    </row>
    <row r="33" spans="1:14" ht="14">
      <c r="A33" s="484">
        <v>25</v>
      </c>
      <c r="B33" s="33" t="s">
        <v>920</v>
      </c>
      <c r="C33" s="209">
        <f>'AT-3'!G33</f>
        <v>33</v>
      </c>
      <c r="D33" s="206">
        <v>1</v>
      </c>
      <c r="E33" s="206">
        <v>10</v>
      </c>
      <c r="F33" s="206">
        <v>0</v>
      </c>
      <c r="G33" s="206">
        <v>22</v>
      </c>
      <c r="H33" s="206">
        <v>0</v>
      </c>
      <c r="I33" s="208">
        <v>3</v>
      </c>
      <c r="J33" s="208">
        <v>33</v>
      </c>
      <c r="K33" s="207">
        <v>39</v>
      </c>
      <c r="L33" s="206">
        <v>33</v>
      </c>
      <c r="M33" s="206">
        <v>15</v>
      </c>
      <c r="N33" s="207">
        <v>33</v>
      </c>
    </row>
    <row r="34" spans="1:14" ht="14">
      <c r="A34" s="484">
        <v>26</v>
      </c>
      <c r="B34" s="33" t="s">
        <v>921</v>
      </c>
      <c r="C34" s="209">
        <f>'AT-3'!G34</f>
        <v>42</v>
      </c>
      <c r="D34" s="206">
        <v>6</v>
      </c>
      <c r="E34" s="206">
        <v>36</v>
      </c>
      <c r="F34" s="206">
        <v>0</v>
      </c>
      <c r="G34" s="206">
        <v>0</v>
      </c>
      <c r="H34" s="206">
        <v>0</v>
      </c>
      <c r="I34" s="208">
        <v>0</v>
      </c>
      <c r="J34" s="208">
        <v>42</v>
      </c>
      <c r="K34" s="207">
        <v>42</v>
      </c>
      <c r="L34" s="206">
        <v>15</v>
      </c>
      <c r="M34" s="206">
        <v>10</v>
      </c>
      <c r="N34" s="207">
        <v>42</v>
      </c>
    </row>
    <row r="35" spans="1:14" ht="13">
      <c r="A35" s="20" t="s">
        <v>14</v>
      </c>
      <c r="B35" s="9"/>
      <c r="C35" s="8">
        <f>SUM(C9:C34)</f>
        <v>2780</v>
      </c>
      <c r="D35" s="206">
        <f t="shared" ref="D35:N35" si="0">SUM(D9:D34)</f>
        <v>286</v>
      </c>
      <c r="E35" s="206">
        <f t="shared" si="0"/>
        <v>1983</v>
      </c>
      <c r="F35" s="206">
        <f t="shared" si="0"/>
        <v>192</v>
      </c>
      <c r="G35" s="206">
        <f t="shared" si="0"/>
        <v>336</v>
      </c>
      <c r="H35" s="206">
        <f t="shared" si="0"/>
        <v>0</v>
      </c>
      <c r="I35" s="206">
        <f t="shared" si="0"/>
        <v>138</v>
      </c>
      <c r="J35" s="206">
        <f t="shared" si="0"/>
        <v>2779</v>
      </c>
      <c r="K35" s="206">
        <f t="shared" si="0"/>
        <v>2634</v>
      </c>
      <c r="L35" s="206">
        <f t="shared" si="0"/>
        <v>852</v>
      </c>
      <c r="M35" s="206">
        <f t="shared" si="0"/>
        <v>674</v>
      </c>
      <c r="N35" s="206">
        <f t="shared" si="0"/>
        <v>2628</v>
      </c>
    </row>
    <row r="36" spans="1:14">
      <c r="D36" s="510"/>
      <c r="E36" s="510"/>
      <c r="F36" s="510"/>
      <c r="G36" s="510"/>
      <c r="H36" s="510"/>
      <c r="I36" s="511"/>
      <c r="J36" s="511"/>
      <c r="K36" s="510"/>
      <c r="L36" s="510"/>
      <c r="M36" s="510"/>
      <c r="N36" s="510"/>
    </row>
    <row r="38" spans="1:14" ht="13">
      <c r="A38" s="13" t="s">
        <v>750</v>
      </c>
    </row>
    <row r="39" spans="1:14" ht="13">
      <c r="A39" s="13" t="str">
        <f>'Mode of cooking'!A40</f>
        <v xml:space="preserve">Date : 28.04.2020 </v>
      </c>
    </row>
    <row r="41" spans="1:14" ht="13">
      <c r="L41" s="13" t="s">
        <v>706</v>
      </c>
    </row>
    <row r="42" spans="1:14">
      <c r="L42" s="221" t="s">
        <v>707</v>
      </c>
    </row>
    <row r="43" spans="1:14">
      <c r="L43" s="221" t="s">
        <v>708</v>
      </c>
    </row>
  </sheetData>
  <mergeCells count="10">
    <mergeCell ref="D6:H6"/>
    <mergeCell ref="C6:C7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/>
  <pageMargins left="0.70866141732283505" right="0.70866141732283505" top="1.2362204720000001" bottom="0.5" header="0.31496062992126" footer="0.31496062992126"/>
  <pageSetup paperSize="9" scale="7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I43"/>
  <sheetViews>
    <sheetView view="pageBreakPreview" topLeftCell="A6" zoomScaleSheetLayoutView="100" workbookViewId="0">
      <selection activeCell="B35" sqref="B35"/>
    </sheetView>
  </sheetViews>
  <sheetFormatPr defaultRowHeight="12.5"/>
  <cols>
    <col min="1" max="1" width="8.1796875" customWidth="1"/>
    <col min="2" max="2" width="23.6328125" customWidth="1"/>
    <col min="3" max="3" width="20.1796875" bestFit="1" customWidth="1"/>
    <col min="4" max="4" width="12.54296875" customWidth="1"/>
    <col min="5" max="5" width="12.90625" customWidth="1"/>
    <col min="6" max="6" width="14.7265625" customWidth="1"/>
    <col min="7" max="7" width="13.453125" customWidth="1"/>
    <col min="8" max="8" width="15.54296875" customWidth="1"/>
  </cols>
  <sheetData>
    <row r="1" spans="1:8" ht="15.5">
      <c r="A1" s="695" t="s">
        <v>0</v>
      </c>
      <c r="B1" s="695"/>
      <c r="C1" s="695"/>
      <c r="D1" s="695"/>
      <c r="E1" s="695"/>
      <c r="F1" s="695"/>
      <c r="G1" s="695"/>
      <c r="H1" s="145" t="s">
        <v>496</v>
      </c>
    </row>
    <row r="2" spans="1:8" ht="20.5">
      <c r="A2" s="696" t="s">
        <v>838</v>
      </c>
      <c r="B2" s="696"/>
      <c r="C2" s="696"/>
      <c r="D2" s="696"/>
      <c r="E2" s="696"/>
      <c r="F2" s="696"/>
      <c r="G2" s="696"/>
    </row>
    <row r="3" spans="1:8" ht="13.5">
      <c r="A3" s="121"/>
      <c r="B3" s="121"/>
      <c r="C3" s="121"/>
      <c r="D3" s="121"/>
      <c r="E3" s="121"/>
      <c r="F3" s="121"/>
      <c r="G3" s="121"/>
    </row>
    <row r="4" spans="1:8" ht="15.5">
      <c r="A4" s="695" t="s">
        <v>495</v>
      </c>
      <c r="B4" s="695"/>
      <c r="C4" s="695"/>
      <c r="D4" s="695"/>
      <c r="E4" s="695"/>
      <c r="F4" s="695"/>
      <c r="G4" s="695"/>
    </row>
    <row r="5" spans="1:8" ht="13.5">
      <c r="A5" s="13" t="s">
        <v>756</v>
      </c>
      <c r="B5" s="122"/>
      <c r="C5" s="122"/>
      <c r="D5" s="122"/>
      <c r="E5" s="122"/>
      <c r="F5" s="122"/>
      <c r="G5" s="122" t="s">
        <v>916</v>
      </c>
    </row>
    <row r="6" spans="1:8" ht="21.75" customHeight="1">
      <c r="A6" s="778" t="s">
        <v>2</v>
      </c>
      <c r="B6" s="778" t="s">
        <v>477</v>
      </c>
      <c r="C6" s="593" t="s">
        <v>31</v>
      </c>
      <c r="D6" s="593" t="s">
        <v>482</v>
      </c>
      <c r="E6" s="593"/>
      <c r="F6" s="632" t="s">
        <v>483</v>
      </c>
      <c r="G6" s="632"/>
      <c r="H6" s="778" t="s">
        <v>215</v>
      </c>
    </row>
    <row r="7" spans="1:8" ht="25.5" customHeight="1">
      <c r="A7" s="779"/>
      <c r="B7" s="779"/>
      <c r="C7" s="593"/>
      <c r="D7" s="5" t="s">
        <v>478</v>
      </c>
      <c r="E7" s="5" t="s">
        <v>479</v>
      </c>
      <c r="F7" s="47" t="s">
        <v>480</v>
      </c>
      <c r="G7" s="5" t="s">
        <v>481</v>
      </c>
      <c r="H7" s="779"/>
    </row>
    <row r="8" spans="1:8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>
        <v>8</v>
      </c>
    </row>
    <row r="9" spans="1:8" ht="14" customHeight="1">
      <c r="A9" s="507">
        <v>1</v>
      </c>
      <c r="B9" s="818" t="s">
        <v>738</v>
      </c>
      <c r="C9" s="201" t="s">
        <v>672</v>
      </c>
      <c r="D9" s="184">
        <v>0</v>
      </c>
      <c r="E9" s="184">
        <v>0</v>
      </c>
      <c r="F9" s="184">
        <v>0</v>
      </c>
      <c r="G9" s="184">
        <v>0</v>
      </c>
      <c r="H9" s="125"/>
    </row>
    <row r="10" spans="1:8" ht="14">
      <c r="A10" s="507">
        <v>2</v>
      </c>
      <c r="B10" s="819"/>
      <c r="C10" s="33" t="s">
        <v>673</v>
      </c>
      <c r="D10" s="184">
        <v>0</v>
      </c>
      <c r="E10" s="184">
        <v>0</v>
      </c>
      <c r="F10" s="184">
        <v>0</v>
      </c>
      <c r="G10" s="184">
        <v>0</v>
      </c>
      <c r="H10" s="125"/>
    </row>
    <row r="11" spans="1:8" ht="14">
      <c r="A11" s="507">
        <v>3</v>
      </c>
      <c r="B11" s="819"/>
      <c r="C11" s="201" t="s">
        <v>674</v>
      </c>
      <c r="D11" s="184">
        <v>0</v>
      </c>
      <c r="E11" s="184">
        <v>0</v>
      </c>
      <c r="F11" s="184">
        <v>0</v>
      </c>
      <c r="G11" s="184">
        <v>0</v>
      </c>
      <c r="H11" s="125"/>
    </row>
    <row r="12" spans="1:8" ht="14">
      <c r="A12" s="507">
        <v>4</v>
      </c>
      <c r="B12" s="819"/>
      <c r="C12" s="33" t="s">
        <v>675</v>
      </c>
      <c r="D12" s="184">
        <v>0</v>
      </c>
      <c r="E12" s="184">
        <v>0</v>
      </c>
      <c r="F12" s="184">
        <v>0</v>
      </c>
      <c r="G12" s="184">
        <v>0</v>
      </c>
      <c r="H12" s="125"/>
    </row>
    <row r="13" spans="1:8" ht="14">
      <c r="A13" s="507">
        <v>5</v>
      </c>
      <c r="B13" s="819"/>
      <c r="C13" s="33" t="s">
        <v>676</v>
      </c>
      <c r="D13" s="184">
        <v>0</v>
      </c>
      <c r="E13" s="184">
        <v>0</v>
      </c>
      <c r="F13" s="184">
        <v>0</v>
      </c>
      <c r="G13" s="184">
        <v>0</v>
      </c>
      <c r="H13" s="125"/>
    </row>
    <row r="14" spans="1:8" ht="14">
      <c r="A14" s="507">
        <v>6</v>
      </c>
      <c r="B14" s="819"/>
      <c r="C14" s="33" t="s">
        <v>677</v>
      </c>
      <c r="D14" s="184">
        <v>0</v>
      </c>
      <c r="E14" s="184">
        <v>0</v>
      </c>
      <c r="F14" s="184">
        <v>0</v>
      </c>
      <c r="G14" s="184">
        <v>0</v>
      </c>
      <c r="H14" s="125"/>
    </row>
    <row r="15" spans="1:8" ht="14">
      <c r="A15" s="507">
        <v>7</v>
      </c>
      <c r="B15" s="819"/>
      <c r="C15" s="201" t="s">
        <v>678</v>
      </c>
      <c r="D15" s="184">
        <v>0</v>
      </c>
      <c r="E15" s="184">
        <v>0</v>
      </c>
      <c r="F15" s="184">
        <v>0</v>
      </c>
      <c r="G15" s="184">
        <v>0</v>
      </c>
      <c r="H15" s="125"/>
    </row>
    <row r="16" spans="1:8" ht="14">
      <c r="A16" s="507">
        <v>8</v>
      </c>
      <c r="B16" s="819"/>
      <c r="C16" s="33" t="s">
        <v>679</v>
      </c>
      <c r="D16" s="184">
        <v>0</v>
      </c>
      <c r="E16" s="184">
        <v>0</v>
      </c>
      <c r="F16" s="184">
        <v>0</v>
      </c>
      <c r="G16" s="184">
        <v>0</v>
      </c>
      <c r="H16" s="125"/>
    </row>
    <row r="17" spans="1:9" ht="14">
      <c r="A17" s="507">
        <v>9</v>
      </c>
      <c r="B17" s="819"/>
      <c r="C17" s="33" t="s">
        <v>680</v>
      </c>
      <c r="D17" s="184">
        <v>0</v>
      </c>
      <c r="E17" s="184">
        <v>0</v>
      </c>
      <c r="F17" s="184">
        <v>0</v>
      </c>
      <c r="G17" s="184">
        <v>0</v>
      </c>
      <c r="H17" s="9"/>
    </row>
    <row r="18" spans="1:9" ht="14">
      <c r="A18" s="507">
        <v>10</v>
      </c>
      <c r="B18" s="819"/>
      <c r="C18" s="33" t="s">
        <v>681</v>
      </c>
      <c r="D18" s="184">
        <v>0</v>
      </c>
      <c r="E18" s="184">
        <v>0</v>
      </c>
      <c r="F18" s="184">
        <v>0</v>
      </c>
      <c r="G18" s="184">
        <v>0</v>
      </c>
      <c r="H18" s="9"/>
    </row>
    <row r="19" spans="1:9" ht="14">
      <c r="A19" s="507">
        <v>11</v>
      </c>
      <c r="B19" s="819"/>
      <c r="C19" s="33" t="s">
        <v>682</v>
      </c>
      <c r="D19" s="184">
        <v>0</v>
      </c>
      <c r="E19" s="184">
        <v>0</v>
      </c>
      <c r="F19" s="184">
        <v>0</v>
      </c>
      <c r="G19" s="184">
        <v>0</v>
      </c>
      <c r="H19" s="9"/>
    </row>
    <row r="20" spans="1:9" ht="14">
      <c r="A20" s="507">
        <v>12</v>
      </c>
      <c r="B20" s="819"/>
      <c r="C20" s="33" t="s">
        <v>683</v>
      </c>
      <c r="D20" s="184">
        <v>0</v>
      </c>
      <c r="E20" s="184">
        <v>0</v>
      </c>
      <c r="F20" s="184">
        <v>0</v>
      </c>
      <c r="G20" s="184">
        <v>0</v>
      </c>
      <c r="H20" s="9"/>
    </row>
    <row r="21" spans="1:9" ht="14">
      <c r="A21" s="507">
        <v>13</v>
      </c>
      <c r="B21" s="819"/>
      <c r="C21" s="33" t="s">
        <v>684</v>
      </c>
      <c r="D21" s="184">
        <v>0</v>
      </c>
      <c r="E21" s="184">
        <v>0</v>
      </c>
      <c r="F21" s="184">
        <v>0</v>
      </c>
      <c r="G21" s="184">
        <v>0</v>
      </c>
      <c r="H21" s="9"/>
      <c r="I21" t="s">
        <v>386</v>
      </c>
    </row>
    <row r="22" spans="1:9" ht="14">
      <c r="A22" s="507">
        <v>14</v>
      </c>
      <c r="B22" s="819"/>
      <c r="C22" s="33" t="s">
        <v>685</v>
      </c>
      <c r="D22" s="184">
        <v>0</v>
      </c>
      <c r="E22" s="184">
        <v>0</v>
      </c>
      <c r="F22" s="184">
        <v>0</v>
      </c>
      <c r="G22" s="184">
        <v>0</v>
      </c>
      <c r="H22" s="9"/>
    </row>
    <row r="23" spans="1:9" ht="14">
      <c r="A23" s="507">
        <v>15</v>
      </c>
      <c r="B23" s="819"/>
      <c r="C23" s="201" t="s">
        <v>686</v>
      </c>
      <c r="D23" s="184">
        <v>0</v>
      </c>
      <c r="E23" s="184">
        <v>0</v>
      </c>
      <c r="F23" s="184">
        <v>0</v>
      </c>
      <c r="G23" s="184">
        <v>0</v>
      </c>
      <c r="H23" s="9"/>
    </row>
    <row r="24" spans="1:9" ht="14">
      <c r="A24" s="507">
        <v>16</v>
      </c>
      <c r="B24" s="819"/>
      <c r="C24" s="201" t="s">
        <v>687</v>
      </c>
      <c r="D24" s="184">
        <v>0</v>
      </c>
      <c r="E24" s="184">
        <v>0</v>
      </c>
      <c r="F24" s="184">
        <v>0</v>
      </c>
      <c r="G24" s="184">
        <v>0</v>
      </c>
      <c r="H24" s="9"/>
    </row>
    <row r="25" spans="1:9" ht="14">
      <c r="A25" s="507">
        <v>17</v>
      </c>
      <c r="B25" s="819"/>
      <c r="C25" s="33" t="s">
        <v>688</v>
      </c>
      <c r="D25" s="184">
        <v>0</v>
      </c>
      <c r="E25" s="184">
        <v>0</v>
      </c>
      <c r="F25" s="184">
        <v>0</v>
      </c>
      <c r="G25" s="184">
        <v>0</v>
      </c>
      <c r="H25" s="9"/>
    </row>
    <row r="26" spans="1:9" ht="14">
      <c r="A26" s="507">
        <v>18</v>
      </c>
      <c r="B26" s="819"/>
      <c r="C26" s="201" t="s">
        <v>689</v>
      </c>
      <c r="D26" s="184">
        <v>0</v>
      </c>
      <c r="E26" s="184">
        <v>0</v>
      </c>
      <c r="F26" s="184">
        <v>0</v>
      </c>
      <c r="G26" s="184">
        <v>0</v>
      </c>
      <c r="H26" s="9"/>
    </row>
    <row r="27" spans="1:9" ht="14">
      <c r="A27" s="507">
        <v>19</v>
      </c>
      <c r="B27" s="819"/>
      <c r="C27" s="33" t="s">
        <v>690</v>
      </c>
      <c r="D27" s="184">
        <v>0</v>
      </c>
      <c r="E27" s="184">
        <v>0</v>
      </c>
      <c r="F27" s="184">
        <v>0</v>
      </c>
      <c r="G27" s="184">
        <v>0</v>
      </c>
      <c r="H27" s="9"/>
    </row>
    <row r="28" spans="1:9" ht="14">
      <c r="A28" s="507">
        <v>20</v>
      </c>
      <c r="B28" s="819"/>
      <c r="C28" s="33" t="s">
        <v>691</v>
      </c>
      <c r="D28" s="184">
        <v>0</v>
      </c>
      <c r="E28" s="184">
        <v>0</v>
      </c>
      <c r="F28" s="184">
        <v>0</v>
      </c>
      <c r="G28" s="184">
        <v>0</v>
      </c>
      <c r="H28" s="9"/>
    </row>
    <row r="29" spans="1:9" ht="14">
      <c r="A29" s="507">
        <v>21</v>
      </c>
      <c r="B29" s="819"/>
      <c r="C29" s="33" t="s">
        <v>692</v>
      </c>
      <c r="D29" s="184">
        <v>0</v>
      </c>
      <c r="E29" s="184">
        <v>0</v>
      </c>
      <c r="F29" s="184">
        <v>0</v>
      </c>
      <c r="G29" s="184">
        <v>0</v>
      </c>
      <c r="H29" s="9"/>
    </row>
    <row r="30" spans="1:9" ht="14">
      <c r="A30" s="507">
        <v>22</v>
      </c>
      <c r="B30" s="819"/>
      <c r="C30" s="33" t="s">
        <v>693</v>
      </c>
      <c r="D30" s="184">
        <v>0</v>
      </c>
      <c r="E30" s="184">
        <v>0</v>
      </c>
      <c r="F30" s="184">
        <v>0</v>
      </c>
      <c r="G30" s="184">
        <v>0</v>
      </c>
      <c r="H30" s="9"/>
    </row>
    <row r="31" spans="1:9" ht="14">
      <c r="A31" s="507">
        <v>23</v>
      </c>
      <c r="B31" s="819"/>
      <c r="C31" s="33" t="s">
        <v>694</v>
      </c>
      <c r="D31" s="184">
        <v>0</v>
      </c>
      <c r="E31" s="184">
        <v>0</v>
      </c>
      <c r="F31" s="184">
        <v>0</v>
      </c>
      <c r="G31" s="184">
        <v>0</v>
      </c>
      <c r="H31" s="9"/>
    </row>
    <row r="32" spans="1:9" ht="14">
      <c r="A32" s="484">
        <v>24</v>
      </c>
      <c r="B32" s="819"/>
      <c r="C32" s="33" t="s">
        <v>919</v>
      </c>
      <c r="D32" s="184">
        <v>0</v>
      </c>
      <c r="E32" s="184">
        <v>0</v>
      </c>
      <c r="F32" s="184">
        <v>0</v>
      </c>
      <c r="G32" s="184">
        <v>0</v>
      </c>
      <c r="H32" s="9"/>
    </row>
    <row r="33" spans="1:8" ht="14">
      <c r="A33" s="484">
        <v>25</v>
      </c>
      <c r="B33" s="819"/>
      <c r="C33" s="33" t="s">
        <v>920</v>
      </c>
      <c r="D33" s="184">
        <v>0</v>
      </c>
      <c r="E33" s="184">
        <v>0</v>
      </c>
      <c r="F33" s="184">
        <v>0</v>
      </c>
      <c r="G33" s="184">
        <v>0</v>
      </c>
      <c r="H33" s="9"/>
    </row>
    <row r="34" spans="1:8" ht="14">
      <c r="A34" s="484">
        <v>26</v>
      </c>
      <c r="B34" s="820"/>
      <c r="C34" s="33" t="s">
        <v>921</v>
      </c>
      <c r="D34" s="184">
        <v>0</v>
      </c>
      <c r="E34" s="184">
        <v>0</v>
      </c>
      <c r="F34" s="184">
        <v>0</v>
      </c>
      <c r="G34" s="184">
        <v>0</v>
      </c>
      <c r="H34" s="9"/>
    </row>
    <row r="35" spans="1:8" ht="13">
      <c r="A35" s="20" t="s">
        <v>14</v>
      </c>
      <c r="B35" s="218"/>
      <c r="C35" s="9"/>
      <c r="D35" s="8">
        <v>0</v>
      </c>
      <c r="E35" s="8">
        <v>0</v>
      </c>
      <c r="F35" s="8">
        <v>0</v>
      </c>
      <c r="G35" s="8">
        <v>0</v>
      </c>
      <c r="H35" s="9"/>
    </row>
    <row r="38" spans="1:8" ht="13">
      <c r="A38" s="13" t="s">
        <v>750</v>
      </c>
    </row>
    <row r="39" spans="1:8" ht="13">
      <c r="A39" s="13" t="str">
        <f>'AT-14'!A39</f>
        <v xml:space="preserve">Date : 28.04.2020 </v>
      </c>
    </row>
    <row r="41" spans="1:8" ht="13">
      <c r="G41" s="13" t="s">
        <v>706</v>
      </c>
    </row>
    <row r="42" spans="1:8">
      <c r="G42" s="221" t="s">
        <v>707</v>
      </c>
    </row>
    <row r="43" spans="1:8">
      <c r="G43" s="221" t="s">
        <v>708</v>
      </c>
    </row>
  </sheetData>
  <mergeCells count="10">
    <mergeCell ref="B9:B34"/>
    <mergeCell ref="D6:E6"/>
    <mergeCell ref="H6:H7"/>
    <mergeCell ref="A1:G1"/>
    <mergeCell ref="A2:G2"/>
    <mergeCell ref="A4:G4"/>
    <mergeCell ref="A6:A7"/>
    <mergeCell ref="B6:B7"/>
    <mergeCell ref="C6:C7"/>
    <mergeCell ref="F6:G6"/>
  </mergeCells>
  <printOptions horizontalCentered="1"/>
  <pageMargins left="0.70866141732283505" right="0.70866141732283505" top="1.2362204720000001" bottom="0.5" header="0.31496062992126" footer="0.31496062992126"/>
  <pageSetup paperSize="9" scale="7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43"/>
  <sheetViews>
    <sheetView zoomScaleNormal="100" zoomScaleSheetLayoutView="100" workbookViewId="0">
      <selection activeCell="A40" sqref="A40"/>
    </sheetView>
  </sheetViews>
  <sheetFormatPr defaultRowHeight="12.5"/>
  <cols>
    <col min="1" max="1" width="6.453125" style="321" customWidth="1"/>
    <col min="2" max="2" width="17" style="321" customWidth="1"/>
    <col min="3" max="3" width="13.1796875" style="321" customWidth="1"/>
    <col min="4" max="4" width="12.6328125" style="321" customWidth="1"/>
    <col min="5" max="5" width="11.36328125" style="321" customWidth="1"/>
    <col min="6" max="6" width="13.453125" style="321" customWidth="1"/>
    <col min="7" max="8" width="15.54296875" style="321" customWidth="1"/>
    <col min="9" max="9" width="12.81640625" style="321" customWidth="1"/>
    <col min="10" max="10" width="11.90625" style="321" customWidth="1"/>
    <col min="11" max="11" width="16.7265625" style="321" customWidth="1"/>
    <col min="12" max="12" width="11.90625" style="321" customWidth="1"/>
    <col min="13" max="256" width="9.1796875" style="321"/>
    <col min="257" max="257" width="6.453125" style="321" customWidth="1"/>
    <col min="258" max="258" width="15.54296875" style="321" customWidth="1"/>
    <col min="259" max="259" width="15.26953125" style="321" customWidth="1"/>
    <col min="260" max="266" width="15.54296875" style="321" customWidth="1"/>
    <col min="267" max="267" width="20" style="321" customWidth="1"/>
    <col min="268" max="268" width="14.26953125" style="321" customWidth="1"/>
    <col min="269" max="512" width="9.1796875" style="321"/>
    <col min="513" max="513" width="6.453125" style="321" customWidth="1"/>
    <col min="514" max="514" width="15.54296875" style="321" customWidth="1"/>
    <col min="515" max="515" width="15.26953125" style="321" customWidth="1"/>
    <col min="516" max="522" width="15.54296875" style="321" customWidth="1"/>
    <col min="523" max="523" width="20" style="321" customWidth="1"/>
    <col min="524" max="524" width="14.26953125" style="321" customWidth="1"/>
    <col min="525" max="768" width="9.1796875" style="321"/>
    <col min="769" max="769" width="6.453125" style="321" customWidth="1"/>
    <col min="770" max="770" width="15.54296875" style="321" customWidth="1"/>
    <col min="771" max="771" width="15.26953125" style="321" customWidth="1"/>
    <col min="772" max="778" width="15.54296875" style="321" customWidth="1"/>
    <col min="779" max="779" width="20" style="321" customWidth="1"/>
    <col min="780" max="780" width="14.26953125" style="321" customWidth="1"/>
    <col min="781" max="1024" width="9.1796875" style="321"/>
    <col min="1025" max="1025" width="6.453125" style="321" customWidth="1"/>
    <col min="1026" max="1026" width="15.54296875" style="321" customWidth="1"/>
    <col min="1027" max="1027" width="15.26953125" style="321" customWidth="1"/>
    <col min="1028" max="1034" width="15.54296875" style="321" customWidth="1"/>
    <col min="1035" max="1035" width="20" style="321" customWidth="1"/>
    <col min="1036" max="1036" width="14.26953125" style="321" customWidth="1"/>
    <col min="1037" max="1280" width="9.1796875" style="321"/>
    <col min="1281" max="1281" width="6.453125" style="321" customWidth="1"/>
    <col min="1282" max="1282" width="15.54296875" style="321" customWidth="1"/>
    <col min="1283" max="1283" width="15.26953125" style="321" customWidth="1"/>
    <col min="1284" max="1290" width="15.54296875" style="321" customWidth="1"/>
    <col min="1291" max="1291" width="20" style="321" customWidth="1"/>
    <col min="1292" max="1292" width="14.26953125" style="321" customWidth="1"/>
    <col min="1293" max="1536" width="9.1796875" style="321"/>
    <col min="1537" max="1537" width="6.453125" style="321" customWidth="1"/>
    <col min="1538" max="1538" width="15.54296875" style="321" customWidth="1"/>
    <col min="1539" max="1539" width="15.26953125" style="321" customWidth="1"/>
    <col min="1540" max="1546" width="15.54296875" style="321" customWidth="1"/>
    <col min="1547" max="1547" width="20" style="321" customWidth="1"/>
    <col min="1548" max="1548" width="14.26953125" style="321" customWidth="1"/>
    <col min="1549" max="1792" width="9.1796875" style="321"/>
    <col min="1793" max="1793" width="6.453125" style="321" customWidth="1"/>
    <col min="1794" max="1794" width="15.54296875" style="321" customWidth="1"/>
    <col min="1795" max="1795" width="15.26953125" style="321" customWidth="1"/>
    <col min="1796" max="1802" width="15.54296875" style="321" customWidth="1"/>
    <col min="1803" max="1803" width="20" style="321" customWidth="1"/>
    <col min="1804" max="1804" width="14.26953125" style="321" customWidth="1"/>
    <col min="1805" max="2048" width="9.1796875" style="321"/>
    <col min="2049" max="2049" width="6.453125" style="321" customWidth="1"/>
    <col min="2050" max="2050" width="15.54296875" style="321" customWidth="1"/>
    <col min="2051" max="2051" width="15.26953125" style="321" customWidth="1"/>
    <col min="2052" max="2058" width="15.54296875" style="321" customWidth="1"/>
    <col min="2059" max="2059" width="20" style="321" customWidth="1"/>
    <col min="2060" max="2060" width="14.26953125" style="321" customWidth="1"/>
    <col min="2061" max="2304" width="9.1796875" style="321"/>
    <col min="2305" max="2305" width="6.453125" style="321" customWidth="1"/>
    <col min="2306" max="2306" width="15.54296875" style="321" customWidth="1"/>
    <col min="2307" max="2307" width="15.26953125" style="321" customWidth="1"/>
    <col min="2308" max="2314" width="15.54296875" style="321" customWidth="1"/>
    <col min="2315" max="2315" width="20" style="321" customWidth="1"/>
    <col min="2316" max="2316" width="14.26953125" style="321" customWidth="1"/>
    <col min="2317" max="2560" width="9.1796875" style="321"/>
    <col min="2561" max="2561" width="6.453125" style="321" customWidth="1"/>
    <col min="2562" max="2562" width="15.54296875" style="321" customWidth="1"/>
    <col min="2563" max="2563" width="15.26953125" style="321" customWidth="1"/>
    <col min="2564" max="2570" width="15.54296875" style="321" customWidth="1"/>
    <col min="2571" max="2571" width="20" style="321" customWidth="1"/>
    <col min="2572" max="2572" width="14.26953125" style="321" customWidth="1"/>
    <col min="2573" max="2816" width="9.1796875" style="321"/>
    <col min="2817" max="2817" width="6.453125" style="321" customWidth="1"/>
    <col min="2818" max="2818" width="15.54296875" style="321" customWidth="1"/>
    <col min="2819" max="2819" width="15.26953125" style="321" customWidth="1"/>
    <col min="2820" max="2826" width="15.54296875" style="321" customWidth="1"/>
    <col min="2827" max="2827" width="20" style="321" customWidth="1"/>
    <col min="2828" max="2828" width="14.26953125" style="321" customWidth="1"/>
    <col min="2829" max="3072" width="9.1796875" style="321"/>
    <col min="3073" max="3073" width="6.453125" style="321" customWidth="1"/>
    <col min="3074" max="3074" width="15.54296875" style="321" customWidth="1"/>
    <col min="3075" max="3075" width="15.26953125" style="321" customWidth="1"/>
    <col min="3076" max="3082" width="15.54296875" style="321" customWidth="1"/>
    <col min="3083" max="3083" width="20" style="321" customWidth="1"/>
    <col min="3084" max="3084" width="14.26953125" style="321" customWidth="1"/>
    <col min="3085" max="3328" width="9.1796875" style="321"/>
    <col min="3329" max="3329" width="6.453125" style="321" customWidth="1"/>
    <col min="3330" max="3330" width="15.54296875" style="321" customWidth="1"/>
    <col min="3331" max="3331" width="15.26953125" style="321" customWidth="1"/>
    <col min="3332" max="3338" width="15.54296875" style="321" customWidth="1"/>
    <col min="3339" max="3339" width="20" style="321" customWidth="1"/>
    <col min="3340" max="3340" width="14.26953125" style="321" customWidth="1"/>
    <col min="3341" max="3584" width="9.1796875" style="321"/>
    <col min="3585" max="3585" width="6.453125" style="321" customWidth="1"/>
    <col min="3586" max="3586" width="15.54296875" style="321" customWidth="1"/>
    <col min="3587" max="3587" width="15.26953125" style="321" customWidth="1"/>
    <col min="3588" max="3594" width="15.54296875" style="321" customWidth="1"/>
    <col min="3595" max="3595" width="20" style="321" customWidth="1"/>
    <col min="3596" max="3596" width="14.26953125" style="321" customWidth="1"/>
    <col min="3597" max="3840" width="9.1796875" style="321"/>
    <col min="3841" max="3841" width="6.453125" style="321" customWidth="1"/>
    <col min="3842" max="3842" width="15.54296875" style="321" customWidth="1"/>
    <col min="3843" max="3843" width="15.26953125" style="321" customWidth="1"/>
    <col min="3844" max="3850" width="15.54296875" style="321" customWidth="1"/>
    <col min="3851" max="3851" width="20" style="321" customWidth="1"/>
    <col min="3852" max="3852" width="14.26953125" style="321" customWidth="1"/>
    <col min="3853" max="4096" width="9.1796875" style="321"/>
    <col min="4097" max="4097" width="6.453125" style="321" customWidth="1"/>
    <col min="4098" max="4098" width="15.54296875" style="321" customWidth="1"/>
    <col min="4099" max="4099" width="15.26953125" style="321" customWidth="1"/>
    <col min="4100" max="4106" width="15.54296875" style="321" customWidth="1"/>
    <col min="4107" max="4107" width="20" style="321" customWidth="1"/>
    <col min="4108" max="4108" width="14.26953125" style="321" customWidth="1"/>
    <col min="4109" max="4352" width="9.1796875" style="321"/>
    <col min="4353" max="4353" width="6.453125" style="321" customWidth="1"/>
    <col min="4354" max="4354" width="15.54296875" style="321" customWidth="1"/>
    <col min="4355" max="4355" width="15.26953125" style="321" customWidth="1"/>
    <col min="4356" max="4362" width="15.54296875" style="321" customWidth="1"/>
    <col min="4363" max="4363" width="20" style="321" customWidth="1"/>
    <col min="4364" max="4364" width="14.26953125" style="321" customWidth="1"/>
    <col min="4365" max="4608" width="9.1796875" style="321"/>
    <col min="4609" max="4609" width="6.453125" style="321" customWidth="1"/>
    <col min="4610" max="4610" width="15.54296875" style="321" customWidth="1"/>
    <col min="4611" max="4611" width="15.26953125" style="321" customWidth="1"/>
    <col min="4612" max="4618" width="15.54296875" style="321" customWidth="1"/>
    <col min="4619" max="4619" width="20" style="321" customWidth="1"/>
    <col min="4620" max="4620" width="14.26953125" style="321" customWidth="1"/>
    <col min="4621" max="4864" width="9.1796875" style="321"/>
    <col min="4865" max="4865" width="6.453125" style="321" customWidth="1"/>
    <col min="4866" max="4866" width="15.54296875" style="321" customWidth="1"/>
    <col min="4867" max="4867" width="15.26953125" style="321" customWidth="1"/>
    <col min="4868" max="4874" width="15.54296875" style="321" customWidth="1"/>
    <col min="4875" max="4875" width="20" style="321" customWidth="1"/>
    <col min="4876" max="4876" width="14.26953125" style="321" customWidth="1"/>
    <col min="4877" max="5120" width="9.1796875" style="321"/>
    <col min="5121" max="5121" width="6.453125" style="321" customWidth="1"/>
    <col min="5122" max="5122" width="15.54296875" style="321" customWidth="1"/>
    <col min="5123" max="5123" width="15.26953125" style="321" customWidth="1"/>
    <col min="5124" max="5130" width="15.54296875" style="321" customWidth="1"/>
    <col min="5131" max="5131" width="20" style="321" customWidth="1"/>
    <col min="5132" max="5132" width="14.26953125" style="321" customWidth="1"/>
    <col min="5133" max="5376" width="9.1796875" style="321"/>
    <col min="5377" max="5377" width="6.453125" style="321" customWidth="1"/>
    <col min="5378" max="5378" width="15.54296875" style="321" customWidth="1"/>
    <col min="5379" max="5379" width="15.26953125" style="321" customWidth="1"/>
    <col min="5380" max="5386" width="15.54296875" style="321" customWidth="1"/>
    <col min="5387" max="5387" width="20" style="321" customWidth="1"/>
    <col min="5388" max="5388" width="14.26953125" style="321" customWidth="1"/>
    <col min="5389" max="5632" width="9.1796875" style="321"/>
    <col min="5633" max="5633" width="6.453125" style="321" customWidth="1"/>
    <col min="5634" max="5634" width="15.54296875" style="321" customWidth="1"/>
    <col min="5635" max="5635" width="15.26953125" style="321" customWidth="1"/>
    <col min="5636" max="5642" width="15.54296875" style="321" customWidth="1"/>
    <col min="5643" max="5643" width="20" style="321" customWidth="1"/>
    <col min="5644" max="5644" width="14.26953125" style="321" customWidth="1"/>
    <col min="5645" max="5888" width="9.1796875" style="321"/>
    <col min="5889" max="5889" width="6.453125" style="321" customWidth="1"/>
    <col min="5890" max="5890" width="15.54296875" style="321" customWidth="1"/>
    <col min="5891" max="5891" width="15.26953125" style="321" customWidth="1"/>
    <col min="5892" max="5898" width="15.54296875" style="321" customWidth="1"/>
    <col min="5899" max="5899" width="20" style="321" customWidth="1"/>
    <col min="5900" max="5900" width="14.26953125" style="321" customWidth="1"/>
    <col min="5901" max="6144" width="9.1796875" style="321"/>
    <col min="6145" max="6145" width="6.453125" style="321" customWidth="1"/>
    <col min="6146" max="6146" width="15.54296875" style="321" customWidth="1"/>
    <col min="6147" max="6147" width="15.26953125" style="321" customWidth="1"/>
    <col min="6148" max="6154" width="15.54296875" style="321" customWidth="1"/>
    <col min="6155" max="6155" width="20" style="321" customWidth="1"/>
    <col min="6156" max="6156" width="14.26953125" style="321" customWidth="1"/>
    <col min="6157" max="6400" width="9.1796875" style="321"/>
    <col min="6401" max="6401" width="6.453125" style="321" customWidth="1"/>
    <col min="6402" max="6402" width="15.54296875" style="321" customWidth="1"/>
    <col min="6403" max="6403" width="15.26953125" style="321" customWidth="1"/>
    <col min="6404" max="6410" width="15.54296875" style="321" customWidth="1"/>
    <col min="6411" max="6411" width="20" style="321" customWidth="1"/>
    <col min="6412" max="6412" width="14.26953125" style="321" customWidth="1"/>
    <col min="6413" max="6656" width="9.1796875" style="321"/>
    <col min="6657" max="6657" width="6.453125" style="321" customWidth="1"/>
    <col min="6658" max="6658" width="15.54296875" style="321" customWidth="1"/>
    <col min="6659" max="6659" width="15.26953125" style="321" customWidth="1"/>
    <col min="6660" max="6666" width="15.54296875" style="321" customWidth="1"/>
    <col min="6667" max="6667" width="20" style="321" customWidth="1"/>
    <col min="6668" max="6668" width="14.26953125" style="321" customWidth="1"/>
    <col min="6669" max="6912" width="9.1796875" style="321"/>
    <col min="6913" max="6913" width="6.453125" style="321" customWidth="1"/>
    <col min="6914" max="6914" width="15.54296875" style="321" customWidth="1"/>
    <col min="6915" max="6915" width="15.26953125" style="321" customWidth="1"/>
    <col min="6916" max="6922" width="15.54296875" style="321" customWidth="1"/>
    <col min="6923" max="6923" width="20" style="321" customWidth="1"/>
    <col min="6924" max="6924" width="14.26953125" style="321" customWidth="1"/>
    <col min="6925" max="7168" width="9.1796875" style="321"/>
    <col min="7169" max="7169" width="6.453125" style="321" customWidth="1"/>
    <col min="7170" max="7170" width="15.54296875" style="321" customWidth="1"/>
    <col min="7171" max="7171" width="15.26953125" style="321" customWidth="1"/>
    <col min="7172" max="7178" width="15.54296875" style="321" customWidth="1"/>
    <col min="7179" max="7179" width="20" style="321" customWidth="1"/>
    <col min="7180" max="7180" width="14.26953125" style="321" customWidth="1"/>
    <col min="7181" max="7424" width="9.1796875" style="321"/>
    <col min="7425" max="7425" width="6.453125" style="321" customWidth="1"/>
    <col min="7426" max="7426" width="15.54296875" style="321" customWidth="1"/>
    <col min="7427" max="7427" width="15.26953125" style="321" customWidth="1"/>
    <col min="7428" max="7434" width="15.54296875" style="321" customWidth="1"/>
    <col min="7435" max="7435" width="20" style="321" customWidth="1"/>
    <col min="7436" max="7436" width="14.26953125" style="321" customWidth="1"/>
    <col min="7437" max="7680" width="9.1796875" style="321"/>
    <col min="7681" max="7681" width="6.453125" style="321" customWidth="1"/>
    <col min="7682" max="7682" width="15.54296875" style="321" customWidth="1"/>
    <col min="7683" max="7683" width="15.26953125" style="321" customWidth="1"/>
    <col min="7684" max="7690" width="15.54296875" style="321" customWidth="1"/>
    <col min="7691" max="7691" width="20" style="321" customWidth="1"/>
    <col min="7692" max="7692" width="14.26953125" style="321" customWidth="1"/>
    <col min="7693" max="7936" width="9.1796875" style="321"/>
    <col min="7937" max="7937" width="6.453125" style="321" customWidth="1"/>
    <col min="7938" max="7938" width="15.54296875" style="321" customWidth="1"/>
    <col min="7939" max="7939" width="15.26953125" style="321" customWidth="1"/>
    <col min="7940" max="7946" width="15.54296875" style="321" customWidth="1"/>
    <col min="7947" max="7947" width="20" style="321" customWidth="1"/>
    <col min="7948" max="7948" width="14.26953125" style="321" customWidth="1"/>
    <col min="7949" max="8192" width="9.1796875" style="321"/>
    <col min="8193" max="8193" width="6.453125" style="321" customWidth="1"/>
    <col min="8194" max="8194" width="15.54296875" style="321" customWidth="1"/>
    <col min="8195" max="8195" width="15.26953125" style="321" customWidth="1"/>
    <col min="8196" max="8202" width="15.54296875" style="321" customWidth="1"/>
    <col min="8203" max="8203" width="20" style="321" customWidth="1"/>
    <col min="8204" max="8204" width="14.26953125" style="321" customWidth="1"/>
    <col min="8205" max="8448" width="9.1796875" style="321"/>
    <col min="8449" max="8449" width="6.453125" style="321" customWidth="1"/>
    <col min="8450" max="8450" width="15.54296875" style="321" customWidth="1"/>
    <col min="8451" max="8451" width="15.26953125" style="321" customWidth="1"/>
    <col min="8452" max="8458" width="15.54296875" style="321" customWidth="1"/>
    <col min="8459" max="8459" width="20" style="321" customWidth="1"/>
    <col min="8460" max="8460" width="14.26953125" style="321" customWidth="1"/>
    <col min="8461" max="8704" width="9.1796875" style="321"/>
    <col min="8705" max="8705" width="6.453125" style="321" customWidth="1"/>
    <col min="8706" max="8706" width="15.54296875" style="321" customWidth="1"/>
    <col min="8707" max="8707" width="15.26953125" style="321" customWidth="1"/>
    <col min="8708" max="8714" width="15.54296875" style="321" customWidth="1"/>
    <col min="8715" max="8715" width="20" style="321" customWidth="1"/>
    <col min="8716" max="8716" width="14.26953125" style="321" customWidth="1"/>
    <col min="8717" max="8960" width="9.1796875" style="321"/>
    <col min="8961" max="8961" width="6.453125" style="321" customWidth="1"/>
    <col min="8962" max="8962" width="15.54296875" style="321" customWidth="1"/>
    <col min="8963" max="8963" width="15.26953125" style="321" customWidth="1"/>
    <col min="8964" max="8970" width="15.54296875" style="321" customWidth="1"/>
    <col min="8971" max="8971" width="20" style="321" customWidth="1"/>
    <col min="8972" max="8972" width="14.26953125" style="321" customWidth="1"/>
    <col min="8973" max="9216" width="9.1796875" style="321"/>
    <col min="9217" max="9217" width="6.453125" style="321" customWidth="1"/>
    <col min="9218" max="9218" width="15.54296875" style="321" customWidth="1"/>
    <col min="9219" max="9219" width="15.26953125" style="321" customWidth="1"/>
    <col min="9220" max="9226" width="15.54296875" style="321" customWidth="1"/>
    <col min="9227" max="9227" width="20" style="321" customWidth="1"/>
    <col min="9228" max="9228" width="14.26953125" style="321" customWidth="1"/>
    <col min="9229" max="9472" width="9.1796875" style="321"/>
    <col min="9473" max="9473" width="6.453125" style="321" customWidth="1"/>
    <col min="9474" max="9474" width="15.54296875" style="321" customWidth="1"/>
    <col min="9475" max="9475" width="15.26953125" style="321" customWidth="1"/>
    <col min="9476" max="9482" width="15.54296875" style="321" customWidth="1"/>
    <col min="9483" max="9483" width="20" style="321" customWidth="1"/>
    <col min="9484" max="9484" width="14.26953125" style="321" customWidth="1"/>
    <col min="9485" max="9728" width="9.1796875" style="321"/>
    <col min="9729" max="9729" width="6.453125" style="321" customWidth="1"/>
    <col min="9730" max="9730" width="15.54296875" style="321" customWidth="1"/>
    <col min="9731" max="9731" width="15.26953125" style="321" customWidth="1"/>
    <col min="9732" max="9738" width="15.54296875" style="321" customWidth="1"/>
    <col min="9739" max="9739" width="20" style="321" customWidth="1"/>
    <col min="9740" max="9740" width="14.26953125" style="321" customWidth="1"/>
    <col min="9741" max="9984" width="9.1796875" style="321"/>
    <col min="9985" max="9985" width="6.453125" style="321" customWidth="1"/>
    <col min="9986" max="9986" width="15.54296875" style="321" customWidth="1"/>
    <col min="9987" max="9987" width="15.26953125" style="321" customWidth="1"/>
    <col min="9988" max="9994" width="15.54296875" style="321" customWidth="1"/>
    <col min="9995" max="9995" width="20" style="321" customWidth="1"/>
    <col min="9996" max="9996" width="14.26953125" style="321" customWidth="1"/>
    <col min="9997" max="10240" width="9.1796875" style="321"/>
    <col min="10241" max="10241" width="6.453125" style="321" customWidth="1"/>
    <col min="10242" max="10242" width="15.54296875" style="321" customWidth="1"/>
    <col min="10243" max="10243" width="15.26953125" style="321" customWidth="1"/>
    <col min="10244" max="10250" width="15.54296875" style="321" customWidth="1"/>
    <col min="10251" max="10251" width="20" style="321" customWidth="1"/>
    <col min="10252" max="10252" width="14.26953125" style="321" customWidth="1"/>
    <col min="10253" max="10496" width="9.1796875" style="321"/>
    <col min="10497" max="10497" width="6.453125" style="321" customWidth="1"/>
    <col min="10498" max="10498" width="15.54296875" style="321" customWidth="1"/>
    <col min="10499" max="10499" width="15.26953125" style="321" customWidth="1"/>
    <col min="10500" max="10506" width="15.54296875" style="321" customWidth="1"/>
    <col min="10507" max="10507" width="20" style="321" customWidth="1"/>
    <col min="10508" max="10508" width="14.26953125" style="321" customWidth="1"/>
    <col min="10509" max="10752" width="9.1796875" style="321"/>
    <col min="10753" max="10753" width="6.453125" style="321" customWidth="1"/>
    <col min="10754" max="10754" width="15.54296875" style="321" customWidth="1"/>
    <col min="10755" max="10755" width="15.26953125" style="321" customWidth="1"/>
    <col min="10756" max="10762" width="15.54296875" style="321" customWidth="1"/>
    <col min="10763" max="10763" width="20" style="321" customWidth="1"/>
    <col min="10764" max="10764" width="14.26953125" style="321" customWidth="1"/>
    <col min="10765" max="11008" width="9.1796875" style="321"/>
    <col min="11009" max="11009" width="6.453125" style="321" customWidth="1"/>
    <col min="11010" max="11010" width="15.54296875" style="321" customWidth="1"/>
    <col min="11011" max="11011" width="15.26953125" style="321" customWidth="1"/>
    <col min="11012" max="11018" width="15.54296875" style="321" customWidth="1"/>
    <col min="11019" max="11019" width="20" style="321" customWidth="1"/>
    <col min="11020" max="11020" width="14.26953125" style="321" customWidth="1"/>
    <col min="11021" max="11264" width="9.1796875" style="321"/>
    <col min="11265" max="11265" width="6.453125" style="321" customWidth="1"/>
    <col min="11266" max="11266" width="15.54296875" style="321" customWidth="1"/>
    <col min="11267" max="11267" width="15.26953125" style="321" customWidth="1"/>
    <col min="11268" max="11274" width="15.54296875" style="321" customWidth="1"/>
    <col min="11275" max="11275" width="20" style="321" customWidth="1"/>
    <col min="11276" max="11276" width="14.26953125" style="321" customWidth="1"/>
    <col min="11277" max="11520" width="9.1796875" style="321"/>
    <col min="11521" max="11521" width="6.453125" style="321" customWidth="1"/>
    <col min="11522" max="11522" width="15.54296875" style="321" customWidth="1"/>
    <col min="11523" max="11523" width="15.26953125" style="321" customWidth="1"/>
    <col min="11524" max="11530" width="15.54296875" style="321" customWidth="1"/>
    <col min="11531" max="11531" width="20" style="321" customWidth="1"/>
    <col min="11532" max="11532" width="14.26953125" style="321" customWidth="1"/>
    <col min="11533" max="11776" width="9.1796875" style="321"/>
    <col min="11777" max="11777" width="6.453125" style="321" customWidth="1"/>
    <col min="11778" max="11778" width="15.54296875" style="321" customWidth="1"/>
    <col min="11779" max="11779" width="15.26953125" style="321" customWidth="1"/>
    <col min="11780" max="11786" width="15.54296875" style="321" customWidth="1"/>
    <col min="11787" max="11787" width="20" style="321" customWidth="1"/>
    <col min="11788" max="11788" width="14.26953125" style="321" customWidth="1"/>
    <col min="11789" max="12032" width="9.1796875" style="321"/>
    <col min="12033" max="12033" width="6.453125" style="321" customWidth="1"/>
    <col min="12034" max="12034" width="15.54296875" style="321" customWidth="1"/>
    <col min="12035" max="12035" width="15.26953125" style="321" customWidth="1"/>
    <col min="12036" max="12042" width="15.54296875" style="321" customWidth="1"/>
    <col min="12043" max="12043" width="20" style="321" customWidth="1"/>
    <col min="12044" max="12044" width="14.26953125" style="321" customWidth="1"/>
    <col min="12045" max="12288" width="9.1796875" style="321"/>
    <col min="12289" max="12289" width="6.453125" style="321" customWidth="1"/>
    <col min="12290" max="12290" width="15.54296875" style="321" customWidth="1"/>
    <col min="12291" max="12291" width="15.26953125" style="321" customWidth="1"/>
    <col min="12292" max="12298" width="15.54296875" style="321" customWidth="1"/>
    <col min="12299" max="12299" width="20" style="321" customWidth="1"/>
    <col min="12300" max="12300" width="14.26953125" style="321" customWidth="1"/>
    <col min="12301" max="12544" width="9.1796875" style="321"/>
    <col min="12545" max="12545" width="6.453125" style="321" customWidth="1"/>
    <col min="12546" max="12546" width="15.54296875" style="321" customWidth="1"/>
    <col min="12547" max="12547" width="15.26953125" style="321" customWidth="1"/>
    <col min="12548" max="12554" width="15.54296875" style="321" customWidth="1"/>
    <col min="12555" max="12555" width="20" style="321" customWidth="1"/>
    <col min="12556" max="12556" width="14.26953125" style="321" customWidth="1"/>
    <col min="12557" max="12800" width="9.1796875" style="321"/>
    <col min="12801" max="12801" width="6.453125" style="321" customWidth="1"/>
    <col min="12802" max="12802" width="15.54296875" style="321" customWidth="1"/>
    <col min="12803" max="12803" width="15.26953125" style="321" customWidth="1"/>
    <col min="12804" max="12810" width="15.54296875" style="321" customWidth="1"/>
    <col min="12811" max="12811" width="20" style="321" customWidth="1"/>
    <col min="12812" max="12812" width="14.26953125" style="321" customWidth="1"/>
    <col min="12813" max="13056" width="9.1796875" style="321"/>
    <col min="13057" max="13057" width="6.453125" style="321" customWidth="1"/>
    <col min="13058" max="13058" width="15.54296875" style="321" customWidth="1"/>
    <col min="13059" max="13059" width="15.26953125" style="321" customWidth="1"/>
    <col min="13060" max="13066" width="15.54296875" style="321" customWidth="1"/>
    <col min="13067" max="13067" width="20" style="321" customWidth="1"/>
    <col min="13068" max="13068" width="14.26953125" style="321" customWidth="1"/>
    <col min="13069" max="13312" width="9.1796875" style="321"/>
    <col min="13313" max="13313" width="6.453125" style="321" customWidth="1"/>
    <col min="13314" max="13314" width="15.54296875" style="321" customWidth="1"/>
    <col min="13315" max="13315" width="15.26953125" style="321" customWidth="1"/>
    <col min="13316" max="13322" width="15.54296875" style="321" customWidth="1"/>
    <col min="13323" max="13323" width="20" style="321" customWidth="1"/>
    <col min="13324" max="13324" width="14.26953125" style="321" customWidth="1"/>
    <col min="13325" max="13568" width="9.1796875" style="321"/>
    <col min="13569" max="13569" width="6.453125" style="321" customWidth="1"/>
    <col min="13570" max="13570" width="15.54296875" style="321" customWidth="1"/>
    <col min="13571" max="13571" width="15.26953125" style="321" customWidth="1"/>
    <col min="13572" max="13578" width="15.54296875" style="321" customWidth="1"/>
    <col min="13579" max="13579" width="20" style="321" customWidth="1"/>
    <col min="13580" max="13580" width="14.26953125" style="321" customWidth="1"/>
    <col min="13581" max="13824" width="9.1796875" style="321"/>
    <col min="13825" max="13825" width="6.453125" style="321" customWidth="1"/>
    <col min="13826" max="13826" width="15.54296875" style="321" customWidth="1"/>
    <col min="13827" max="13827" width="15.26953125" style="321" customWidth="1"/>
    <col min="13828" max="13834" width="15.54296875" style="321" customWidth="1"/>
    <col min="13835" max="13835" width="20" style="321" customWidth="1"/>
    <col min="13836" max="13836" width="14.26953125" style="321" customWidth="1"/>
    <col min="13837" max="14080" width="9.1796875" style="321"/>
    <col min="14081" max="14081" width="6.453125" style="321" customWidth="1"/>
    <col min="14082" max="14082" width="15.54296875" style="321" customWidth="1"/>
    <col min="14083" max="14083" width="15.26953125" style="321" customWidth="1"/>
    <col min="14084" max="14090" width="15.54296875" style="321" customWidth="1"/>
    <col min="14091" max="14091" width="20" style="321" customWidth="1"/>
    <col min="14092" max="14092" width="14.26953125" style="321" customWidth="1"/>
    <col min="14093" max="14336" width="9.1796875" style="321"/>
    <col min="14337" max="14337" width="6.453125" style="321" customWidth="1"/>
    <col min="14338" max="14338" width="15.54296875" style="321" customWidth="1"/>
    <col min="14339" max="14339" width="15.26953125" style="321" customWidth="1"/>
    <col min="14340" max="14346" width="15.54296875" style="321" customWidth="1"/>
    <col min="14347" max="14347" width="20" style="321" customWidth="1"/>
    <col min="14348" max="14348" width="14.26953125" style="321" customWidth="1"/>
    <col min="14349" max="14592" width="9.1796875" style="321"/>
    <col min="14593" max="14593" width="6.453125" style="321" customWidth="1"/>
    <col min="14594" max="14594" width="15.54296875" style="321" customWidth="1"/>
    <col min="14595" max="14595" width="15.26953125" style="321" customWidth="1"/>
    <col min="14596" max="14602" width="15.54296875" style="321" customWidth="1"/>
    <col min="14603" max="14603" width="20" style="321" customWidth="1"/>
    <col min="14604" max="14604" width="14.26953125" style="321" customWidth="1"/>
    <col min="14605" max="14848" width="9.1796875" style="321"/>
    <col min="14849" max="14849" width="6.453125" style="321" customWidth="1"/>
    <col min="14850" max="14850" width="15.54296875" style="321" customWidth="1"/>
    <col min="14851" max="14851" width="15.26953125" style="321" customWidth="1"/>
    <col min="14852" max="14858" width="15.54296875" style="321" customWidth="1"/>
    <col min="14859" max="14859" width="20" style="321" customWidth="1"/>
    <col min="14860" max="14860" width="14.26953125" style="321" customWidth="1"/>
    <col min="14861" max="15104" width="9.1796875" style="321"/>
    <col min="15105" max="15105" width="6.453125" style="321" customWidth="1"/>
    <col min="15106" max="15106" width="15.54296875" style="321" customWidth="1"/>
    <col min="15107" max="15107" width="15.26953125" style="321" customWidth="1"/>
    <col min="15108" max="15114" width="15.54296875" style="321" customWidth="1"/>
    <col min="15115" max="15115" width="20" style="321" customWidth="1"/>
    <col min="15116" max="15116" width="14.26953125" style="321" customWidth="1"/>
    <col min="15117" max="15360" width="9.1796875" style="321"/>
    <col min="15361" max="15361" width="6.453125" style="321" customWidth="1"/>
    <col min="15362" max="15362" width="15.54296875" style="321" customWidth="1"/>
    <col min="15363" max="15363" width="15.26953125" style="321" customWidth="1"/>
    <col min="15364" max="15370" width="15.54296875" style="321" customWidth="1"/>
    <col min="15371" max="15371" width="20" style="321" customWidth="1"/>
    <col min="15372" max="15372" width="14.26953125" style="321" customWidth="1"/>
    <col min="15373" max="15616" width="9.1796875" style="321"/>
    <col min="15617" max="15617" width="6.453125" style="321" customWidth="1"/>
    <col min="15618" max="15618" width="15.54296875" style="321" customWidth="1"/>
    <col min="15619" max="15619" width="15.26953125" style="321" customWidth="1"/>
    <col min="15620" max="15626" width="15.54296875" style="321" customWidth="1"/>
    <col min="15627" max="15627" width="20" style="321" customWidth="1"/>
    <col min="15628" max="15628" width="14.26953125" style="321" customWidth="1"/>
    <col min="15629" max="15872" width="9.1796875" style="321"/>
    <col min="15873" max="15873" width="6.453125" style="321" customWidth="1"/>
    <col min="15874" max="15874" width="15.54296875" style="321" customWidth="1"/>
    <col min="15875" max="15875" width="15.26953125" style="321" customWidth="1"/>
    <col min="15876" max="15882" width="15.54296875" style="321" customWidth="1"/>
    <col min="15883" max="15883" width="20" style="321" customWidth="1"/>
    <col min="15884" max="15884" width="14.26953125" style="321" customWidth="1"/>
    <col min="15885" max="16128" width="9.1796875" style="321"/>
    <col min="16129" max="16129" width="6.453125" style="321" customWidth="1"/>
    <col min="16130" max="16130" width="15.54296875" style="321" customWidth="1"/>
    <col min="16131" max="16131" width="15.26953125" style="321" customWidth="1"/>
    <col min="16132" max="16138" width="15.54296875" style="321" customWidth="1"/>
    <col min="16139" max="16139" width="20" style="321" customWidth="1"/>
    <col min="16140" max="16140" width="14.26953125" style="321" customWidth="1"/>
    <col min="16141" max="16384" width="9.1796875" style="321"/>
  </cols>
  <sheetData>
    <row r="1" spans="1:14" ht="15.5">
      <c r="A1" s="795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350" t="s">
        <v>498</v>
      </c>
    </row>
    <row r="2" spans="1:14" ht="20.5">
      <c r="A2" s="796" t="s">
        <v>838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</row>
    <row r="3" spans="1:14" ht="13.5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4" ht="15.5">
      <c r="A4" s="795" t="s">
        <v>497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</row>
    <row r="5" spans="1:14" ht="13.5">
      <c r="A5" s="352" t="s">
        <v>699</v>
      </c>
      <c r="B5" s="352"/>
      <c r="C5" s="352"/>
      <c r="D5" s="352"/>
      <c r="E5" s="352"/>
      <c r="F5" s="352"/>
      <c r="G5" s="352"/>
      <c r="H5" s="352"/>
      <c r="I5" s="352"/>
      <c r="J5" s="352"/>
      <c r="K5" s="352" t="s">
        <v>916</v>
      </c>
    </row>
    <row r="6" spans="1:14" ht="21.75" customHeight="1">
      <c r="A6" s="822" t="s">
        <v>2</v>
      </c>
      <c r="B6" s="822" t="s">
        <v>31</v>
      </c>
      <c r="C6" s="810" t="s">
        <v>448</v>
      </c>
      <c r="D6" s="824"/>
      <c r="E6" s="811"/>
      <c r="F6" s="810" t="s">
        <v>454</v>
      </c>
      <c r="G6" s="824"/>
      <c r="H6" s="824"/>
      <c r="I6" s="811"/>
      <c r="J6" s="825" t="s">
        <v>456</v>
      </c>
      <c r="K6" s="825"/>
      <c r="L6" s="825"/>
    </row>
    <row r="7" spans="1:14" ht="29.25" customHeight="1">
      <c r="A7" s="823"/>
      <c r="B7" s="823"/>
      <c r="C7" s="353" t="s">
        <v>205</v>
      </c>
      <c r="D7" s="353" t="s">
        <v>450</v>
      </c>
      <c r="E7" s="353" t="s">
        <v>455</v>
      </c>
      <c r="F7" s="353" t="s">
        <v>205</v>
      </c>
      <c r="G7" s="353" t="s">
        <v>449</v>
      </c>
      <c r="H7" s="353" t="s">
        <v>451</v>
      </c>
      <c r="I7" s="353" t="s">
        <v>455</v>
      </c>
      <c r="J7" s="337" t="s">
        <v>452</v>
      </c>
      <c r="K7" s="337" t="s">
        <v>453</v>
      </c>
      <c r="L7" s="353" t="s">
        <v>455</v>
      </c>
    </row>
    <row r="8" spans="1:14" ht="13.5">
      <c r="A8" s="354" t="s">
        <v>246</v>
      </c>
      <c r="B8" s="354" t="s">
        <v>247</v>
      </c>
      <c r="C8" s="354" t="s">
        <v>248</v>
      </c>
      <c r="D8" s="354" t="s">
        <v>249</v>
      </c>
      <c r="E8" s="354" t="s">
        <v>250</v>
      </c>
      <c r="F8" s="354" t="s">
        <v>251</v>
      </c>
      <c r="G8" s="354" t="s">
        <v>252</v>
      </c>
      <c r="H8" s="354" t="s">
        <v>253</v>
      </c>
      <c r="I8" s="354" t="s">
        <v>272</v>
      </c>
      <c r="J8" s="354" t="s">
        <v>273</v>
      </c>
      <c r="K8" s="354" t="s">
        <v>274</v>
      </c>
      <c r="L8" s="354" t="s">
        <v>302</v>
      </c>
    </row>
    <row r="9" spans="1:14" ht="14">
      <c r="A9" s="355">
        <v>1</v>
      </c>
      <c r="B9" s="343" t="s">
        <v>672</v>
      </c>
      <c r="C9" s="356">
        <v>0</v>
      </c>
      <c r="D9" s="356">
        <v>0</v>
      </c>
      <c r="E9" s="356">
        <v>0</v>
      </c>
      <c r="F9" s="356">
        <v>0</v>
      </c>
      <c r="G9" s="356">
        <v>0</v>
      </c>
      <c r="H9" s="356">
        <v>0</v>
      </c>
      <c r="I9" s="356">
        <v>0</v>
      </c>
      <c r="J9" s="356">
        <v>0</v>
      </c>
      <c r="K9" s="356">
        <v>0</v>
      </c>
      <c r="L9" s="356">
        <v>0</v>
      </c>
      <c r="N9" s="321" t="s">
        <v>10</v>
      </c>
    </row>
    <row r="10" spans="1:14" ht="14">
      <c r="A10" s="355">
        <v>2</v>
      </c>
      <c r="B10" s="343" t="s">
        <v>673</v>
      </c>
      <c r="C10" s="356">
        <v>0</v>
      </c>
      <c r="D10" s="356">
        <v>0</v>
      </c>
      <c r="E10" s="356">
        <v>0</v>
      </c>
      <c r="F10" s="356">
        <v>0</v>
      </c>
      <c r="G10" s="356">
        <v>0</v>
      </c>
      <c r="H10" s="356">
        <v>0</v>
      </c>
      <c r="I10" s="356">
        <v>0</v>
      </c>
      <c r="J10" s="356">
        <v>0</v>
      </c>
      <c r="K10" s="356">
        <v>0</v>
      </c>
      <c r="L10" s="356">
        <v>0</v>
      </c>
    </row>
    <row r="11" spans="1:14" ht="14">
      <c r="A11" s="355">
        <v>3</v>
      </c>
      <c r="B11" s="343" t="s">
        <v>674</v>
      </c>
      <c r="C11" s="356">
        <v>0</v>
      </c>
      <c r="D11" s="356">
        <v>0</v>
      </c>
      <c r="E11" s="356">
        <v>0</v>
      </c>
      <c r="F11" s="356">
        <v>0</v>
      </c>
      <c r="G11" s="356">
        <v>0</v>
      </c>
      <c r="H11" s="356">
        <v>0</v>
      </c>
      <c r="I11" s="356">
        <v>0</v>
      </c>
      <c r="J11" s="356">
        <v>0</v>
      </c>
      <c r="K11" s="356">
        <v>0</v>
      </c>
      <c r="L11" s="356">
        <v>0</v>
      </c>
    </row>
    <row r="12" spans="1:14" ht="14">
      <c r="A12" s="355">
        <v>4</v>
      </c>
      <c r="B12" s="343" t="s">
        <v>675</v>
      </c>
      <c r="C12" s="356">
        <v>0</v>
      </c>
      <c r="D12" s="356">
        <v>0</v>
      </c>
      <c r="E12" s="356">
        <v>0</v>
      </c>
      <c r="F12" s="356">
        <v>0</v>
      </c>
      <c r="G12" s="356">
        <v>0</v>
      </c>
      <c r="H12" s="356">
        <v>0</v>
      </c>
      <c r="I12" s="356">
        <v>0</v>
      </c>
      <c r="J12" s="356">
        <v>0</v>
      </c>
      <c r="K12" s="356">
        <v>0</v>
      </c>
      <c r="L12" s="356">
        <v>0</v>
      </c>
    </row>
    <row r="13" spans="1:14" ht="14">
      <c r="A13" s="355">
        <v>5</v>
      </c>
      <c r="B13" s="343" t="s">
        <v>676</v>
      </c>
      <c r="C13" s="356">
        <v>0</v>
      </c>
      <c r="D13" s="356">
        <v>0</v>
      </c>
      <c r="E13" s="356">
        <v>0</v>
      </c>
      <c r="F13" s="356">
        <v>0</v>
      </c>
      <c r="G13" s="356">
        <v>0</v>
      </c>
      <c r="H13" s="356">
        <v>0</v>
      </c>
      <c r="I13" s="356">
        <v>0</v>
      </c>
      <c r="J13" s="356">
        <v>0</v>
      </c>
      <c r="K13" s="356">
        <v>0</v>
      </c>
      <c r="L13" s="356">
        <v>0</v>
      </c>
    </row>
    <row r="14" spans="1:14" ht="14">
      <c r="A14" s="355">
        <v>6</v>
      </c>
      <c r="B14" s="343" t="s">
        <v>677</v>
      </c>
      <c r="C14" s="356">
        <v>0</v>
      </c>
      <c r="D14" s="356">
        <v>0</v>
      </c>
      <c r="E14" s="356">
        <v>0</v>
      </c>
      <c r="F14" s="356">
        <v>0</v>
      </c>
      <c r="G14" s="356">
        <v>0</v>
      </c>
      <c r="H14" s="356">
        <v>0</v>
      </c>
      <c r="I14" s="356">
        <v>0</v>
      </c>
      <c r="J14" s="356">
        <v>0</v>
      </c>
      <c r="K14" s="356">
        <v>0</v>
      </c>
      <c r="L14" s="356">
        <v>0</v>
      </c>
    </row>
    <row r="15" spans="1:14" ht="14">
      <c r="A15" s="355">
        <v>7</v>
      </c>
      <c r="B15" s="343" t="s">
        <v>678</v>
      </c>
      <c r="C15" s="356">
        <v>0</v>
      </c>
      <c r="D15" s="356">
        <v>0</v>
      </c>
      <c r="E15" s="356">
        <v>0</v>
      </c>
      <c r="F15" s="356">
        <v>0</v>
      </c>
      <c r="G15" s="356">
        <v>0</v>
      </c>
      <c r="H15" s="356">
        <v>0</v>
      </c>
      <c r="I15" s="356">
        <v>0</v>
      </c>
      <c r="J15" s="356">
        <v>0</v>
      </c>
      <c r="K15" s="356">
        <v>0</v>
      </c>
      <c r="L15" s="356">
        <v>0</v>
      </c>
    </row>
    <row r="16" spans="1:14" ht="14">
      <c r="A16" s="355">
        <v>8</v>
      </c>
      <c r="B16" s="343" t="s">
        <v>679</v>
      </c>
      <c r="C16" s="356">
        <v>0</v>
      </c>
      <c r="D16" s="356">
        <v>0</v>
      </c>
      <c r="E16" s="356">
        <v>0</v>
      </c>
      <c r="F16" s="356">
        <v>0</v>
      </c>
      <c r="G16" s="356">
        <v>0</v>
      </c>
      <c r="H16" s="356">
        <v>0</v>
      </c>
      <c r="I16" s="356">
        <v>0</v>
      </c>
      <c r="J16" s="356">
        <v>0</v>
      </c>
      <c r="K16" s="356">
        <v>0</v>
      </c>
      <c r="L16" s="356">
        <v>0</v>
      </c>
    </row>
    <row r="17" spans="1:12" ht="14">
      <c r="A17" s="355">
        <v>9</v>
      </c>
      <c r="B17" s="343" t="s">
        <v>680</v>
      </c>
      <c r="C17" s="356">
        <v>0</v>
      </c>
      <c r="D17" s="356">
        <v>0</v>
      </c>
      <c r="E17" s="356">
        <v>0</v>
      </c>
      <c r="F17" s="356">
        <v>0</v>
      </c>
      <c r="G17" s="356">
        <v>0</v>
      </c>
      <c r="H17" s="356">
        <v>0</v>
      </c>
      <c r="I17" s="356">
        <v>0</v>
      </c>
      <c r="J17" s="356">
        <v>0</v>
      </c>
      <c r="K17" s="356">
        <v>0</v>
      </c>
      <c r="L17" s="356">
        <v>0</v>
      </c>
    </row>
    <row r="18" spans="1:12" ht="14">
      <c r="A18" s="355">
        <v>10</v>
      </c>
      <c r="B18" s="343" t="s">
        <v>681</v>
      </c>
      <c r="C18" s="356">
        <v>0</v>
      </c>
      <c r="D18" s="356">
        <v>0</v>
      </c>
      <c r="E18" s="356">
        <v>0</v>
      </c>
      <c r="F18" s="356">
        <v>0</v>
      </c>
      <c r="G18" s="356">
        <v>0</v>
      </c>
      <c r="H18" s="356">
        <v>0</v>
      </c>
      <c r="I18" s="356">
        <v>0</v>
      </c>
      <c r="J18" s="356">
        <v>0</v>
      </c>
      <c r="K18" s="356">
        <v>0</v>
      </c>
      <c r="L18" s="356">
        <v>0</v>
      </c>
    </row>
    <row r="19" spans="1:12" ht="14">
      <c r="A19" s="355">
        <v>11</v>
      </c>
      <c r="B19" s="343" t="s">
        <v>682</v>
      </c>
      <c r="C19" s="356">
        <v>0</v>
      </c>
      <c r="D19" s="356">
        <v>0</v>
      </c>
      <c r="E19" s="356">
        <v>0</v>
      </c>
      <c r="F19" s="356">
        <v>0</v>
      </c>
      <c r="G19" s="356">
        <v>0</v>
      </c>
      <c r="H19" s="356">
        <v>0</v>
      </c>
      <c r="I19" s="356">
        <v>0</v>
      </c>
      <c r="J19" s="356">
        <v>0</v>
      </c>
      <c r="K19" s="356">
        <v>0</v>
      </c>
      <c r="L19" s="356">
        <v>0</v>
      </c>
    </row>
    <row r="20" spans="1:12" ht="14">
      <c r="A20" s="355">
        <v>12</v>
      </c>
      <c r="B20" s="343" t="s">
        <v>683</v>
      </c>
      <c r="C20" s="356">
        <v>0</v>
      </c>
      <c r="D20" s="356">
        <v>0</v>
      </c>
      <c r="E20" s="356">
        <v>0</v>
      </c>
      <c r="F20" s="356">
        <v>0</v>
      </c>
      <c r="G20" s="356">
        <v>0</v>
      </c>
      <c r="H20" s="356">
        <v>0</v>
      </c>
      <c r="I20" s="356">
        <v>0</v>
      </c>
      <c r="J20" s="356">
        <v>0</v>
      </c>
      <c r="K20" s="356">
        <v>0</v>
      </c>
      <c r="L20" s="356">
        <v>0</v>
      </c>
    </row>
    <row r="21" spans="1:12" ht="14">
      <c r="A21" s="355">
        <v>13</v>
      </c>
      <c r="B21" s="343" t="s">
        <v>697</v>
      </c>
      <c r="C21" s="356">
        <v>0</v>
      </c>
      <c r="D21" s="356">
        <v>0</v>
      </c>
      <c r="E21" s="356">
        <v>0</v>
      </c>
      <c r="F21" s="356">
        <v>0</v>
      </c>
      <c r="G21" s="356">
        <v>0</v>
      </c>
      <c r="H21" s="356">
        <v>0</v>
      </c>
      <c r="I21" s="356">
        <v>0</v>
      </c>
      <c r="J21" s="356">
        <v>0</v>
      </c>
      <c r="K21" s="356">
        <v>0</v>
      </c>
      <c r="L21" s="356">
        <v>0</v>
      </c>
    </row>
    <row r="22" spans="1:12" ht="14">
      <c r="A22" s="355">
        <v>14</v>
      </c>
      <c r="B22" s="343" t="s">
        <v>685</v>
      </c>
      <c r="C22" s="356">
        <v>0</v>
      </c>
      <c r="D22" s="356">
        <v>0</v>
      </c>
      <c r="E22" s="356">
        <v>0</v>
      </c>
      <c r="F22" s="356">
        <v>0</v>
      </c>
      <c r="G22" s="356">
        <v>0</v>
      </c>
      <c r="H22" s="356">
        <v>0</v>
      </c>
      <c r="I22" s="356">
        <v>0</v>
      </c>
      <c r="J22" s="356">
        <v>0</v>
      </c>
      <c r="K22" s="356">
        <v>0</v>
      </c>
      <c r="L22" s="356">
        <v>0</v>
      </c>
    </row>
    <row r="23" spans="1:12" ht="14">
      <c r="A23" s="355">
        <v>15</v>
      </c>
      <c r="B23" s="343" t="s">
        <v>686</v>
      </c>
      <c r="C23" s="356">
        <v>0</v>
      </c>
      <c r="D23" s="356">
        <v>0</v>
      </c>
      <c r="E23" s="356">
        <v>0</v>
      </c>
      <c r="F23" s="356">
        <v>0</v>
      </c>
      <c r="G23" s="356">
        <v>0</v>
      </c>
      <c r="H23" s="356">
        <v>0</v>
      </c>
      <c r="I23" s="356">
        <v>0</v>
      </c>
      <c r="J23" s="356">
        <v>0</v>
      </c>
      <c r="K23" s="356">
        <v>0</v>
      </c>
      <c r="L23" s="356">
        <v>0</v>
      </c>
    </row>
    <row r="24" spans="1:12" ht="14">
      <c r="A24" s="355">
        <v>16</v>
      </c>
      <c r="B24" s="343" t="s">
        <v>687</v>
      </c>
      <c r="C24" s="356">
        <v>0</v>
      </c>
      <c r="D24" s="356">
        <v>0</v>
      </c>
      <c r="E24" s="356">
        <v>0</v>
      </c>
      <c r="F24" s="356">
        <v>0</v>
      </c>
      <c r="G24" s="356">
        <v>0</v>
      </c>
      <c r="H24" s="356">
        <v>0</v>
      </c>
      <c r="I24" s="356">
        <v>0</v>
      </c>
      <c r="J24" s="356">
        <v>0</v>
      </c>
      <c r="K24" s="356">
        <v>0</v>
      </c>
      <c r="L24" s="356">
        <v>0</v>
      </c>
    </row>
    <row r="25" spans="1:12" ht="14">
      <c r="A25" s="355">
        <v>17</v>
      </c>
      <c r="B25" s="343" t="s">
        <v>688</v>
      </c>
      <c r="C25" s="356">
        <v>0</v>
      </c>
      <c r="D25" s="356">
        <v>0</v>
      </c>
      <c r="E25" s="356">
        <v>0</v>
      </c>
      <c r="F25" s="356">
        <v>0</v>
      </c>
      <c r="G25" s="356">
        <v>0</v>
      </c>
      <c r="H25" s="356">
        <v>0</v>
      </c>
      <c r="I25" s="356">
        <v>0</v>
      </c>
      <c r="J25" s="356">
        <v>0</v>
      </c>
      <c r="K25" s="356">
        <v>0</v>
      </c>
      <c r="L25" s="356">
        <v>0</v>
      </c>
    </row>
    <row r="26" spans="1:12" ht="14">
      <c r="A26" s="357">
        <v>18</v>
      </c>
      <c r="B26" s="343" t="s">
        <v>689</v>
      </c>
      <c r="C26" s="356">
        <v>0</v>
      </c>
      <c r="D26" s="356">
        <v>0</v>
      </c>
      <c r="E26" s="356">
        <v>0</v>
      </c>
      <c r="F26" s="356">
        <v>0</v>
      </c>
      <c r="G26" s="356">
        <v>0</v>
      </c>
      <c r="H26" s="356">
        <v>0</v>
      </c>
      <c r="I26" s="356">
        <v>0</v>
      </c>
      <c r="J26" s="356">
        <v>0</v>
      </c>
      <c r="K26" s="356">
        <v>0</v>
      </c>
      <c r="L26" s="356">
        <v>0</v>
      </c>
    </row>
    <row r="27" spans="1:12" ht="14">
      <c r="A27" s="357">
        <v>19</v>
      </c>
      <c r="B27" s="343" t="s">
        <v>690</v>
      </c>
      <c r="C27" s="356">
        <v>0</v>
      </c>
      <c r="D27" s="356">
        <v>0</v>
      </c>
      <c r="E27" s="356">
        <v>0</v>
      </c>
      <c r="F27" s="356">
        <v>0</v>
      </c>
      <c r="G27" s="356">
        <v>0</v>
      </c>
      <c r="H27" s="356">
        <v>0</v>
      </c>
      <c r="I27" s="356">
        <v>0</v>
      </c>
      <c r="J27" s="356">
        <v>0</v>
      </c>
      <c r="K27" s="356">
        <v>0</v>
      </c>
      <c r="L27" s="356">
        <v>0</v>
      </c>
    </row>
    <row r="28" spans="1:12" ht="14">
      <c r="A28" s="357">
        <v>20</v>
      </c>
      <c r="B28" s="343" t="s">
        <v>691</v>
      </c>
      <c r="C28" s="356">
        <v>0</v>
      </c>
      <c r="D28" s="356">
        <v>0</v>
      </c>
      <c r="E28" s="356">
        <v>0</v>
      </c>
      <c r="F28" s="356">
        <v>0</v>
      </c>
      <c r="G28" s="356">
        <v>0</v>
      </c>
      <c r="H28" s="356">
        <v>0</v>
      </c>
      <c r="I28" s="356">
        <v>0</v>
      </c>
      <c r="J28" s="356">
        <v>0</v>
      </c>
      <c r="K28" s="356">
        <v>0</v>
      </c>
      <c r="L28" s="356">
        <v>0</v>
      </c>
    </row>
    <row r="29" spans="1:12" ht="14">
      <c r="A29" s="34">
        <v>21</v>
      </c>
      <c r="B29" s="33" t="s">
        <v>692</v>
      </c>
      <c r="C29" s="207">
        <v>0</v>
      </c>
      <c r="D29" s="356">
        <v>0</v>
      </c>
      <c r="E29" s="356">
        <v>0</v>
      </c>
      <c r="F29" s="356">
        <v>0</v>
      </c>
      <c r="G29" s="356">
        <v>0</v>
      </c>
      <c r="H29" s="356">
        <v>0</v>
      </c>
      <c r="I29" s="356">
        <v>0</v>
      </c>
      <c r="J29" s="356">
        <v>0</v>
      </c>
      <c r="K29" s="356">
        <v>0</v>
      </c>
      <c r="L29" s="356">
        <v>0</v>
      </c>
    </row>
    <row r="30" spans="1:12" ht="14">
      <c r="A30" s="34">
        <v>22</v>
      </c>
      <c r="B30" s="33" t="s">
        <v>693</v>
      </c>
      <c r="C30" s="207">
        <v>0</v>
      </c>
      <c r="D30" s="356">
        <v>0</v>
      </c>
      <c r="E30" s="356">
        <v>0</v>
      </c>
      <c r="F30" s="356">
        <v>0</v>
      </c>
      <c r="G30" s="356">
        <v>0</v>
      </c>
      <c r="H30" s="356">
        <v>0</v>
      </c>
      <c r="I30" s="356">
        <v>0</v>
      </c>
      <c r="J30" s="356">
        <v>0</v>
      </c>
      <c r="K30" s="356">
        <v>0</v>
      </c>
      <c r="L30" s="356">
        <v>0</v>
      </c>
    </row>
    <row r="31" spans="1:12" ht="14">
      <c r="A31" s="34">
        <v>23</v>
      </c>
      <c r="B31" s="33" t="s">
        <v>694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</row>
    <row r="32" spans="1:12" ht="14">
      <c r="A32" s="484">
        <v>24</v>
      </c>
      <c r="B32" s="33" t="s">
        <v>919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</row>
    <row r="33" spans="1:12" ht="14">
      <c r="A33" s="484">
        <v>25</v>
      </c>
      <c r="B33" s="33" t="s">
        <v>920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</row>
    <row r="34" spans="1:12" ht="14">
      <c r="A34" s="484">
        <v>26</v>
      </c>
      <c r="B34" s="33" t="s">
        <v>921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</row>
    <row r="35" spans="1:12" ht="14">
      <c r="A35" s="821" t="s">
        <v>14</v>
      </c>
      <c r="B35" s="821"/>
      <c r="C35" s="356">
        <f>SUM(C9:C34)</f>
        <v>0</v>
      </c>
      <c r="D35" s="356">
        <f t="shared" ref="D35:L35" si="0">SUM(D9:D34)</f>
        <v>0</v>
      </c>
      <c r="E35" s="356">
        <f t="shared" si="0"/>
        <v>0</v>
      </c>
      <c r="F35" s="356">
        <f t="shared" si="0"/>
        <v>0</v>
      </c>
      <c r="G35" s="356">
        <f t="shared" si="0"/>
        <v>0</v>
      </c>
      <c r="H35" s="356">
        <f t="shared" si="0"/>
        <v>0</v>
      </c>
      <c r="I35" s="356">
        <f t="shared" si="0"/>
        <v>0</v>
      </c>
      <c r="J35" s="356">
        <f t="shared" si="0"/>
        <v>0</v>
      </c>
      <c r="K35" s="356">
        <f t="shared" si="0"/>
        <v>0</v>
      </c>
      <c r="L35" s="356">
        <f t="shared" si="0"/>
        <v>0</v>
      </c>
    </row>
    <row r="38" spans="1:12" ht="13">
      <c r="A38" s="13" t="s">
        <v>750</v>
      </c>
    </row>
    <row r="39" spans="1:12" ht="13">
      <c r="A39" s="13" t="str">
        <f>'AT-14 A'!A39</f>
        <v xml:space="preserve">Date : 28.04.2020 </v>
      </c>
    </row>
    <row r="41" spans="1:12" ht="13">
      <c r="J41" s="319" t="s">
        <v>706</v>
      </c>
    </row>
    <row r="42" spans="1:12">
      <c r="J42" s="321" t="s">
        <v>707</v>
      </c>
    </row>
    <row r="43" spans="1:12">
      <c r="J43" s="321" t="s">
        <v>708</v>
      </c>
    </row>
  </sheetData>
  <mergeCells count="9">
    <mergeCell ref="A35:B35"/>
    <mergeCell ref="A1:K1"/>
    <mergeCell ref="A2:K2"/>
    <mergeCell ref="A4:K4"/>
    <mergeCell ref="A6:A7"/>
    <mergeCell ref="B6:B7"/>
    <mergeCell ref="C6:E6"/>
    <mergeCell ref="F6:I6"/>
    <mergeCell ref="J6:L6"/>
  </mergeCells>
  <printOptions horizontalCentered="1"/>
  <pageMargins left="0.70866141732283505" right="0.70866141732283505" top="1.25" bottom="0" header="0.31496062992126" footer="0.31496062992126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43"/>
  <sheetViews>
    <sheetView view="pageBreakPreview" zoomScale="80" zoomScaleSheetLayoutView="80" workbookViewId="0">
      <selection activeCell="A40" sqref="A40"/>
    </sheetView>
  </sheetViews>
  <sheetFormatPr defaultRowHeight="12.5"/>
  <cols>
    <col min="1" max="1" width="7.6328125" customWidth="1"/>
    <col min="2" max="2" width="20.1796875" bestFit="1" customWidth="1"/>
    <col min="3" max="4" width="12.6328125" customWidth="1"/>
    <col min="5" max="5" width="12.81640625" customWidth="1"/>
    <col min="6" max="6" width="13.1796875" customWidth="1"/>
    <col min="7" max="7" width="13.7265625" customWidth="1"/>
    <col min="8" max="8" width="12.36328125" customWidth="1"/>
    <col min="9" max="9" width="15.54296875" customWidth="1"/>
    <col min="10" max="10" width="12.36328125" customWidth="1"/>
    <col min="11" max="11" width="14.26953125" customWidth="1"/>
  </cols>
  <sheetData>
    <row r="1" spans="1:11" ht="15.5">
      <c r="A1" s="695" t="s">
        <v>0</v>
      </c>
      <c r="B1" s="695"/>
      <c r="C1" s="695"/>
      <c r="D1" s="695"/>
      <c r="E1" s="695"/>
      <c r="F1" s="695"/>
      <c r="G1" s="695"/>
      <c r="H1" s="695"/>
      <c r="I1" s="190"/>
      <c r="J1" s="190"/>
      <c r="K1" s="145" t="s">
        <v>500</v>
      </c>
    </row>
    <row r="2" spans="1:11" ht="20.5">
      <c r="A2" s="696" t="s">
        <v>838</v>
      </c>
      <c r="B2" s="696"/>
      <c r="C2" s="696"/>
      <c r="D2" s="696"/>
      <c r="E2" s="696"/>
      <c r="F2" s="696"/>
      <c r="G2" s="696"/>
      <c r="H2" s="696"/>
      <c r="I2" s="120"/>
      <c r="J2" s="120"/>
    </row>
    <row r="3" spans="1:11" ht="13.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1" ht="15.5">
      <c r="A4" s="695" t="s">
        <v>499</v>
      </c>
      <c r="B4" s="695"/>
      <c r="C4" s="695"/>
      <c r="D4" s="695"/>
      <c r="E4" s="695"/>
      <c r="F4" s="695"/>
      <c r="G4" s="695"/>
      <c r="H4" s="695"/>
      <c r="I4" s="190"/>
      <c r="J4" s="190"/>
    </row>
    <row r="5" spans="1:11" ht="13.5">
      <c r="A5" s="13" t="s">
        <v>756</v>
      </c>
      <c r="B5" s="122"/>
      <c r="C5" s="122"/>
      <c r="D5" s="122"/>
      <c r="E5" s="122"/>
      <c r="F5" s="122"/>
      <c r="G5" s="826" t="s">
        <v>916</v>
      </c>
      <c r="H5" s="826"/>
      <c r="I5" s="826"/>
      <c r="J5" s="826"/>
      <c r="K5" s="826"/>
    </row>
    <row r="6" spans="1:11" ht="21.75" customHeight="1">
      <c r="A6" s="778" t="s">
        <v>2</v>
      </c>
      <c r="B6" s="778" t="s">
        <v>31</v>
      </c>
      <c r="C6" s="605" t="s">
        <v>462</v>
      </c>
      <c r="D6" s="632"/>
      <c r="E6" s="606"/>
      <c r="F6" s="605" t="s">
        <v>465</v>
      </c>
      <c r="G6" s="632"/>
      <c r="H6" s="606"/>
      <c r="I6" s="700" t="s">
        <v>626</v>
      </c>
      <c r="J6" s="700" t="s">
        <v>625</v>
      </c>
      <c r="K6" s="700" t="s">
        <v>72</v>
      </c>
    </row>
    <row r="7" spans="1:11" ht="26.25" customHeight="1">
      <c r="A7" s="779"/>
      <c r="B7" s="779"/>
      <c r="C7" s="5" t="s">
        <v>461</v>
      </c>
      <c r="D7" s="5" t="s">
        <v>463</v>
      </c>
      <c r="E7" s="5" t="s">
        <v>464</v>
      </c>
      <c r="F7" s="5" t="s">
        <v>461</v>
      </c>
      <c r="G7" s="5" t="s">
        <v>463</v>
      </c>
      <c r="H7" s="5" t="s">
        <v>464</v>
      </c>
      <c r="I7" s="701"/>
      <c r="J7" s="701"/>
      <c r="K7" s="701"/>
    </row>
    <row r="8" spans="1:11" ht="13.5">
      <c r="A8" s="185">
        <v>1</v>
      </c>
      <c r="B8" s="185">
        <v>2</v>
      </c>
      <c r="C8" s="185">
        <v>3</v>
      </c>
      <c r="D8" s="185">
        <v>4</v>
      </c>
      <c r="E8" s="185">
        <v>5</v>
      </c>
      <c r="F8" s="185">
        <v>6</v>
      </c>
      <c r="G8" s="185">
        <v>7</v>
      </c>
      <c r="H8" s="185">
        <v>8</v>
      </c>
      <c r="I8" s="185">
        <v>9</v>
      </c>
      <c r="J8" s="185">
        <v>10</v>
      </c>
      <c r="K8" s="185">
        <v>11</v>
      </c>
    </row>
    <row r="9" spans="1:11" ht="14">
      <c r="A9" s="507">
        <v>1</v>
      </c>
      <c r="B9" s="201" t="s">
        <v>672</v>
      </c>
      <c r="C9" s="359">
        <v>0</v>
      </c>
      <c r="D9" s="359">
        <v>0</v>
      </c>
      <c r="E9" s="359">
        <v>0</v>
      </c>
      <c r="F9" s="359">
        <v>0</v>
      </c>
      <c r="G9" s="359">
        <v>0</v>
      </c>
      <c r="H9" s="359">
        <v>0</v>
      </c>
      <c r="I9" s="359">
        <v>0</v>
      </c>
      <c r="J9" s="359">
        <v>0</v>
      </c>
      <c r="K9" s="125"/>
    </row>
    <row r="10" spans="1:11" ht="14">
      <c r="A10" s="507">
        <v>2</v>
      </c>
      <c r="B10" s="33" t="s">
        <v>673</v>
      </c>
      <c r="C10" s="359">
        <v>0</v>
      </c>
      <c r="D10" s="359">
        <v>0</v>
      </c>
      <c r="E10" s="359">
        <v>0</v>
      </c>
      <c r="F10" s="359">
        <v>0</v>
      </c>
      <c r="G10" s="359">
        <v>0</v>
      </c>
      <c r="H10" s="359">
        <v>0</v>
      </c>
      <c r="I10" s="359">
        <v>0</v>
      </c>
      <c r="J10" s="359">
        <v>0</v>
      </c>
      <c r="K10" s="125"/>
    </row>
    <row r="11" spans="1:11" ht="14">
      <c r="A11" s="507">
        <v>3</v>
      </c>
      <c r="B11" s="201" t="s">
        <v>674</v>
      </c>
      <c r="C11" s="359">
        <v>0</v>
      </c>
      <c r="D11" s="359">
        <v>0</v>
      </c>
      <c r="E11" s="359">
        <v>0</v>
      </c>
      <c r="F11" s="359">
        <v>0</v>
      </c>
      <c r="G11" s="359">
        <v>0</v>
      </c>
      <c r="H11" s="359">
        <v>0</v>
      </c>
      <c r="I11" s="359">
        <v>0</v>
      </c>
      <c r="J11" s="359">
        <v>0</v>
      </c>
      <c r="K11" s="125"/>
    </row>
    <row r="12" spans="1:11" ht="14">
      <c r="A12" s="507">
        <v>4</v>
      </c>
      <c r="B12" s="33" t="s">
        <v>675</v>
      </c>
      <c r="C12" s="359">
        <v>0</v>
      </c>
      <c r="D12" s="359">
        <v>0</v>
      </c>
      <c r="E12" s="359">
        <v>0</v>
      </c>
      <c r="F12" s="359">
        <v>0</v>
      </c>
      <c r="G12" s="359">
        <v>0</v>
      </c>
      <c r="H12" s="359">
        <v>0</v>
      </c>
      <c r="I12" s="359">
        <v>0</v>
      </c>
      <c r="J12" s="359">
        <v>0</v>
      </c>
      <c r="K12" s="125"/>
    </row>
    <row r="13" spans="1:11" ht="14">
      <c r="A13" s="507">
        <v>5</v>
      </c>
      <c r="B13" s="33" t="s">
        <v>676</v>
      </c>
      <c r="C13" s="359">
        <v>0</v>
      </c>
      <c r="D13" s="359">
        <v>0</v>
      </c>
      <c r="E13" s="359">
        <v>0</v>
      </c>
      <c r="F13" s="359">
        <v>0</v>
      </c>
      <c r="G13" s="359">
        <v>0</v>
      </c>
      <c r="H13" s="359">
        <v>0</v>
      </c>
      <c r="I13" s="359">
        <v>0</v>
      </c>
      <c r="J13" s="359">
        <v>0</v>
      </c>
      <c r="K13" s="125"/>
    </row>
    <row r="14" spans="1:11" ht="14">
      <c r="A14" s="507">
        <v>6</v>
      </c>
      <c r="B14" s="33" t="s">
        <v>677</v>
      </c>
      <c r="C14" s="359">
        <v>0</v>
      </c>
      <c r="D14" s="359">
        <v>0</v>
      </c>
      <c r="E14" s="359">
        <v>0</v>
      </c>
      <c r="F14" s="359">
        <v>0</v>
      </c>
      <c r="G14" s="359">
        <v>0</v>
      </c>
      <c r="H14" s="359">
        <v>0</v>
      </c>
      <c r="I14" s="359">
        <v>0</v>
      </c>
      <c r="J14" s="359">
        <v>0</v>
      </c>
      <c r="K14" s="125"/>
    </row>
    <row r="15" spans="1:11" ht="14">
      <c r="A15" s="507">
        <v>7</v>
      </c>
      <c r="B15" s="201" t="s">
        <v>678</v>
      </c>
      <c r="C15" s="359">
        <v>0</v>
      </c>
      <c r="D15" s="359">
        <v>0</v>
      </c>
      <c r="E15" s="359">
        <v>0</v>
      </c>
      <c r="F15" s="359">
        <v>0</v>
      </c>
      <c r="G15" s="359">
        <v>0</v>
      </c>
      <c r="H15" s="359">
        <v>0</v>
      </c>
      <c r="I15" s="359">
        <v>0</v>
      </c>
      <c r="J15" s="359">
        <v>0</v>
      </c>
      <c r="K15" s="125"/>
    </row>
    <row r="16" spans="1:11" ht="14">
      <c r="A16" s="507">
        <v>8</v>
      </c>
      <c r="B16" s="33" t="s">
        <v>679</v>
      </c>
      <c r="C16" s="359">
        <v>0</v>
      </c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  <c r="K16" s="125"/>
    </row>
    <row r="17" spans="1:13" ht="14">
      <c r="A17" s="507">
        <v>9</v>
      </c>
      <c r="B17" s="33" t="s">
        <v>680</v>
      </c>
      <c r="C17" s="359">
        <v>0</v>
      </c>
      <c r="D17" s="359">
        <v>0</v>
      </c>
      <c r="E17" s="359">
        <v>0</v>
      </c>
      <c r="F17" s="359">
        <v>0</v>
      </c>
      <c r="G17" s="359">
        <v>0</v>
      </c>
      <c r="H17" s="359">
        <v>0</v>
      </c>
      <c r="I17" s="359">
        <v>0</v>
      </c>
      <c r="J17" s="359">
        <v>0</v>
      </c>
      <c r="K17" s="9"/>
      <c r="M17" t="s">
        <v>10</v>
      </c>
    </row>
    <row r="18" spans="1:13" ht="14">
      <c r="A18" s="507">
        <v>10</v>
      </c>
      <c r="B18" s="33" t="s">
        <v>681</v>
      </c>
      <c r="C18" s="359">
        <v>0</v>
      </c>
      <c r="D18" s="359">
        <v>0</v>
      </c>
      <c r="E18" s="359">
        <v>0</v>
      </c>
      <c r="F18" s="359">
        <v>0</v>
      </c>
      <c r="G18" s="359">
        <v>0</v>
      </c>
      <c r="H18" s="359">
        <v>0</v>
      </c>
      <c r="I18" s="359">
        <v>0</v>
      </c>
      <c r="J18" s="359">
        <v>0</v>
      </c>
      <c r="K18" s="9"/>
    </row>
    <row r="19" spans="1:13" ht="14">
      <c r="A19" s="507">
        <v>11</v>
      </c>
      <c r="B19" s="33" t="s">
        <v>682</v>
      </c>
      <c r="C19" s="359">
        <v>0</v>
      </c>
      <c r="D19" s="359">
        <v>0</v>
      </c>
      <c r="E19" s="359">
        <v>0</v>
      </c>
      <c r="F19" s="359">
        <v>0</v>
      </c>
      <c r="G19" s="359">
        <v>0</v>
      </c>
      <c r="H19" s="359">
        <v>0</v>
      </c>
      <c r="I19" s="359">
        <v>0</v>
      </c>
      <c r="J19" s="359">
        <v>0</v>
      </c>
      <c r="K19" s="9"/>
    </row>
    <row r="20" spans="1:13" ht="14">
      <c r="A20" s="507">
        <v>12</v>
      </c>
      <c r="B20" s="33" t="s">
        <v>683</v>
      </c>
      <c r="C20" s="359">
        <v>0</v>
      </c>
      <c r="D20" s="359">
        <v>0</v>
      </c>
      <c r="E20" s="359">
        <v>0</v>
      </c>
      <c r="F20" s="359">
        <v>0</v>
      </c>
      <c r="G20" s="359">
        <v>0</v>
      </c>
      <c r="H20" s="359">
        <v>0</v>
      </c>
      <c r="I20" s="359">
        <v>0</v>
      </c>
      <c r="J20" s="359">
        <v>0</v>
      </c>
      <c r="K20" s="9"/>
    </row>
    <row r="21" spans="1:13" ht="14">
      <c r="A21" s="507">
        <v>13</v>
      </c>
      <c r="B21" s="33" t="s">
        <v>684</v>
      </c>
      <c r="C21" s="359">
        <v>0</v>
      </c>
      <c r="D21" s="359">
        <v>0</v>
      </c>
      <c r="E21" s="359">
        <v>0</v>
      </c>
      <c r="F21" s="359">
        <v>0</v>
      </c>
      <c r="G21" s="359">
        <v>0</v>
      </c>
      <c r="H21" s="359">
        <v>0</v>
      </c>
      <c r="I21" s="359">
        <v>0</v>
      </c>
      <c r="J21" s="359">
        <v>0</v>
      </c>
      <c r="K21" s="9" t="s">
        <v>386</v>
      </c>
    </row>
    <row r="22" spans="1:13" ht="14">
      <c r="A22" s="507">
        <v>14</v>
      </c>
      <c r="B22" s="33" t="s">
        <v>685</v>
      </c>
      <c r="C22" s="359">
        <v>0</v>
      </c>
      <c r="D22" s="359">
        <v>0</v>
      </c>
      <c r="E22" s="359">
        <v>0</v>
      </c>
      <c r="F22" s="359">
        <v>0</v>
      </c>
      <c r="G22" s="359">
        <v>0</v>
      </c>
      <c r="H22" s="359">
        <v>0</v>
      </c>
      <c r="I22" s="359">
        <v>0</v>
      </c>
      <c r="J22" s="359">
        <v>0</v>
      </c>
      <c r="K22" s="9"/>
    </row>
    <row r="23" spans="1:13" ht="14">
      <c r="A23" s="507">
        <v>15</v>
      </c>
      <c r="B23" s="201" t="s">
        <v>686</v>
      </c>
      <c r="C23" s="359">
        <v>0</v>
      </c>
      <c r="D23" s="359">
        <v>0</v>
      </c>
      <c r="E23" s="359">
        <v>0</v>
      </c>
      <c r="F23" s="359">
        <v>0</v>
      </c>
      <c r="G23" s="359">
        <v>0</v>
      </c>
      <c r="H23" s="359">
        <v>0</v>
      </c>
      <c r="I23" s="359">
        <v>0</v>
      </c>
      <c r="J23" s="359">
        <v>0</v>
      </c>
      <c r="K23" s="9"/>
    </row>
    <row r="24" spans="1:13" ht="14">
      <c r="A24" s="507">
        <v>16</v>
      </c>
      <c r="B24" s="201" t="s">
        <v>687</v>
      </c>
      <c r="C24" s="359">
        <v>0</v>
      </c>
      <c r="D24" s="359">
        <v>0</v>
      </c>
      <c r="E24" s="359">
        <v>0</v>
      </c>
      <c r="F24" s="359">
        <v>0</v>
      </c>
      <c r="G24" s="359">
        <v>0</v>
      </c>
      <c r="H24" s="359">
        <v>0</v>
      </c>
      <c r="I24" s="359">
        <v>0</v>
      </c>
      <c r="J24" s="359">
        <v>0</v>
      </c>
      <c r="K24" s="9"/>
    </row>
    <row r="25" spans="1:13" ht="14">
      <c r="A25" s="507">
        <v>17</v>
      </c>
      <c r="B25" s="33" t="s">
        <v>688</v>
      </c>
      <c r="C25" s="359">
        <v>0</v>
      </c>
      <c r="D25" s="359">
        <v>0</v>
      </c>
      <c r="E25" s="359">
        <v>0</v>
      </c>
      <c r="F25" s="359">
        <v>0</v>
      </c>
      <c r="G25" s="359">
        <v>0</v>
      </c>
      <c r="H25" s="359">
        <v>0</v>
      </c>
      <c r="I25" s="359">
        <v>0</v>
      </c>
      <c r="J25" s="359">
        <v>0</v>
      </c>
      <c r="K25" s="9"/>
    </row>
    <row r="26" spans="1:13" ht="14">
      <c r="A26" s="507">
        <v>18</v>
      </c>
      <c r="B26" s="201" t="s">
        <v>689</v>
      </c>
      <c r="C26" s="359">
        <v>0</v>
      </c>
      <c r="D26" s="359">
        <v>0</v>
      </c>
      <c r="E26" s="359">
        <v>0</v>
      </c>
      <c r="F26" s="359">
        <v>0</v>
      </c>
      <c r="G26" s="359">
        <v>0</v>
      </c>
      <c r="H26" s="359">
        <v>0</v>
      </c>
      <c r="I26" s="359">
        <v>0</v>
      </c>
      <c r="J26" s="359">
        <v>0</v>
      </c>
      <c r="K26" s="9"/>
    </row>
    <row r="27" spans="1:13" ht="14">
      <c r="A27" s="507">
        <v>19</v>
      </c>
      <c r="B27" s="33" t="s">
        <v>690</v>
      </c>
      <c r="C27" s="359">
        <v>0</v>
      </c>
      <c r="D27" s="359">
        <v>0</v>
      </c>
      <c r="E27" s="359">
        <v>0</v>
      </c>
      <c r="F27" s="359">
        <v>0</v>
      </c>
      <c r="G27" s="359">
        <v>0</v>
      </c>
      <c r="H27" s="359">
        <v>0</v>
      </c>
      <c r="I27" s="359">
        <v>0</v>
      </c>
      <c r="J27" s="359">
        <v>0</v>
      </c>
      <c r="K27" s="9"/>
    </row>
    <row r="28" spans="1:13" ht="14">
      <c r="A28" s="507">
        <v>20</v>
      </c>
      <c r="B28" s="33" t="s">
        <v>691</v>
      </c>
      <c r="C28" s="359">
        <v>0</v>
      </c>
      <c r="D28" s="359">
        <v>0</v>
      </c>
      <c r="E28" s="359">
        <v>0</v>
      </c>
      <c r="F28" s="359">
        <v>0</v>
      </c>
      <c r="G28" s="359">
        <v>0</v>
      </c>
      <c r="H28" s="359">
        <v>0</v>
      </c>
      <c r="I28" s="359">
        <v>0</v>
      </c>
      <c r="J28" s="359">
        <v>0</v>
      </c>
      <c r="K28" s="9"/>
    </row>
    <row r="29" spans="1:13" ht="14">
      <c r="A29" s="507">
        <v>21</v>
      </c>
      <c r="B29" s="33" t="s">
        <v>692</v>
      </c>
      <c r="C29" s="359">
        <v>0</v>
      </c>
      <c r="D29" s="359">
        <v>0</v>
      </c>
      <c r="E29" s="359">
        <v>0</v>
      </c>
      <c r="F29" s="359">
        <v>0</v>
      </c>
      <c r="G29" s="359">
        <v>0</v>
      </c>
      <c r="H29" s="359">
        <v>0</v>
      </c>
      <c r="I29" s="359">
        <v>0</v>
      </c>
      <c r="J29" s="359">
        <v>0</v>
      </c>
      <c r="K29" s="9"/>
    </row>
    <row r="30" spans="1:13" ht="14">
      <c r="A30" s="507">
        <v>22</v>
      </c>
      <c r="B30" s="33" t="s">
        <v>693</v>
      </c>
      <c r="C30" s="359">
        <v>0</v>
      </c>
      <c r="D30" s="359">
        <v>0</v>
      </c>
      <c r="E30" s="359">
        <v>0</v>
      </c>
      <c r="F30" s="359">
        <v>0</v>
      </c>
      <c r="G30" s="359">
        <v>0</v>
      </c>
      <c r="H30" s="359">
        <v>0</v>
      </c>
      <c r="I30" s="359">
        <v>0</v>
      </c>
      <c r="J30" s="359">
        <v>0</v>
      </c>
      <c r="K30" s="9"/>
    </row>
    <row r="31" spans="1:13" ht="14">
      <c r="A31" s="507">
        <v>23</v>
      </c>
      <c r="B31" s="33" t="s">
        <v>694</v>
      </c>
      <c r="C31" s="359">
        <v>0</v>
      </c>
      <c r="D31" s="359">
        <v>0</v>
      </c>
      <c r="E31" s="359">
        <v>0</v>
      </c>
      <c r="F31" s="359">
        <v>0</v>
      </c>
      <c r="G31" s="359">
        <v>0</v>
      </c>
      <c r="H31" s="359">
        <v>0</v>
      </c>
      <c r="I31" s="359">
        <v>0</v>
      </c>
      <c r="J31" s="359">
        <v>0</v>
      </c>
      <c r="K31" s="9"/>
    </row>
    <row r="32" spans="1:13" ht="14">
      <c r="A32" s="484">
        <v>24</v>
      </c>
      <c r="B32" s="33" t="s">
        <v>919</v>
      </c>
      <c r="C32" s="359">
        <v>0</v>
      </c>
      <c r="D32" s="359">
        <v>0</v>
      </c>
      <c r="E32" s="359">
        <v>0</v>
      </c>
      <c r="F32" s="359">
        <v>0</v>
      </c>
      <c r="G32" s="359">
        <v>0</v>
      </c>
      <c r="H32" s="359">
        <v>0</v>
      </c>
      <c r="I32" s="359">
        <v>0</v>
      </c>
      <c r="J32" s="359">
        <v>0</v>
      </c>
      <c r="K32" s="9"/>
    </row>
    <row r="33" spans="1:11" ht="14">
      <c r="A33" s="484">
        <v>25</v>
      </c>
      <c r="B33" s="33" t="s">
        <v>920</v>
      </c>
      <c r="C33" s="359">
        <v>0</v>
      </c>
      <c r="D33" s="359">
        <v>0</v>
      </c>
      <c r="E33" s="359">
        <v>0</v>
      </c>
      <c r="F33" s="359">
        <v>0</v>
      </c>
      <c r="G33" s="359">
        <v>0</v>
      </c>
      <c r="H33" s="359">
        <v>0</v>
      </c>
      <c r="I33" s="359">
        <v>0</v>
      </c>
      <c r="J33" s="359">
        <v>0</v>
      </c>
      <c r="K33" s="9"/>
    </row>
    <row r="34" spans="1:11" ht="14">
      <c r="A34" s="484">
        <v>26</v>
      </c>
      <c r="B34" s="33" t="s">
        <v>921</v>
      </c>
      <c r="C34" s="359">
        <v>0</v>
      </c>
      <c r="D34" s="359">
        <v>0</v>
      </c>
      <c r="E34" s="359">
        <v>0</v>
      </c>
      <c r="F34" s="359">
        <v>0</v>
      </c>
      <c r="G34" s="359">
        <v>0</v>
      </c>
      <c r="H34" s="359">
        <v>0</v>
      </c>
      <c r="I34" s="359">
        <v>0</v>
      </c>
      <c r="J34" s="359">
        <v>0</v>
      </c>
      <c r="K34" s="9"/>
    </row>
    <row r="35" spans="1:11" ht="13">
      <c r="A35" s="20" t="s">
        <v>14</v>
      </c>
      <c r="B35" s="9"/>
      <c r="C35" s="8">
        <f>SUM(C9:C34)</f>
        <v>0</v>
      </c>
      <c r="D35" s="8">
        <f t="shared" ref="D35:J35" si="0">SUM(D9:D34)</f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9"/>
    </row>
    <row r="36" spans="1:11" ht="13">
      <c r="A36" s="13"/>
    </row>
    <row r="38" spans="1:11" ht="13">
      <c r="A38" s="13" t="s">
        <v>750</v>
      </c>
    </row>
    <row r="39" spans="1:11" ht="13">
      <c r="A39" s="13" t="str">
        <f>'AT- 15'!A39</f>
        <v xml:space="preserve">Date : 28.04.2020 </v>
      </c>
    </row>
    <row r="41" spans="1:11" ht="13">
      <c r="I41" s="13" t="s">
        <v>706</v>
      </c>
    </row>
    <row r="42" spans="1:11">
      <c r="I42" s="221" t="s">
        <v>707</v>
      </c>
    </row>
    <row r="43" spans="1:11">
      <c r="I43" s="221" t="s">
        <v>708</v>
      </c>
    </row>
  </sheetData>
  <mergeCells count="11">
    <mergeCell ref="A1:H1"/>
    <mergeCell ref="A2:H2"/>
    <mergeCell ref="A4:H4"/>
    <mergeCell ref="K6:K7"/>
    <mergeCell ref="I6:I7"/>
    <mergeCell ref="J6:J7"/>
    <mergeCell ref="A6:A7"/>
    <mergeCell ref="B6:B7"/>
    <mergeCell ref="C6:E6"/>
    <mergeCell ref="F6:H6"/>
    <mergeCell ref="G5:K5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L51"/>
  <sheetViews>
    <sheetView view="pageBreakPreview" topLeftCell="A26" zoomScaleNormal="100" zoomScaleSheetLayoutView="100" workbookViewId="0">
      <selection activeCell="D40" sqref="D40"/>
    </sheetView>
  </sheetViews>
  <sheetFormatPr defaultRowHeight="12.5"/>
  <cols>
    <col min="1" max="1" width="7.453125" customWidth="1"/>
    <col min="2" max="2" width="20.1796875" bestFit="1" customWidth="1"/>
    <col min="3" max="4" width="12.6328125" customWidth="1"/>
    <col min="5" max="5" width="14.453125" customWidth="1"/>
    <col min="6" max="6" width="17" customWidth="1"/>
    <col min="7" max="7" width="14.1796875" customWidth="1"/>
    <col min="8" max="8" width="17" customWidth="1"/>
    <col min="9" max="9" width="12.90625" customWidth="1"/>
    <col min="10" max="10" width="17" customWidth="1"/>
    <col min="11" max="11" width="11.36328125" customWidth="1"/>
    <col min="12" max="12" width="19.26953125" customWidth="1"/>
  </cols>
  <sheetData>
    <row r="1" spans="1:12" ht="15.5">
      <c r="A1" s="61"/>
      <c r="B1" s="61"/>
      <c r="C1" s="61"/>
      <c r="D1" s="61"/>
      <c r="E1" s="61"/>
      <c r="F1" s="61"/>
      <c r="G1" s="61"/>
      <c r="H1" s="61"/>
      <c r="K1" s="704" t="s">
        <v>80</v>
      </c>
      <c r="L1" s="704"/>
    </row>
    <row r="2" spans="1:12" ht="15.5">
      <c r="A2" s="829" t="s">
        <v>0</v>
      </c>
      <c r="B2" s="829"/>
      <c r="C2" s="829"/>
      <c r="D2" s="829"/>
      <c r="E2" s="829"/>
      <c r="F2" s="829"/>
      <c r="G2" s="829"/>
      <c r="H2" s="829"/>
      <c r="I2" s="61"/>
      <c r="J2" s="61"/>
      <c r="K2" s="61"/>
      <c r="L2" s="61"/>
    </row>
    <row r="3" spans="1:12" ht="20">
      <c r="A3" s="756" t="s">
        <v>838</v>
      </c>
      <c r="B3" s="756"/>
      <c r="C3" s="756"/>
      <c r="D3" s="756"/>
      <c r="E3" s="756"/>
      <c r="F3" s="756"/>
      <c r="G3" s="756"/>
      <c r="H3" s="756"/>
      <c r="I3" s="61"/>
      <c r="J3" s="61"/>
      <c r="K3" s="61"/>
      <c r="L3" s="61"/>
    </row>
    <row r="4" spans="1:1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.5">
      <c r="A5" s="830" t="s">
        <v>774</v>
      </c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</row>
    <row r="6" spans="1:1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3">
      <c r="A7" s="592" t="s">
        <v>757</v>
      </c>
      <c r="B7" s="592"/>
      <c r="C7" s="61"/>
      <c r="D7" s="61"/>
      <c r="E7" s="61"/>
      <c r="F7" s="61"/>
      <c r="G7" s="61"/>
      <c r="H7" s="187"/>
      <c r="I7" s="61"/>
      <c r="J7" s="61"/>
      <c r="K7" s="61"/>
      <c r="L7" s="61"/>
    </row>
    <row r="8" spans="1:12" ht="18">
      <c r="A8" s="63"/>
      <c r="B8" s="63"/>
      <c r="C8" s="61"/>
      <c r="D8" s="61"/>
      <c r="E8" s="61"/>
      <c r="F8" s="61"/>
      <c r="G8" s="61"/>
      <c r="H8" s="61"/>
      <c r="I8" s="48"/>
      <c r="J8" s="93"/>
      <c r="K8" s="48" t="s">
        <v>916</v>
      </c>
      <c r="L8" s="61"/>
    </row>
    <row r="9" spans="1:12" ht="27.75" customHeight="1">
      <c r="A9" s="827" t="s">
        <v>207</v>
      </c>
      <c r="B9" s="827" t="s">
        <v>206</v>
      </c>
      <c r="C9" s="593" t="s">
        <v>468</v>
      </c>
      <c r="D9" s="593" t="s">
        <v>469</v>
      </c>
      <c r="E9" s="800" t="s">
        <v>470</v>
      </c>
      <c r="F9" s="800"/>
      <c r="G9" s="800" t="s">
        <v>433</v>
      </c>
      <c r="H9" s="800"/>
      <c r="I9" s="800" t="s">
        <v>217</v>
      </c>
      <c r="J9" s="800"/>
      <c r="K9" s="686" t="s">
        <v>218</v>
      </c>
      <c r="L9" s="686"/>
    </row>
    <row r="10" spans="1:12" ht="26">
      <c r="A10" s="828"/>
      <c r="B10" s="828"/>
      <c r="C10" s="593"/>
      <c r="D10" s="593"/>
      <c r="E10" s="5" t="s">
        <v>205</v>
      </c>
      <c r="F10" s="5" t="s">
        <v>188</v>
      </c>
      <c r="G10" s="5" t="s">
        <v>205</v>
      </c>
      <c r="H10" s="5" t="s">
        <v>188</v>
      </c>
      <c r="I10" s="5" t="s">
        <v>205</v>
      </c>
      <c r="J10" s="5" t="s">
        <v>188</v>
      </c>
      <c r="K10" s="5" t="s">
        <v>205</v>
      </c>
      <c r="L10" s="5" t="s">
        <v>188</v>
      </c>
    </row>
    <row r="11" spans="1:12" s="13" customFormat="1" ht="13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</row>
    <row r="12" spans="1:12" ht="14">
      <c r="A12" s="184">
        <v>1</v>
      </c>
      <c r="B12" s="201" t="s">
        <v>672</v>
      </c>
      <c r="C12" s="67">
        <v>104</v>
      </c>
      <c r="D12" s="67">
        <v>3244</v>
      </c>
      <c r="E12" s="67">
        <v>104</v>
      </c>
      <c r="F12" s="67">
        <v>3244</v>
      </c>
      <c r="G12" s="67">
        <v>0</v>
      </c>
      <c r="H12" s="67">
        <v>0</v>
      </c>
      <c r="I12" s="67">
        <v>104</v>
      </c>
      <c r="J12" s="67">
        <v>3244</v>
      </c>
      <c r="K12" s="67">
        <v>0</v>
      </c>
      <c r="L12" s="67">
        <v>0</v>
      </c>
    </row>
    <row r="13" spans="1:12" ht="14">
      <c r="A13" s="184">
        <v>2</v>
      </c>
      <c r="B13" s="33" t="s">
        <v>673</v>
      </c>
      <c r="C13" s="67">
        <v>171</v>
      </c>
      <c r="D13" s="67">
        <v>7511</v>
      </c>
      <c r="E13" s="67">
        <v>169</v>
      </c>
      <c r="F13" s="67">
        <v>6614</v>
      </c>
      <c r="G13" s="67">
        <v>0</v>
      </c>
      <c r="H13" s="67">
        <v>0</v>
      </c>
      <c r="I13" s="67">
        <v>171</v>
      </c>
      <c r="J13" s="67">
        <v>7511</v>
      </c>
      <c r="K13" s="67">
        <v>0</v>
      </c>
      <c r="L13" s="67">
        <v>0</v>
      </c>
    </row>
    <row r="14" spans="1:12" ht="14">
      <c r="A14" s="184">
        <v>3</v>
      </c>
      <c r="B14" s="201" t="s">
        <v>674</v>
      </c>
      <c r="C14" s="67">
        <v>161</v>
      </c>
      <c r="D14" s="67">
        <v>7861</v>
      </c>
      <c r="E14" s="67">
        <v>66</v>
      </c>
      <c r="F14" s="67">
        <v>6827</v>
      </c>
      <c r="G14" s="67">
        <v>141</v>
      </c>
      <c r="H14" s="67">
        <v>8449</v>
      </c>
      <c r="I14" s="67">
        <v>163</v>
      </c>
      <c r="J14" s="67">
        <v>8100</v>
      </c>
      <c r="K14" s="67">
        <v>0</v>
      </c>
      <c r="L14" s="67">
        <v>0</v>
      </c>
    </row>
    <row r="15" spans="1:12" ht="14">
      <c r="A15" s="184">
        <v>4</v>
      </c>
      <c r="B15" s="33" t="s">
        <v>675</v>
      </c>
      <c r="C15" s="67">
        <v>125</v>
      </c>
      <c r="D15" s="67">
        <v>5072</v>
      </c>
      <c r="E15" s="67">
        <v>125</v>
      </c>
      <c r="F15" s="67">
        <v>5072</v>
      </c>
      <c r="G15" s="67">
        <v>125</v>
      </c>
      <c r="H15" s="67">
        <v>5072</v>
      </c>
      <c r="I15" s="67">
        <v>125</v>
      </c>
      <c r="J15" s="67">
        <v>5072</v>
      </c>
      <c r="K15" s="67">
        <v>0</v>
      </c>
      <c r="L15" s="67">
        <v>0</v>
      </c>
    </row>
    <row r="16" spans="1:12" ht="14">
      <c r="A16" s="184">
        <v>5</v>
      </c>
      <c r="B16" s="33" t="s">
        <v>676</v>
      </c>
      <c r="C16" s="67">
        <v>62</v>
      </c>
      <c r="D16" s="67">
        <v>1275</v>
      </c>
      <c r="E16" s="67">
        <v>62</v>
      </c>
      <c r="F16" s="67">
        <v>1275</v>
      </c>
      <c r="G16" s="67">
        <v>62</v>
      </c>
      <c r="H16" s="67">
        <v>1275</v>
      </c>
      <c r="I16" s="67">
        <v>63</v>
      </c>
      <c r="J16" s="67">
        <v>1275</v>
      </c>
      <c r="K16" s="67">
        <v>0</v>
      </c>
      <c r="L16" s="67">
        <v>0</v>
      </c>
    </row>
    <row r="17" spans="1:12" ht="14">
      <c r="A17" s="184">
        <v>6</v>
      </c>
      <c r="B17" s="33" t="s">
        <v>677</v>
      </c>
      <c r="C17" s="67">
        <v>107</v>
      </c>
      <c r="D17" s="67">
        <v>4923</v>
      </c>
      <c r="E17" s="67">
        <v>107</v>
      </c>
      <c r="F17" s="67">
        <v>4923</v>
      </c>
      <c r="G17" s="67">
        <v>0</v>
      </c>
      <c r="H17" s="67">
        <v>0</v>
      </c>
      <c r="I17" s="67">
        <v>107</v>
      </c>
      <c r="J17" s="67">
        <v>4923</v>
      </c>
      <c r="K17" s="67">
        <v>0</v>
      </c>
      <c r="L17" s="67">
        <v>0</v>
      </c>
    </row>
    <row r="18" spans="1:12" ht="14">
      <c r="A18" s="184">
        <v>7</v>
      </c>
      <c r="B18" s="201" t="s">
        <v>678</v>
      </c>
      <c r="C18" s="67">
        <v>95</v>
      </c>
      <c r="D18" s="67">
        <v>1860</v>
      </c>
      <c r="E18" s="67">
        <v>95</v>
      </c>
      <c r="F18" s="67">
        <v>1860</v>
      </c>
      <c r="G18" s="67">
        <v>52</v>
      </c>
      <c r="H18" s="67">
        <v>1210</v>
      </c>
      <c r="I18" s="67">
        <v>95</v>
      </c>
      <c r="J18" s="67">
        <v>2820</v>
      </c>
      <c r="K18" s="67">
        <v>0</v>
      </c>
      <c r="L18" s="67">
        <v>0</v>
      </c>
    </row>
    <row r="19" spans="1:12" ht="14">
      <c r="A19" s="184">
        <v>8</v>
      </c>
      <c r="B19" s="33" t="s">
        <v>679</v>
      </c>
      <c r="C19" s="67">
        <v>111</v>
      </c>
      <c r="D19" s="67">
        <v>7428</v>
      </c>
      <c r="E19" s="67">
        <v>111</v>
      </c>
      <c r="F19" s="67">
        <v>7428</v>
      </c>
      <c r="G19" s="67">
        <v>20</v>
      </c>
      <c r="H19" s="67">
        <v>1820</v>
      </c>
      <c r="I19" s="67">
        <v>111</v>
      </c>
      <c r="J19" s="67">
        <v>7428</v>
      </c>
      <c r="K19" s="67">
        <v>0</v>
      </c>
      <c r="L19" s="67">
        <v>0</v>
      </c>
    </row>
    <row r="20" spans="1:12" ht="14">
      <c r="A20" s="184">
        <v>9</v>
      </c>
      <c r="B20" s="33" t="s">
        <v>680</v>
      </c>
      <c r="C20" s="67">
        <v>141</v>
      </c>
      <c r="D20" s="67">
        <v>3500</v>
      </c>
      <c r="E20" s="67">
        <v>130</v>
      </c>
      <c r="F20" s="67">
        <v>3200</v>
      </c>
      <c r="G20" s="67">
        <v>40</v>
      </c>
      <c r="H20" s="67">
        <v>160</v>
      </c>
      <c r="I20" s="67">
        <v>45</v>
      </c>
      <c r="J20" s="67">
        <v>2100</v>
      </c>
      <c r="K20" s="67">
        <v>0</v>
      </c>
      <c r="L20" s="67">
        <v>0</v>
      </c>
    </row>
    <row r="21" spans="1:12" ht="14">
      <c r="A21" s="184">
        <v>10</v>
      </c>
      <c r="B21" s="33" t="s">
        <v>681</v>
      </c>
      <c r="C21" s="67">
        <v>103</v>
      </c>
      <c r="D21" s="67">
        <v>8356</v>
      </c>
      <c r="E21" s="67">
        <v>103</v>
      </c>
      <c r="F21" s="67">
        <v>8356</v>
      </c>
      <c r="G21" s="67">
        <v>48</v>
      </c>
      <c r="H21" s="67">
        <v>3312</v>
      </c>
      <c r="I21" s="67">
        <v>103</v>
      </c>
      <c r="J21" s="67">
        <v>8356</v>
      </c>
      <c r="K21" s="67">
        <v>0</v>
      </c>
      <c r="L21" s="67">
        <v>0</v>
      </c>
    </row>
    <row r="22" spans="1:12" ht="14">
      <c r="A22" s="184">
        <v>11</v>
      </c>
      <c r="B22" s="33" t="s">
        <v>682</v>
      </c>
      <c r="C22" s="67">
        <v>106</v>
      </c>
      <c r="D22" s="67">
        <v>3260</v>
      </c>
      <c r="E22" s="67">
        <v>106</v>
      </c>
      <c r="F22" s="67">
        <v>3260</v>
      </c>
      <c r="G22" s="67">
        <v>106</v>
      </c>
      <c r="H22" s="67">
        <v>3260</v>
      </c>
      <c r="I22" s="67">
        <v>106</v>
      </c>
      <c r="J22" s="67">
        <v>6200</v>
      </c>
      <c r="K22" s="67">
        <v>0</v>
      </c>
      <c r="L22" s="67">
        <v>0</v>
      </c>
    </row>
    <row r="23" spans="1:12" ht="13.5" customHeight="1">
      <c r="A23" s="184">
        <v>12</v>
      </c>
      <c r="B23" s="33" t="s">
        <v>683</v>
      </c>
      <c r="C23" s="67">
        <v>42</v>
      </c>
      <c r="D23" s="67">
        <v>1119</v>
      </c>
      <c r="E23" s="67">
        <v>42</v>
      </c>
      <c r="F23" s="67">
        <v>1119</v>
      </c>
      <c r="G23" s="67">
        <v>0</v>
      </c>
      <c r="H23" s="67">
        <v>0</v>
      </c>
      <c r="I23" s="67">
        <v>42</v>
      </c>
      <c r="J23" s="67">
        <v>1119</v>
      </c>
      <c r="K23" s="67">
        <v>0</v>
      </c>
      <c r="L23" s="67">
        <v>0</v>
      </c>
    </row>
    <row r="24" spans="1:12" ht="14">
      <c r="A24" s="184">
        <v>13</v>
      </c>
      <c r="B24" s="33" t="s">
        <v>684</v>
      </c>
      <c r="C24" s="67">
        <v>72</v>
      </c>
      <c r="D24" s="67">
        <v>5453</v>
      </c>
      <c r="E24" s="67">
        <v>72</v>
      </c>
      <c r="F24" s="67">
        <v>5453</v>
      </c>
      <c r="G24" s="67">
        <v>20</v>
      </c>
      <c r="H24" s="67">
        <v>2265</v>
      </c>
      <c r="I24" s="67">
        <v>72</v>
      </c>
      <c r="J24" s="67">
        <v>5453</v>
      </c>
      <c r="K24" s="67">
        <v>0</v>
      </c>
      <c r="L24" s="67">
        <v>0</v>
      </c>
    </row>
    <row r="25" spans="1:12" ht="14">
      <c r="A25" s="184">
        <v>14</v>
      </c>
      <c r="B25" s="33" t="s">
        <v>685</v>
      </c>
      <c r="C25" s="67">
        <v>23</v>
      </c>
      <c r="D25" s="67">
        <v>800</v>
      </c>
      <c r="E25" s="67">
        <v>23</v>
      </c>
      <c r="F25" s="67">
        <v>800</v>
      </c>
      <c r="G25" s="67">
        <v>0</v>
      </c>
      <c r="H25" s="67">
        <v>0</v>
      </c>
      <c r="I25" s="67">
        <v>23</v>
      </c>
      <c r="J25" s="67">
        <v>800</v>
      </c>
      <c r="K25" s="67">
        <v>0</v>
      </c>
      <c r="L25" s="67">
        <v>0</v>
      </c>
    </row>
    <row r="26" spans="1:12" ht="14">
      <c r="A26" s="184">
        <v>15</v>
      </c>
      <c r="B26" s="201" t="s">
        <v>686</v>
      </c>
      <c r="C26" s="67">
        <v>37</v>
      </c>
      <c r="D26" s="67">
        <v>3320</v>
      </c>
      <c r="E26" s="67">
        <v>37</v>
      </c>
      <c r="F26" s="67">
        <v>3320</v>
      </c>
      <c r="G26" s="67">
        <v>37</v>
      </c>
      <c r="H26" s="67">
        <v>1446</v>
      </c>
      <c r="I26" s="67">
        <v>37</v>
      </c>
      <c r="J26" s="67">
        <v>3320</v>
      </c>
      <c r="K26" s="67">
        <v>0</v>
      </c>
      <c r="L26" s="67">
        <v>0</v>
      </c>
    </row>
    <row r="27" spans="1:12" ht="14">
      <c r="A27" s="184">
        <v>16</v>
      </c>
      <c r="B27" s="201" t="s">
        <v>687</v>
      </c>
      <c r="C27" s="67">
        <v>184</v>
      </c>
      <c r="D27" s="67">
        <v>11332</v>
      </c>
      <c r="E27" s="67">
        <v>0</v>
      </c>
      <c r="F27" s="67">
        <v>0</v>
      </c>
      <c r="G27" s="67">
        <v>0</v>
      </c>
      <c r="H27" s="67">
        <v>0</v>
      </c>
      <c r="I27" s="67">
        <v>184</v>
      </c>
      <c r="J27" s="67">
        <v>11332</v>
      </c>
      <c r="K27" s="67">
        <v>0</v>
      </c>
      <c r="L27" s="67">
        <v>0</v>
      </c>
    </row>
    <row r="28" spans="1:12" ht="14">
      <c r="A28" s="184">
        <v>17</v>
      </c>
      <c r="B28" s="33" t="s">
        <v>688</v>
      </c>
      <c r="C28" s="67">
        <v>54</v>
      </c>
      <c r="D28" s="67">
        <v>1679</v>
      </c>
      <c r="E28" s="67">
        <v>54</v>
      </c>
      <c r="F28" s="67">
        <v>1679</v>
      </c>
      <c r="G28" s="67">
        <v>54</v>
      </c>
      <c r="H28" s="67">
        <v>1679</v>
      </c>
      <c r="I28" s="67">
        <v>54</v>
      </c>
      <c r="J28" s="67">
        <v>1679</v>
      </c>
      <c r="K28" s="67">
        <v>0</v>
      </c>
      <c r="L28" s="67">
        <v>0</v>
      </c>
    </row>
    <row r="29" spans="1:12" ht="14">
      <c r="A29" s="184">
        <v>18</v>
      </c>
      <c r="B29" s="201" t="s">
        <v>689</v>
      </c>
      <c r="C29" s="67">
        <v>274</v>
      </c>
      <c r="D29" s="67">
        <v>14167</v>
      </c>
      <c r="E29" s="67">
        <v>0</v>
      </c>
      <c r="F29" s="67">
        <v>0</v>
      </c>
      <c r="G29" s="67">
        <v>0</v>
      </c>
      <c r="H29" s="67">
        <v>0</v>
      </c>
      <c r="I29" s="67">
        <v>274</v>
      </c>
      <c r="J29" s="67">
        <v>14167</v>
      </c>
      <c r="K29" s="67">
        <v>0</v>
      </c>
      <c r="L29" s="67">
        <v>0</v>
      </c>
    </row>
    <row r="30" spans="1:12" ht="14">
      <c r="A30" s="184">
        <v>19</v>
      </c>
      <c r="B30" s="33" t="s">
        <v>690</v>
      </c>
      <c r="C30" s="67">
        <v>123</v>
      </c>
      <c r="D30" s="67">
        <v>2577</v>
      </c>
      <c r="E30" s="67">
        <v>123</v>
      </c>
      <c r="F30" s="67">
        <v>2577</v>
      </c>
      <c r="G30" s="67">
        <v>123</v>
      </c>
      <c r="H30" s="67">
        <v>2397</v>
      </c>
      <c r="I30" s="67">
        <v>123</v>
      </c>
      <c r="J30" s="67">
        <v>2577</v>
      </c>
      <c r="K30" s="67">
        <v>0</v>
      </c>
      <c r="L30" s="67">
        <v>0</v>
      </c>
    </row>
    <row r="31" spans="1:12" ht="14">
      <c r="A31" s="184">
        <v>20</v>
      </c>
      <c r="B31" s="33" t="s">
        <v>691</v>
      </c>
      <c r="C31" s="67">
        <v>65</v>
      </c>
      <c r="D31" s="67">
        <v>3257</v>
      </c>
      <c r="E31" s="67">
        <v>65</v>
      </c>
      <c r="F31" s="67">
        <v>3257</v>
      </c>
      <c r="G31" s="67">
        <v>0</v>
      </c>
      <c r="H31" s="67">
        <v>0</v>
      </c>
      <c r="I31" s="67">
        <v>65</v>
      </c>
      <c r="J31" s="67">
        <v>3257</v>
      </c>
      <c r="K31" s="67">
        <v>0</v>
      </c>
      <c r="L31" s="67">
        <v>0</v>
      </c>
    </row>
    <row r="32" spans="1:12" ht="14">
      <c r="A32" s="184">
        <v>21</v>
      </c>
      <c r="B32" s="33" t="s">
        <v>692</v>
      </c>
      <c r="C32" s="67">
        <v>70</v>
      </c>
      <c r="D32" s="67">
        <v>12200</v>
      </c>
      <c r="E32" s="67">
        <v>50</v>
      </c>
      <c r="F32" s="67">
        <v>9100</v>
      </c>
      <c r="G32" s="67">
        <v>50</v>
      </c>
      <c r="H32" s="67">
        <v>9150</v>
      </c>
      <c r="I32" s="67">
        <v>70</v>
      </c>
      <c r="J32" s="67">
        <v>12200</v>
      </c>
      <c r="K32" s="67">
        <v>0</v>
      </c>
      <c r="L32" s="67">
        <v>0</v>
      </c>
    </row>
    <row r="33" spans="1:12" ht="14">
      <c r="A33" s="184">
        <v>22</v>
      </c>
      <c r="B33" s="33" t="s">
        <v>693</v>
      </c>
      <c r="C33" s="67">
        <v>50</v>
      </c>
      <c r="D33" s="67">
        <v>9101</v>
      </c>
      <c r="E33" s="67">
        <v>50</v>
      </c>
      <c r="F33" s="67">
        <v>9101</v>
      </c>
      <c r="G33" s="67">
        <v>50</v>
      </c>
      <c r="H33" s="67">
        <v>6250</v>
      </c>
      <c r="I33" s="67">
        <v>50</v>
      </c>
      <c r="J33" s="67">
        <v>9101</v>
      </c>
      <c r="K33" s="67">
        <v>0</v>
      </c>
      <c r="L33" s="67">
        <v>0</v>
      </c>
    </row>
    <row r="34" spans="1:12" ht="14">
      <c r="A34" s="184">
        <v>23</v>
      </c>
      <c r="B34" s="33" t="s">
        <v>694</v>
      </c>
      <c r="C34" s="67">
        <v>65</v>
      </c>
      <c r="D34" s="67">
        <v>1588</v>
      </c>
      <c r="E34" s="67">
        <v>65</v>
      </c>
      <c r="F34" s="67">
        <v>1588</v>
      </c>
      <c r="G34" s="67">
        <v>35</v>
      </c>
      <c r="H34" s="67">
        <v>1088</v>
      </c>
      <c r="I34" s="67">
        <v>65</v>
      </c>
      <c r="J34" s="67">
        <v>1688</v>
      </c>
      <c r="K34" s="67">
        <v>0</v>
      </c>
      <c r="L34" s="67">
        <v>0</v>
      </c>
    </row>
    <row r="35" spans="1:12" ht="14">
      <c r="A35" s="484">
        <v>24</v>
      </c>
      <c r="B35" s="33" t="s">
        <v>919</v>
      </c>
      <c r="C35" s="67">
        <v>46</v>
      </c>
      <c r="D35" s="67">
        <v>1809</v>
      </c>
      <c r="E35" s="67">
        <v>36</v>
      </c>
      <c r="F35" s="67">
        <v>1620</v>
      </c>
      <c r="G35" s="67">
        <v>39</v>
      </c>
      <c r="H35" s="67">
        <v>747</v>
      </c>
      <c r="I35" s="67">
        <v>39</v>
      </c>
      <c r="J35" s="67">
        <v>715</v>
      </c>
      <c r="K35" s="67">
        <v>0</v>
      </c>
      <c r="L35" s="67">
        <v>0</v>
      </c>
    </row>
    <row r="36" spans="1:12" ht="14">
      <c r="A36" s="484">
        <v>25</v>
      </c>
      <c r="B36" s="33" t="s">
        <v>920</v>
      </c>
      <c r="C36" s="67">
        <v>15</v>
      </c>
      <c r="D36" s="67">
        <v>400</v>
      </c>
      <c r="E36" s="67">
        <v>15</v>
      </c>
      <c r="F36" s="67">
        <v>400</v>
      </c>
      <c r="G36" s="67">
        <v>15</v>
      </c>
      <c r="H36" s="67">
        <v>70</v>
      </c>
      <c r="I36" s="67">
        <v>15</v>
      </c>
      <c r="J36" s="67">
        <v>75</v>
      </c>
      <c r="K36" s="67">
        <v>0</v>
      </c>
      <c r="L36" s="67">
        <v>0</v>
      </c>
    </row>
    <row r="37" spans="1:12" ht="14">
      <c r="A37" s="484">
        <v>26</v>
      </c>
      <c r="B37" s="33" t="s">
        <v>921</v>
      </c>
      <c r="C37" s="67">
        <v>42</v>
      </c>
      <c r="D37" s="67">
        <v>1385</v>
      </c>
      <c r="E37" s="67">
        <v>42</v>
      </c>
      <c r="F37" s="67">
        <v>1385</v>
      </c>
      <c r="G37" s="67">
        <v>25</v>
      </c>
      <c r="H37" s="67">
        <v>750</v>
      </c>
      <c r="I37" s="67">
        <v>42</v>
      </c>
      <c r="J37" s="67">
        <v>1635</v>
      </c>
      <c r="K37" s="67">
        <v>0</v>
      </c>
      <c r="L37" s="67">
        <v>0</v>
      </c>
    </row>
    <row r="38" spans="1:12" ht="13">
      <c r="A38" s="20" t="s">
        <v>14</v>
      </c>
      <c r="B38" s="9"/>
      <c r="C38" s="360">
        <f>SUM(C12:C37)</f>
        <v>2448</v>
      </c>
      <c r="D38" s="360">
        <f t="shared" ref="D38:L38" si="0">SUM(D12:D37)</f>
        <v>124477</v>
      </c>
      <c r="E38" s="360">
        <f t="shared" si="0"/>
        <v>1852</v>
      </c>
      <c r="F38" s="360">
        <f t="shared" si="0"/>
        <v>93458</v>
      </c>
      <c r="G38" s="360">
        <f t="shared" si="0"/>
        <v>1042</v>
      </c>
      <c r="H38" s="360">
        <f t="shared" si="0"/>
        <v>50400</v>
      </c>
      <c r="I38" s="360">
        <f t="shared" si="0"/>
        <v>2348</v>
      </c>
      <c r="J38" s="360">
        <f t="shared" si="0"/>
        <v>126147</v>
      </c>
      <c r="K38" s="360">
        <f t="shared" si="0"/>
        <v>0</v>
      </c>
      <c r="L38" s="360">
        <f t="shared" si="0"/>
        <v>0</v>
      </c>
    </row>
    <row r="39" spans="1:12">
      <c r="A39" s="69"/>
      <c r="B39" s="69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>
      <c r="A40" s="61"/>
      <c r="B40" s="61"/>
      <c r="C40" s="61">
        <v>3143</v>
      </c>
      <c r="D40" s="61">
        <v>160977</v>
      </c>
      <c r="E40" s="61"/>
      <c r="F40" s="584">
        <f>F38/D40</f>
        <v>0.58056741025115388</v>
      </c>
      <c r="G40" s="61"/>
      <c r="H40" s="584">
        <f>H38/D40</f>
        <v>0.31308820514731917</v>
      </c>
      <c r="I40" s="584"/>
      <c r="J40" s="584">
        <f>J38/D40</f>
        <v>0.78363368679997769</v>
      </c>
      <c r="K40" s="61"/>
      <c r="L40" s="61"/>
    </row>
    <row r="41" spans="1:12" ht="13">
      <c r="A41" s="13" t="s">
        <v>750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13">
      <c r="A42" s="13" t="str">
        <f>'AT-16'!A39</f>
        <v xml:space="preserve">Date : 28.04.2020 </v>
      </c>
      <c r="E42" s="481"/>
      <c r="F42" s="481"/>
      <c r="G42" s="481"/>
    </row>
    <row r="44" spans="1:12" ht="13">
      <c r="J44" s="13" t="s">
        <v>706</v>
      </c>
    </row>
    <row r="45" spans="1:12">
      <c r="J45" s="221" t="s">
        <v>707</v>
      </c>
    </row>
    <row r="46" spans="1:12">
      <c r="J46" s="221" t="s">
        <v>708</v>
      </c>
    </row>
    <row r="51" spans="4:10">
      <c r="D51" s="481">
        <f>D38/160977</f>
        <v>0.77325953397069147</v>
      </c>
      <c r="E51" s="481"/>
      <c r="F51" s="481">
        <f t="shared" ref="F51:J51" si="1">F38/160977</f>
        <v>0.58056741025115388</v>
      </c>
      <c r="G51" s="481"/>
      <c r="H51" s="481">
        <f t="shared" si="1"/>
        <v>0.31308820514731917</v>
      </c>
      <c r="I51" s="481"/>
      <c r="J51" s="481">
        <f t="shared" si="1"/>
        <v>0.78363368679997769</v>
      </c>
    </row>
  </sheetData>
  <mergeCells count="13">
    <mergeCell ref="K1:L1"/>
    <mergeCell ref="G9:H9"/>
    <mergeCell ref="D9:D10"/>
    <mergeCell ref="E9:F9"/>
    <mergeCell ref="I9:J9"/>
    <mergeCell ref="K9:L9"/>
    <mergeCell ref="B9:B10"/>
    <mergeCell ref="A9:A10"/>
    <mergeCell ref="C9:C10"/>
    <mergeCell ref="A2:H2"/>
    <mergeCell ref="A3:H3"/>
    <mergeCell ref="A7:B7"/>
    <mergeCell ref="A5:L5"/>
  </mergeCells>
  <printOptions horizontalCentered="1"/>
  <pageMargins left="0.70866141732283505" right="0.70866141732283505" top="1.2362204720000001" bottom="0" header="0.31496062992126" footer="0.31496062992126"/>
  <pageSetup paperSize="9" scale="75" orientation="landscape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F45"/>
  <sheetViews>
    <sheetView view="pageBreakPreview" topLeftCell="A19" zoomScaleNormal="100" zoomScaleSheetLayoutView="100" workbookViewId="0">
      <selection activeCell="C13" sqref="C13"/>
    </sheetView>
  </sheetViews>
  <sheetFormatPr defaultColWidth="8.7265625" defaultRowHeight="12.5"/>
  <cols>
    <col min="1" max="1" width="11.1796875" style="61" customWidth="1"/>
    <col min="2" max="2" width="20.1796875" style="61" bestFit="1" customWidth="1"/>
    <col min="3" max="3" width="20.453125" style="61" customWidth="1"/>
    <col min="4" max="4" width="22.26953125" style="61" customWidth="1"/>
    <col min="5" max="5" width="25.453125" style="61" customWidth="1"/>
    <col min="6" max="6" width="27.54296875" style="61" customWidth="1"/>
    <col min="7" max="16384" width="8.7265625" style="61"/>
  </cols>
  <sheetData>
    <row r="1" spans="1:6" ht="12.75" customHeight="1">
      <c r="D1" s="71"/>
      <c r="E1" s="71"/>
      <c r="F1" s="179" t="s">
        <v>92</v>
      </c>
    </row>
    <row r="2" spans="1:6" ht="15" customHeight="1">
      <c r="B2" s="829" t="s">
        <v>0</v>
      </c>
      <c r="C2" s="829"/>
      <c r="D2" s="829"/>
      <c r="E2" s="829"/>
      <c r="F2" s="829"/>
    </row>
    <row r="3" spans="1:6" ht="20">
      <c r="B3" s="756" t="s">
        <v>838</v>
      </c>
      <c r="C3" s="756"/>
      <c r="D3" s="756"/>
      <c r="E3" s="756"/>
      <c r="F3" s="756"/>
    </row>
    <row r="4" spans="1:6" ht="11.25" customHeight="1"/>
    <row r="5" spans="1:6" ht="13">
      <c r="A5" s="831" t="s">
        <v>430</v>
      </c>
      <c r="B5" s="831"/>
      <c r="C5" s="831"/>
      <c r="D5" s="831"/>
      <c r="E5" s="831"/>
      <c r="F5" s="831"/>
    </row>
    <row r="6" spans="1:6" ht="8.5" customHeight="1">
      <c r="A6" s="62"/>
      <c r="B6" s="62"/>
      <c r="C6" s="62"/>
      <c r="D6" s="62"/>
      <c r="E6" s="62"/>
      <c r="F6" s="62"/>
    </row>
    <row r="7" spans="1:6" ht="18" customHeight="1">
      <c r="A7" s="592" t="s">
        <v>757</v>
      </c>
      <c r="B7" s="592"/>
    </row>
    <row r="8" spans="1:6" ht="18" hidden="1" customHeight="1">
      <c r="A8" s="63" t="s">
        <v>1</v>
      </c>
    </row>
    <row r="9" spans="1:6" ht="30.65" customHeight="1">
      <c r="A9" s="827" t="s">
        <v>2</v>
      </c>
      <c r="B9" s="827" t="s">
        <v>3</v>
      </c>
      <c r="C9" s="832" t="s">
        <v>426</v>
      </c>
      <c r="D9" s="833"/>
      <c r="E9" s="834" t="s">
        <v>429</v>
      </c>
      <c r="F9" s="834"/>
    </row>
    <row r="10" spans="1:6" s="71" customFormat="1" ht="26">
      <c r="A10" s="827"/>
      <c r="B10" s="827"/>
      <c r="C10" s="64" t="s">
        <v>427</v>
      </c>
      <c r="D10" s="64" t="s">
        <v>428</v>
      </c>
      <c r="E10" s="64" t="s">
        <v>427</v>
      </c>
      <c r="F10" s="64" t="s">
        <v>428</v>
      </c>
    </row>
    <row r="11" spans="1:6" s="117" customFormat="1">
      <c r="A11" s="116">
        <v>1</v>
      </c>
      <c r="B11" s="116">
        <v>2</v>
      </c>
      <c r="C11" s="116">
        <v>3</v>
      </c>
      <c r="D11" s="116">
        <v>4</v>
      </c>
      <c r="E11" s="116">
        <v>5</v>
      </c>
      <c r="F11" s="116">
        <v>6</v>
      </c>
    </row>
    <row r="12" spans="1:6" ht="14">
      <c r="A12" s="507">
        <v>1</v>
      </c>
      <c r="B12" s="201" t="s">
        <v>672</v>
      </c>
      <c r="C12" s="67">
        <f>'AT3A_cvrg(Insti)_PY'!L12</f>
        <v>56</v>
      </c>
      <c r="D12" s="67">
        <f>C12</f>
        <v>56</v>
      </c>
      <c r="E12" s="67">
        <f>'AT3B_cvrg(Insti)_UPY '!H11+'AT3C_cvrg(Insti)_UPY '!H11</f>
        <v>40</v>
      </c>
      <c r="F12" s="67">
        <f>E12</f>
        <v>40</v>
      </c>
    </row>
    <row r="13" spans="1:6" ht="14">
      <c r="A13" s="507">
        <v>2</v>
      </c>
      <c r="B13" s="33" t="s">
        <v>673</v>
      </c>
      <c r="C13" s="67">
        <f>'AT3A_cvrg(Insti)_PY'!L13</f>
        <v>89</v>
      </c>
      <c r="D13" s="67">
        <f t="shared" ref="D13:D37" si="0">C13</f>
        <v>89</v>
      </c>
      <c r="E13" s="67">
        <f>'AT3B_cvrg(Insti)_UPY '!H12+'AT3C_cvrg(Insti)_UPY '!H12</f>
        <v>79</v>
      </c>
      <c r="F13" s="67">
        <f t="shared" ref="F13:F37" si="1">E13</f>
        <v>79</v>
      </c>
    </row>
    <row r="14" spans="1:6" ht="14">
      <c r="A14" s="507">
        <v>3</v>
      </c>
      <c r="B14" s="201" t="s">
        <v>674</v>
      </c>
      <c r="C14" s="67">
        <f>'AT3A_cvrg(Insti)_PY'!L14</f>
        <v>112</v>
      </c>
      <c r="D14" s="67">
        <f t="shared" si="0"/>
        <v>112</v>
      </c>
      <c r="E14" s="67">
        <f>'AT3B_cvrg(Insti)_UPY '!H13+'AT3C_cvrg(Insti)_UPY '!H13</f>
        <v>53</v>
      </c>
      <c r="F14" s="67">
        <f t="shared" si="1"/>
        <v>53</v>
      </c>
    </row>
    <row r="15" spans="1:6" ht="14">
      <c r="A15" s="507">
        <v>4</v>
      </c>
      <c r="B15" s="33" t="s">
        <v>675</v>
      </c>
      <c r="C15" s="67">
        <f>'AT3A_cvrg(Insti)_PY'!L15</f>
        <v>101</v>
      </c>
      <c r="D15" s="67">
        <f t="shared" si="0"/>
        <v>101</v>
      </c>
      <c r="E15" s="67">
        <f>'AT3B_cvrg(Insti)_UPY '!H14+'AT3C_cvrg(Insti)_UPY '!H14</f>
        <v>75</v>
      </c>
      <c r="F15" s="67">
        <f t="shared" si="1"/>
        <v>75</v>
      </c>
    </row>
    <row r="16" spans="1:6" ht="14">
      <c r="A16" s="507">
        <v>5</v>
      </c>
      <c r="B16" s="33" t="s">
        <v>676</v>
      </c>
      <c r="C16" s="67">
        <f>'AT3A_cvrg(Insti)_PY'!L16</f>
        <v>32</v>
      </c>
      <c r="D16" s="67">
        <f t="shared" si="0"/>
        <v>32</v>
      </c>
      <c r="E16" s="67">
        <f>'AT3B_cvrg(Insti)_UPY '!H15+'AT3C_cvrg(Insti)_UPY '!H15</f>
        <v>40</v>
      </c>
      <c r="F16" s="67">
        <f t="shared" si="1"/>
        <v>40</v>
      </c>
    </row>
    <row r="17" spans="1:6" ht="14">
      <c r="A17" s="507">
        <v>6</v>
      </c>
      <c r="B17" s="33" t="s">
        <v>677</v>
      </c>
      <c r="C17" s="67">
        <f>'AT3A_cvrg(Insti)_PY'!L17</f>
        <v>65</v>
      </c>
      <c r="D17" s="67">
        <f t="shared" si="0"/>
        <v>65</v>
      </c>
      <c r="E17" s="67">
        <f>'AT3B_cvrg(Insti)_UPY '!H16+'AT3C_cvrg(Insti)_UPY '!H16</f>
        <v>52</v>
      </c>
      <c r="F17" s="67">
        <f t="shared" si="1"/>
        <v>52</v>
      </c>
    </row>
    <row r="18" spans="1:6" ht="14">
      <c r="A18" s="507">
        <v>7</v>
      </c>
      <c r="B18" s="201" t="s">
        <v>678</v>
      </c>
      <c r="C18" s="67">
        <f>'AT3A_cvrg(Insti)_PY'!L18</f>
        <v>58</v>
      </c>
      <c r="D18" s="67">
        <f t="shared" si="0"/>
        <v>58</v>
      </c>
      <c r="E18" s="67">
        <f>'AT3B_cvrg(Insti)_UPY '!H17+'AT3C_cvrg(Insti)_UPY '!H17</f>
        <v>48</v>
      </c>
      <c r="F18" s="67">
        <f t="shared" si="1"/>
        <v>48</v>
      </c>
    </row>
    <row r="19" spans="1:6" ht="14">
      <c r="A19" s="507">
        <v>8</v>
      </c>
      <c r="B19" s="33" t="s">
        <v>679</v>
      </c>
      <c r="C19" s="67">
        <f>'AT3A_cvrg(Insti)_PY'!L19</f>
        <v>110</v>
      </c>
      <c r="D19" s="67">
        <f t="shared" si="0"/>
        <v>110</v>
      </c>
      <c r="E19" s="67">
        <f>'AT3B_cvrg(Insti)_UPY '!H18+'AT3C_cvrg(Insti)_UPY '!H18</f>
        <v>85</v>
      </c>
      <c r="F19" s="67">
        <f t="shared" si="1"/>
        <v>85</v>
      </c>
    </row>
    <row r="20" spans="1:6" ht="14">
      <c r="A20" s="507">
        <v>9</v>
      </c>
      <c r="B20" s="33" t="s">
        <v>680</v>
      </c>
      <c r="C20" s="67">
        <f>'AT3A_cvrg(Insti)_PY'!L20</f>
        <v>102</v>
      </c>
      <c r="D20" s="67">
        <f t="shared" si="0"/>
        <v>102</v>
      </c>
      <c r="E20" s="67">
        <f>'AT3B_cvrg(Insti)_UPY '!H19+'AT3C_cvrg(Insti)_UPY '!H19</f>
        <v>37</v>
      </c>
      <c r="F20" s="67">
        <f t="shared" si="1"/>
        <v>37</v>
      </c>
    </row>
    <row r="21" spans="1:6" ht="14">
      <c r="A21" s="507">
        <v>10</v>
      </c>
      <c r="B21" s="33" t="s">
        <v>681</v>
      </c>
      <c r="C21" s="67">
        <f>'AT3A_cvrg(Insti)_PY'!L21</f>
        <v>60</v>
      </c>
      <c r="D21" s="67">
        <f t="shared" si="0"/>
        <v>60</v>
      </c>
      <c r="E21" s="67">
        <f>'AT3B_cvrg(Insti)_UPY '!H20+'AT3C_cvrg(Insti)_UPY '!H20</f>
        <v>53</v>
      </c>
      <c r="F21" s="67">
        <f t="shared" si="1"/>
        <v>53</v>
      </c>
    </row>
    <row r="22" spans="1:6" ht="14">
      <c r="A22" s="507">
        <v>11</v>
      </c>
      <c r="B22" s="33" t="s">
        <v>682</v>
      </c>
      <c r="C22" s="67">
        <f>'AT3A_cvrg(Insti)_PY'!L22</f>
        <v>54</v>
      </c>
      <c r="D22" s="67">
        <f t="shared" si="0"/>
        <v>54</v>
      </c>
      <c r="E22" s="67">
        <f>'AT3B_cvrg(Insti)_UPY '!H21+'AT3C_cvrg(Insti)_UPY '!H21</f>
        <v>29</v>
      </c>
      <c r="F22" s="67">
        <f t="shared" si="1"/>
        <v>29</v>
      </c>
    </row>
    <row r="23" spans="1:6" ht="14">
      <c r="A23" s="507">
        <v>12</v>
      </c>
      <c r="B23" s="33" t="s">
        <v>683</v>
      </c>
      <c r="C23" s="67">
        <f>'AT3A_cvrg(Insti)_PY'!L23</f>
        <v>47</v>
      </c>
      <c r="D23" s="67">
        <f t="shared" si="0"/>
        <v>47</v>
      </c>
      <c r="E23" s="67">
        <f>'AT3B_cvrg(Insti)_UPY '!H22+'AT3C_cvrg(Insti)_UPY '!H22</f>
        <v>26</v>
      </c>
      <c r="F23" s="67">
        <f t="shared" si="1"/>
        <v>26</v>
      </c>
    </row>
    <row r="24" spans="1:6" ht="14">
      <c r="A24" s="507">
        <v>13</v>
      </c>
      <c r="B24" s="33" t="s">
        <v>684</v>
      </c>
      <c r="C24" s="67">
        <f>'AT3A_cvrg(Insti)_PY'!L24</f>
        <v>38</v>
      </c>
      <c r="D24" s="67">
        <f t="shared" si="0"/>
        <v>38</v>
      </c>
      <c r="E24" s="67">
        <f>'AT3B_cvrg(Insti)_UPY '!H23+'AT3C_cvrg(Insti)_UPY '!H23</f>
        <v>33</v>
      </c>
      <c r="F24" s="67">
        <f t="shared" si="1"/>
        <v>33</v>
      </c>
    </row>
    <row r="25" spans="1:6" ht="14">
      <c r="A25" s="507">
        <v>14</v>
      </c>
      <c r="B25" s="33" t="s">
        <v>685</v>
      </c>
      <c r="C25" s="67">
        <f>'AT3A_cvrg(Insti)_PY'!L25</f>
        <v>5</v>
      </c>
      <c r="D25" s="67">
        <f t="shared" si="0"/>
        <v>5</v>
      </c>
      <c r="E25" s="67">
        <f>'AT3B_cvrg(Insti)_UPY '!H24+'AT3C_cvrg(Insti)_UPY '!H24</f>
        <v>18</v>
      </c>
      <c r="F25" s="67">
        <f t="shared" si="1"/>
        <v>18</v>
      </c>
    </row>
    <row r="26" spans="1:6" ht="14">
      <c r="A26" s="507">
        <v>15</v>
      </c>
      <c r="B26" s="201" t="s">
        <v>686</v>
      </c>
      <c r="C26" s="67">
        <f>'AT3A_cvrg(Insti)_PY'!L26</f>
        <v>47</v>
      </c>
      <c r="D26" s="67">
        <f t="shared" si="0"/>
        <v>47</v>
      </c>
      <c r="E26" s="67">
        <f>'AT3B_cvrg(Insti)_UPY '!H25+'AT3C_cvrg(Insti)_UPY '!H25</f>
        <v>32</v>
      </c>
      <c r="F26" s="67">
        <f t="shared" si="1"/>
        <v>32</v>
      </c>
    </row>
    <row r="27" spans="1:6" ht="14">
      <c r="A27" s="507">
        <v>16</v>
      </c>
      <c r="B27" s="201" t="s">
        <v>687</v>
      </c>
      <c r="C27" s="67">
        <f>'AT3A_cvrg(Insti)_PY'!L27</f>
        <v>112</v>
      </c>
      <c r="D27" s="67">
        <f t="shared" si="0"/>
        <v>112</v>
      </c>
      <c r="E27" s="67">
        <f>'AT3B_cvrg(Insti)_UPY '!H26+'AT3C_cvrg(Insti)_UPY '!H26</f>
        <v>71</v>
      </c>
      <c r="F27" s="67">
        <f t="shared" si="1"/>
        <v>71</v>
      </c>
    </row>
    <row r="28" spans="1:6" ht="14">
      <c r="A28" s="507">
        <v>17</v>
      </c>
      <c r="B28" s="33" t="s">
        <v>688</v>
      </c>
      <c r="C28" s="67">
        <f>'AT3A_cvrg(Insti)_PY'!L28</f>
        <v>41</v>
      </c>
      <c r="D28" s="67">
        <f t="shared" si="0"/>
        <v>41</v>
      </c>
      <c r="E28" s="67">
        <f>'AT3B_cvrg(Insti)_UPY '!H27+'AT3C_cvrg(Insti)_UPY '!H27</f>
        <v>27</v>
      </c>
      <c r="F28" s="67">
        <f t="shared" si="1"/>
        <v>27</v>
      </c>
    </row>
    <row r="29" spans="1:6" ht="14">
      <c r="A29" s="507">
        <v>18</v>
      </c>
      <c r="B29" s="201" t="s">
        <v>689</v>
      </c>
      <c r="C29" s="67">
        <f>'AT3A_cvrg(Insti)_PY'!L29</f>
        <v>182</v>
      </c>
      <c r="D29" s="67">
        <f t="shared" si="0"/>
        <v>182</v>
      </c>
      <c r="E29" s="67">
        <f>'AT3B_cvrg(Insti)_UPY '!H28+'AT3C_cvrg(Insti)_UPY '!H28</f>
        <v>89</v>
      </c>
      <c r="F29" s="67">
        <f t="shared" si="1"/>
        <v>89</v>
      </c>
    </row>
    <row r="30" spans="1:6" ht="14">
      <c r="A30" s="507">
        <v>19</v>
      </c>
      <c r="B30" s="33" t="s">
        <v>690</v>
      </c>
      <c r="C30" s="67">
        <f>'AT3A_cvrg(Insti)_PY'!L30</f>
        <v>78</v>
      </c>
      <c r="D30" s="67">
        <f t="shared" si="0"/>
        <v>78</v>
      </c>
      <c r="E30" s="67">
        <f>'AT3B_cvrg(Insti)_UPY '!H29+'AT3C_cvrg(Insti)_UPY '!H29</f>
        <v>44</v>
      </c>
      <c r="F30" s="67">
        <f t="shared" si="1"/>
        <v>44</v>
      </c>
    </row>
    <row r="31" spans="1:6" ht="14">
      <c r="A31" s="507">
        <v>20</v>
      </c>
      <c r="B31" s="33" t="s">
        <v>691</v>
      </c>
      <c r="C31" s="67">
        <f>'AT3A_cvrg(Insti)_PY'!L31</f>
        <v>62</v>
      </c>
      <c r="D31" s="67">
        <f t="shared" si="0"/>
        <v>62</v>
      </c>
      <c r="E31" s="67">
        <f>'AT3B_cvrg(Insti)_UPY '!H30+'AT3C_cvrg(Insti)_UPY '!H30</f>
        <v>21</v>
      </c>
      <c r="F31" s="67">
        <f t="shared" si="1"/>
        <v>21</v>
      </c>
    </row>
    <row r="32" spans="1:6" ht="14">
      <c r="A32" s="507">
        <v>21</v>
      </c>
      <c r="B32" s="33" t="s">
        <v>692</v>
      </c>
      <c r="C32" s="67">
        <f>'AT3A_cvrg(Insti)_PY'!L32</f>
        <v>38</v>
      </c>
      <c r="D32" s="67">
        <f t="shared" si="0"/>
        <v>38</v>
      </c>
      <c r="E32" s="67">
        <f>'AT3B_cvrg(Insti)_UPY '!H31+'AT3C_cvrg(Insti)_UPY '!H31</f>
        <v>35</v>
      </c>
      <c r="F32" s="67">
        <f t="shared" si="1"/>
        <v>35</v>
      </c>
    </row>
    <row r="33" spans="1:6" ht="14">
      <c r="A33" s="507">
        <v>22</v>
      </c>
      <c r="B33" s="33" t="s">
        <v>693</v>
      </c>
      <c r="C33" s="67">
        <f>'AT3A_cvrg(Insti)_PY'!L33</f>
        <v>28</v>
      </c>
      <c r="D33" s="67">
        <f t="shared" si="0"/>
        <v>28</v>
      </c>
      <c r="E33" s="67">
        <f>'AT3B_cvrg(Insti)_UPY '!H32+'AT3C_cvrg(Insti)_UPY '!H32</f>
        <v>47</v>
      </c>
      <c r="F33" s="67">
        <f t="shared" si="1"/>
        <v>47</v>
      </c>
    </row>
    <row r="34" spans="1:6" ht="14">
      <c r="A34" s="507">
        <v>23</v>
      </c>
      <c r="B34" s="33" t="s">
        <v>694</v>
      </c>
      <c r="C34" s="67">
        <f>'AT3A_cvrg(Insti)_PY'!L34</f>
        <v>42</v>
      </c>
      <c r="D34" s="67">
        <f t="shared" si="0"/>
        <v>42</v>
      </c>
      <c r="E34" s="67">
        <f>'AT3B_cvrg(Insti)_UPY '!H33+'AT3C_cvrg(Insti)_UPY '!H33</f>
        <v>19</v>
      </c>
      <c r="F34" s="67">
        <f t="shared" si="1"/>
        <v>19</v>
      </c>
    </row>
    <row r="35" spans="1:6" ht="14">
      <c r="A35" s="484">
        <v>24</v>
      </c>
      <c r="B35" s="33" t="s">
        <v>919</v>
      </c>
      <c r="C35" s="67">
        <f>'AT3A_cvrg(Insti)_PY'!L35</f>
        <v>32</v>
      </c>
      <c r="D35" s="67">
        <f t="shared" si="0"/>
        <v>32</v>
      </c>
      <c r="E35" s="67">
        <f>'AT3B_cvrg(Insti)_UPY '!H34+'AT3C_cvrg(Insti)_UPY '!H34</f>
        <v>12</v>
      </c>
      <c r="F35" s="67">
        <f t="shared" si="1"/>
        <v>12</v>
      </c>
    </row>
    <row r="36" spans="1:6" ht="14">
      <c r="A36" s="484">
        <v>25</v>
      </c>
      <c r="B36" s="33" t="s">
        <v>920</v>
      </c>
      <c r="C36" s="67">
        <f>'AT3A_cvrg(Insti)_PY'!L36</f>
        <v>25</v>
      </c>
      <c r="D36" s="67">
        <f t="shared" si="0"/>
        <v>25</v>
      </c>
      <c r="E36" s="67">
        <f>'AT3B_cvrg(Insti)_UPY '!H35+'AT3C_cvrg(Insti)_UPY '!H35</f>
        <v>8</v>
      </c>
      <c r="F36" s="67">
        <f t="shared" si="1"/>
        <v>8</v>
      </c>
    </row>
    <row r="37" spans="1:6" ht="14">
      <c r="A37" s="484">
        <v>26</v>
      </c>
      <c r="B37" s="33" t="s">
        <v>921</v>
      </c>
      <c r="C37" s="67">
        <f>'AT3A_cvrg(Insti)_PY'!L37</f>
        <v>24</v>
      </c>
      <c r="D37" s="67">
        <f t="shared" si="0"/>
        <v>24</v>
      </c>
      <c r="E37" s="67">
        <f>'AT3B_cvrg(Insti)_UPY '!H36+'AT3C_cvrg(Insti)_UPY '!H36</f>
        <v>18</v>
      </c>
      <c r="F37" s="67">
        <f t="shared" si="1"/>
        <v>18</v>
      </c>
    </row>
    <row r="38" spans="1:6" ht="13">
      <c r="A38" s="20" t="s">
        <v>14</v>
      </c>
      <c r="B38" s="9"/>
      <c r="C38" s="67">
        <f>SUM(C12:C37)</f>
        <v>1640</v>
      </c>
      <c r="D38" s="67">
        <f>SUM(D12:D37)</f>
        <v>1640</v>
      </c>
      <c r="E38" s="67">
        <f>SUM(E12:E37)</f>
        <v>1091</v>
      </c>
      <c r="F38" s="67">
        <f>SUM(F12:F37)</f>
        <v>1091</v>
      </c>
    </row>
    <row r="39" spans="1:6" ht="13">
      <c r="A39" s="70"/>
    </row>
    <row r="40" spans="1:6">
      <c r="C40" s="61" t="s">
        <v>10</v>
      </c>
    </row>
    <row r="41" spans="1:6" ht="13">
      <c r="A41" s="13" t="s">
        <v>750</v>
      </c>
    </row>
    <row r="42" spans="1:6" ht="13">
      <c r="A42" s="13" t="str">
        <f>'AT_17_Coverage-RBSK '!A42</f>
        <v xml:space="preserve">Date : 28.04.2020 </v>
      </c>
    </row>
    <row r="43" spans="1:6" ht="13">
      <c r="E43" s="13" t="s">
        <v>706</v>
      </c>
    </row>
    <row r="44" spans="1:6">
      <c r="E44" s="221" t="s">
        <v>707</v>
      </c>
    </row>
    <row r="45" spans="1:6">
      <c r="E45" s="221" t="s">
        <v>708</v>
      </c>
    </row>
  </sheetData>
  <mergeCells count="8">
    <mergeCell ref="B3:F3"/>
    <mergeCell ref="B2:F2"/>
    <mergeCell ref="A5:F5"/>
    <mergeCell ref="C9:D9"/>
    <mergeCell ref="E9:F9"/>
    <mergeCell ref="A9:A10"/>
    <mergeCell ref="B9:B10"/>
    <mergeCell ref="A7:B7"/>
  </mergeCells>
  <printOptions horizontalCentered="1"/>
  <pageMargins left="0.70866141732283505" right="0.70866141732283505" top="1.2362204720000001" bottom="0.5" header="0.31496062992126" footer="0.31496062992126"/>
  <pageSetup paperSize="9" scale="7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47"/>
  <sheetViews>
    <sheetView view="pageBreakPreview" topLeftCell="A28" zoomScaleSheetLayoutView="100" workbookViewId="0">
      <selection activeCell="A47" sqref="A47"/>
    </sheetView>
  </sheetViews>
  <sheetFormatPr defaultRowHeight="12.5"/>
  <cols>
    <col min="2" max="2" width="20.1796875" bestFit="1" customWidth="1"/>
    <col min="3" max="3" width="16.453125" customWidth="1"/>
    <col min="4" max="4" width="10.81640625" customWidth="1"/>
    <col min="5" max="5" width="13.7265625" customWidth="1"/>
    <col min="6" max="6" width="14.26953125" customWidth="1"/>
    <col min="7" max="7" width="11.453125" customWidth="1"/>
    <col min="8" max="8" width="12.26953125" customWidth="1"/>
    <col min="9" max="9" width="16.26953125" customWidth="1"/>
    <col min="10" max="10" width="19.26953125" customWidth="1"/>
  </cols>
  <sheetData>
    <row r="1" spans="1:13" ht="15.5">
      <c r="A1" s="61"/>
      <c r="B1" s="61"/>
      <c r="C1" s="61"/>
      <c r="D1" s="760"/>
      <c r="E1" s="760"/>
      <c r="F1" s="26"/>
      <c r="G1" s="760" t="s">
        <v>432</v>
      </c>
      <c r="H1" s="760"/>
      <c r="I1" s="760"/>
      <c r="J1" s="760"/>
      <c r="K1" s="72"/>
      <c r="L1" s="61"/>
      <c r="M1" s="61"/>
    </row>
    <row r="2" spans="1:13" ht="15.5">
      <c r="A2" s="829" t="s">
        <v>0</v>
      </c>
      <c r="B2" s="829"/>
      <c r="C2" s="829"/>
      <c r="D2" s="829"/>
      <c r="E2" s="829"/>
      <c r="F2" s="829"/>
      <c r="G2" s="829"/>
      <c r="H2" s="829"/>
      <c r="I2" s="829"/>
      <c r="J2" s="829"/>
      <c r="K2" s="61"/>
      <c r="L2" s="61"/>
      <c r="M2" s="61"/>
    </row>
    <row r="3" spans="1:13" ht="18">
      <c r="A3" s="89"/>
      <c r="B3" s="89"/>
      <c r="C3" s="842" t="s">
        <v>838</v>
      </c>
      <c r="D3" s="842"/>
      <c r="E3" s="842"/>
      <c r="F3" s="842"/>
      <c r="G3" s="842"/>
      <c r="H3" s="842"/>
      <c r="I3" s="842"/>
      <c r="J3" s="89"/>
      <c r="K3" s="61"/>
      <c r="L3" s="61"/>
      <c r="M3" s="61"/>
    </row>
    <row r="4" spans="1:13" ht="15.5">
      <c r="A4" s="830" t="s">
        <v>431</v>
      </c>
      <c r="B4" s="830"/>
      <c r="C4" s="830"/>
      <c r="D4" s="830"/>
      <c r="E4" s="830"/>
      <c r="F4" s="830"/>
      <c r="G4" s="830"/>
      <c r="H4" s="830"/>
      <c r="I4" s="830"/>
      <c r="J4" s="830"/>
      <c r="K4" s="61"/>
      <c r="L4" s="61"/>
      <c r="M4" s="61"/>
    </row>
    <row r="5" spans="1:13" ht="15.5">
      <c r="A5" s="592" t="s">
        <v>757</v>
      </c>
      <c r="B5" s="592"/>
      <c r="C5" s="62"/>
      <c r="D5" s="62"/>
      <c r="E5" s="62"/>
      <c r="F5" s="62"/>
      <c r="G5" s="62"/>
      <c r="H5" s="62"/>
      <c r="I5" s="62"/>
      <c r="J5" s="62"/>
      <c r="K5" s="61"/>
      <c r="L5" s="61"/>
      <c r="M5" s="61"/>
    </row>
    <row r="6" spans="1:1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8">
      <c r="A7" s="6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21.75" customHeight="1">
      <c r="A8" s="837" t="s">
        <v>2</v>
      </c>
      <c r="B8" s="837" t="s">
        <v>3</v>
      </c>
      <c r="C8" s="839" t="s">
        <v>131</v>
      </c>
      <c r="D8" s="840"/>
      <c r="E8" s="840"/>
      <c r="F8" s="840"/>
      <c r="G8" s="840"/>
      <c r="H8" s="840"/>
      <c r="I8" s="840"/>
      <c r="J8" s="841"/>
      <c r="K8" s="61"/>
      <c r="L8" s="61"/>
      <c r="M8" s="61"/>
    </row>
    <row r="9" spans="1:13" ht="39.75" customHeight="1">
      <c r="A9" s="838"/>
      <c r="B9" s="838"/>
      <c r="C9" s="64" t="s">
        <v>186</v>
      </c>
      <c r="D9" s="64" t="s">
        <v>112</v>
      </c>
      <c r="E9" s="64" t="s">
        <v>371</v>
      </c>
      <c r="F9" s="94" t="s">
        <v>156</v>
      </c>
      <c r="G9" s="94" t="s">
        <v>113</v>
      </c>
      <c r="H9" s="110" t="s">
        <v>185</v>
      </c>
      <c r="I9" s="110" t="s">
        <v>775</v>
      </c>
      <c r="J9" s="65" t="s">
        <v>14</v>
      </c>
      <c r="K9" s="71"/>
      <c r="L9" s="71"/>
      <c r="M9" s="71"/>
    </row>
    <row r="10" spans="1:13" s="13" customFormat="1" ht="13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6">
        <v>8</v>
      </c>
      <c r="I10" s="66">
        <v>9</v>
      </c>
      <c r="J10" s="65">
        <v>10</v>
      </c>
      <c r="K10" s="71"/>
      <c r="L10" s="71"/>
      <c r="M10" s="71"/>
    </row>
    <row r="11" spans="1:13" ht="14">
      <c r="A11" s="507">
        <v>1</v>
      </c>
      <c r="B11" s="201" t="s">
        <v>672</v>
      </c>
      <c r="C11" s="67">
        <v>0</v>
      </c>
      <c r="D11" s="67">
        <v>0</v>
      </c>
      <c r="E11" s="67">
        <f>'AT18_Details_Community '!C12+'AT18_Details_Community '!E12</f>
        <v>96</v>
      </c>
      <c r="F11" s="67">
        <v>0</v>
      </c>
      <c r="G11" s="67">
        <v>0</v>
      </c>
      <c r="H11" s="111">
        <f>'AT3B_cvrg(Insti)_UPY '!I11+'AT3C_cvrg(Insti)_UPY '!I11</f>
        <v>8</v>
      </c>
      <c r="I11" s="111">
        <v>0</v>
      </c>
      <c r="J11" s="68">
        <f>SUM(C11:I11)</f>
        <v>104</v>
      </c>
      <c r="K11" s="61"/>
      <c r="L11" s="61"/>
      <c r="M11" s="61"/>
    </row>
    <row r="12" spans="1:13" ht="14">
      <c r="A12" s="507">
        <v>2</v>
      </c>
      <c r="B12" s="33" t="s">
        <v>673</v>
      </c>
      <c r="C12" s="67">
        <v>0</v>
      </c>
      <c r="D12" s="67">
        <v>0</v>
      </c>
      <c r="E12" s="67">
        <f>'AT18_Details_Community '!C13+'AT18_Details_Community '!E13</f>
        <v>168</v>
      </c>
      <c r="F12" s="67">
        <v>0</v>
      </c>
      <c r="G12" s="67">
        <v>0</v>
      </c>
      <c r="H12" s="111">
        <f>'AT3B_cvrg(Insti)_UPY '!I12+'AT3C_cvrg(Insti)_UPY '!I12</f>
        <v>3</v>
      </c>
      <c r="I12" s="111">
        <v>0</v>
      </c>
      <c r="J12" s="68">
        <f t="shared" ref="J12:J36" si="0">SUM(C12:I12)</f>
        <v>171</v>
      </c>
      <c r="K12" s="61"/>
      <c r="L12" s="61"/>
      <c r="M12" s="61"/>
    </row>
    <row r="13" spans="1:13" ht="14">
      <c r="A13" s="507">
        <v>3</v>
      </c>
      <c r="B13" s="201" t="s">
        <v>674</v>
      </c>
      <c r="C13" s="67">
        <v>0</v>
      </c>
      <c r="D13" s="67">
        <v>0</v>
      </c>
      <c r="E13" s="67">
        <f>'AT18_Details_Community '!C14+'AT18_Details_Community '!E14</f>
        <v>165</v>
      </c>
      <c r="F13" s="67">
        <v>0</v>
      </c>
      <c r="G13" s="67">
        <v>0</v>
      </c>
      <c r="H13" s="111">
        <f>'AT3B_cvrg(Insti)_UPY '!I13+'AT3C_cvrg(Insti)_UPY '!I13</f>
        <v>5</v>
      </c>
      <c r="I13" s="111">
        <v>0</v>
      </c>
      <c r="J13" s="68">
        <f t="shared" si="0"/>
        <v>170</v>
      </c>
      <c r="K13" s="61"/>
      <c r="L13" s="61"/>
      <c r="M13" s="61"/>
    </row>
    <row r="14" spans="1:13" ht="14">
      <c r="A14" s="507">
        <v>4</v>
      </c>
      <c r="B14" s="33" t="s">
        <v>675</v>
      </c>
      <c r="C14" s="67">
        <v>0</v>
      </c>
      <c r="D14" s="67">
        <v>0</v>
      </c>
      <c r="E14" s="67">
        <f>'AT18_Details_Community '!C15+'AT18_Details_Community '!E15</f>
        <v>176</v>
      </c>
      <c r="F14" s="67">
        <v>0</v>
      </c>
      <c r="G14" s="67">
        <v>0</v>
      </c>
      <c r="H14" s="111">
        <f>'AT3B_cvrg(Insti)_UPY '!I14+'AT3C_cvrg(Insti)_UPY '!I14</f>
        <v>5</v>
      </c>
      <c r="I14" s="111">
        <v>0</v>
      </c>
      <c r="J14" s="68">
        <f t="shared" si="0"/>
        <v>181</v>
      </c>
      <c r="K14" s="61"/>
      <c r="L14" s="61"/>
      <c r="M14" s="61"/>
    </row>
    <row r="15" spans="1:13" ht="14">
      <c r="A15" s="507">
        <v>5</v>
      </c>
      <c r="B15" s="33" t="s">
        <v>676</v>
      </c>
      <c r="C15" s="67">
        <v>0</v>
      </c>
      <c r="D15" s="67">
        <v>0</v>
      </c>
      <c r="E15" s="67">
        <f>'AT18_Details_Community '!C16+'AT18_Details_Community '!E16</f>
        <v>72</v>
      </c>
      <c r="F15" s="67">
        <v>0</v>
      </c>
      <c r="G15" s="67">
        <v>0</v>
      </c>
      <c r="H15" s="111">
        <f>'AT3B_cvrg(Insti)_UPY '!I15+'AT3C_cvrg(Insti)_UPY '!I15</f>
        <v>1</v>
      </c>
      <c r="I15" s="111">
        <v>0</v>
      </c>
      <c r="J15" s="68">
        <f t="shared" si="0"/>
        <v>73</v>
      </c>
      <c r="K15" s="61"/>
      <c r="L15" s="61"/>
      <c r="M15" s="61"/>
    </row>
    <row r="16" spans="1:13" ht="14">
      <c r="A16" s="507">
        <v>6</v>
      </c>
      <c r="B16" s="33" t="s">
        <v>677</v>
      </c>
      <c r="C16" s="67">
        <v>0</v>
      </c>
      <c r="D16" s="67">
        <v>0</v>
      </c>
      <c r="E16" s="67">
        <f>'AT18_Details_Community '!C17+'AT18_Details_Community '!E17</f>
        <v>117</v>
      </c>
      <c r="F16" s="67">
        <v>0</v>
      </c>
      <c r="G16" s="67">
        <v>0</v>
      </c>
      <c r="H16" s="111">
        <f>'AT3B_cvrg(Insti)_UPY '!I16+'AT3C_cvrg(Insti)_UPY '!I16</f>
        <v>0</v>
      </c>
      <c r="I16" s="111">
        <v>0</v>
      </c>
      <c r="J16" s="68">
        <f t="shared" si="0"/>
        <v>117</v>
      </c>
      <c r="K16" s="61"/>
      <c r="L16" s="61"/>
      <c r="M16" s="61"/>
    </row>
    <row r="17" spans="1:13" ht="14">
      <c r="A17" s="507">
        <v>7</v>
      </c>
      <c r="B17" s="201" t="s">
        <v>678</v>
      </c>
      <c r="C17" s="67">
        <v>0</v>
      </c>
      <c r="D17" s="67">
        <v>0</v>
      </c>
      <c r="E17" s="67">
        <f>'AT18_Details_Community '!C18+'AT18_Details_Community '!E18</f>
        <v>106</v>
      </c>
      <c r="F17" s="67">
        <v>0</v>
      </c>
      <c r="G17" s="67">
        <v>0</v>
      </c>
      <c r="H17" s="111">
        <f>'AT3B_cvrg(Insti)_UPY '!I17+'AT3C_cvrg(Insti)_UPY '!I17</f>
        <v>1</v>
      </c>
      <c r="I17" s="111">
        <v>0</v>
      </c>
      <c r="J17" s="68">
        <f t="shared" si="0"/>
        <v>107</v>
      </c>
      <c r="K17" s="61"/>
      <c r="L17" s="61"/>
      <c r="M17" s="61"/>
    </row>
    <row r="18" spans="1:13" ht="14">
      <c r="A18" s="507">
        <v>8</v>
      </c>
      <c r="B18" s="33" t="s">
        <v>679</v>
      </c>
      <c r="C18" s="67">
        <v>0</v>
      </c>
      <c r="D18" s="67">
        <v>0</v>
      </c>
      <c r="E18" s="67">
        <f>'AT18_Details_Community '!C19+'AT18_Details_Community '!E19</f>
        <v>195</v>
      </c>
      <c r="F18" s="67">
        <v>0</v>
      </c>
      <c r="G18" s="67">
        <v>0</v>
      </c>
      <c r="H18" s="111">
        <f>'AT3B_cvrg(Insti)_UPY '!I18+'AT3C_cvrg(Insti)_UPY '!I18</f>
        <v>1</v>
      </c>
      <c r="I18" s="111">
        <v>0</v>
      </c>
      <c r="J18" s="68">
        <f t="shared" si="0"/>
        <v>196</v>
      </c>
      <c r="K18" s="61"/>
      <c r="L18" s="61"/>
      <c r="M18" s="61"/>
    </row>
    <row r="19" spans="1:13" ht="14">
      <c r="A19" s="507">
        <v>9</v>
      </c>
      <c r="B19" s="33" t="s">
        <v>680</v>
      </c>
      <c r="C19" s="67">
        <v>0</v>
      </c>
      <c r="D19" s="67">
        <v>0</v>
      </c>
      <c r="E19" s="67">
        <f>'AT18_Details_Community '!C20+'AT18_Details_Community '!E20</f>
        <v>139</v>
      </c>
      <c r="F19" s="67">
        <v>0</v>
      </c>
      <c r="G19" s="67">
        <v>0</v>
      </c>
      <c r="H19" s="111">
        <f>'AT3B_cvrg(Insti)_UPY '!I19+'AT3C_cvrg(Insti)_UPY '!I19</f>
        <v>2</v>
      </c>
      <c r="I19" s="111">
        <v>0</v>
      </c>
      <c r="J19" s="68">
        <f t="shared" si="0"/>
        <v>141</v>
      </c>
      <c r="K19" s="61"/>
      <c r="L19" s="61"/>
      <c r="M19" s="61"/>
    </row>
    <row r="20" spans="1:13" ht="14">
      <c r="A20" s="507">
        <v>10</v>
      </c>
      <c r="B20" s="33" t="s">
        <v>681</v>
      </c>
      <c r="C20" s="67">
        <v>0</v>
      </c>
      <c r="D20" s="67">
        <v>0</v>
      </c>
      <c r="E20" s="67">
        <f>'AT18_Details_Community '!C21+'AT18_Details_Community '!E21</f>
        <v>113</v>
      </c>
      <c r="F20" s="67">
        <v>0</v>
      </c>
      <c r="G20" s="67">
        <v>0</v>
      </c>
      <c r="H20" s="111">
        <f>'AT3B_cvrg(Insti)_UPY '!I20+'AT3C_cvrg(Insti)_UPY '!I20</f>
        <v>1</v>
      </c>
      <c r="I20" s="111">
        <v>0</v>
      </c>
      <c r="J20" s="68">
        <f t="shared" si="0"/>
        <v>114</v>
      </c>
      <c r="K20" s="61"/>
      <c r="L20" s="61"/>
      <c r="M20" s="61"/>
    </row>
    <row r="21" spans="1:13" ht="14">
      <c r="A21" s="507">
        <v>11</v>
      </c>
      <c r="B21" s="33" t="s">
        <v>682</v>
      </c>
      <c r="C21" s="67">
        <v>0</v>
      </c>
      <c r="D21" s="67">
        <v>0</v>
      </c>
      <c r="E21" s="67">
        <f>'AT18_Details_Community '!C22+'AT18_Details_Community '!E22</f>
        <v>83</v>
      </c>
      <c r="F21" s="67">
        <v>0</v>
      </c>
      <c r="G21" s="67">
        <v>0</v>
      </c>
      <c r="H21" s="111">
        <f>'AT3B_cvrg(Insti)_UPY '!I21+'AT3C_cvrg(Insti)_UPY '!I21</f>
        <v>1</v>
      </c>
      <c r="I21" s="111">
        <v>0</v>
      </c>
      <c r="J21" s="68">
        <f t="shared" si="0"/>
        <v>84</v>
      </c>
      <c r="K21" s="61"/>
      <c r="L21" s="61"/>
      <c r="M21" s="61"/>
    </row>
    <row r="22" spans="1:13" ht="14">
      <c r="A22" s="507">
        <v>12</v>
      </c>
      <c r="B22" s="33" t="s">
        <v>683</v>
      </c>
      <c r="C22" s="67">
        <v>0</v>
      </c>
      <c r="D22" s="67">
        <v>0</v>
      </c>
      <c r="E22" s="67">
        <f>'AT18_Details_Community '!C23+'AT18_Details_Community '!E23</f>
        <v>73</v>
      </c>
      <c r="F22" s="67">
        <v>0</v>
      </c>
      <c r="G22" s="67">
        <v>0</v>
      </c>
      <c r="H22" s="111">
        <f>'AT3B_cvrg(Insti)_UPY '!I22+'AT3C_cvrg(Insti)_UPY '!I22</f>
        <v>1</v>
      </c>
      <c r="I22" s="111">
        <v>0</v>
      </c>
      <c r="J22" s="68">
        <f t="shared" si="0"/>
        <v>74</v>
      </c>
      <c r="K22" s="61"/>
      <c r="L22" s="61"/>
      <c r="M22" s="61"/>
    </row>
    <row r="23" spans="1:13" ht="14">
      <c r="A23" s="507">
        <v>13</v>
      </c>
      <c r="B23" s="33" t="s">
        <v>684</v>
      </c>
      <c r="C23" s="67">
        <v>0</v>
      </c>
      <c r="D23" s="67">
        <v>0</v>
      </c>
      <c r="E23" s="67">
        <f>'AT18_Details_Community '!C24+'AT18_Details_Community '!E24</f>
        <v>71</v>
      </c>
      <c r="F23" s="67">
        <v>0</v>
      </c>
      <c r="G23" s="67">
        <v>0</v>
      </c>
      <c r="H23" s="111">
        <f>'AT3B_cvrg(Insti)_UPY '!I23+'AT3C_cvrg(Insti)_UPY '!I23</f>
        <v>1</v>
      </c>
      <c r="I23" s="111">
        <v>0</v>
      </c>
      <c r="J23" s="68">
        <f t="shared" si="0"/>
        <v>72</v>
      </c>
      <c r="K23" s="61"/>
      <c r="L23" s="61"/>
      <c r="M23" s="61"/>
    </row>
    <row r="24" spans="1:13" ht="14">
      <c r="A24" s="507">
        <v>14</v>
      </c>
      <c r="B24" s="33" t="s">
        <v>685</v>
      </c>
      <c r="C24" s="67">
        <v>0</v>
      </c>
      <c r="D24" s="67">
        <v>0</v>
      </c>
      <c r="E24" s="67">
        <f>'AT18_Details_Community '!C25+'AT18_Details_Community '!E25</f>
        <v>23</v>
      </c>
      <c r="F24" s="67">
        <v>0</v>
      </c>
      <c r="G24" s="67">
        <v>0</v>
      </c>
      <c r="H24" s="111">
        <f>'AT3B_cvrg(Insti)_UPY '!I24+'AT3C_cvrg(Insti)_UPY '!I24</f>
        <v>0</v>
      </c>
      <c r="I24" s="111">
        <v>0</v>
      </c>
      <c r="J24" s="68">
        <f t="shared" si="0"/>
        <v>23</v>
      </c>
      <c r="K24" s="61"/>
      <c r="L24" s="61"/>
      <c r="M24" s="61"/>
    </row>
    <row r="25" spans="1:13" ht="14">
      <c r="A25" s="507">
        <v>15</v>
      </c>
      <c r="B25" s="201" t="s">
        <v>686</v>
      </c>
      <c r="C25" s="67">
        <v>0</v>
      </c>
      <c r="D25" s="67">
        <v>0</v>
      </c>
      <c r="E25" s="67">
        <f>'AT18_Details_Community '!C26+'AT18_Details_Community '!E26</f>
        <v>79</v>
      </c>
      <c r="F25" s="67">
        <v>0</v>
      </c>
      <c r="G25" s="67">
        <v>0</v>
      </c>
      <c r="H25" s="111">
        <f>'AT3B_cvrg(Insti)_UPY '!I25+'AT3C_cvrg(Insti)_UPY '!I25</f>
        <v>3</v>
      </c>
      <c r="I25" s="111">
        <v>0</v>
      </c>
      <c r="J25" s="68">
        <f t="shared" si="0"/>
        <v>82</v>
      </c>
      <c r="K25" s="61"/>
      <c r="L25" s="61"/>
      <c r="M25" s="61"/>
    </row>
    <row r="26" spans="1:13" ht="14">
      <c r="A26" s="507">
        <v>16</v>
      </c>
      <c r="B26" s="201" t="s">
        <v>687</v>
      </c>
      <c r="C26" s="67">
        <v>0</v>
      </c>
      <c r="D26" s="67">
        <v>0</v>
      </c>
      <c r="E26" s="67">
        <f>'AT18_Details_Community '!C27+'AT18_Details_Community '!E27</f>
        <v>183</v>
      </c>
      <c r="F26" s="67">
        <v>0</v>
      </c>
      <c r="G26" s="67">
        <v>0</v>
      </c>
      <c r="H26" s="111">
        <f>'AT3B_cvrg(Insti)_UPY '!I26+'AT3C_cvrg(Insti)_UPY '!I26</f>
        <v>1</v>
      </c>
      <c r="I26" s="111">
        <v>0</v>
      </c>
      <c r="J26" s="68">
        <f t="shared" si="0"/>
        <v>184</v>
      </c>
      <c r="K26" s="61"/>
      <c r="L26" s="61"/>
      <c r="M26" s="61"/>
    </row>
    <row r="27" spans="1:13" ht="14">
      <c r="A27" s="507">
        <v>17</v>
      </c>
      <c r="B27" s="33" t="s">
        <v>688</v>
      </c>
      <c r="C27" s="67">
        <v>0</v>
      </c>
      <c r="D27" s="67">
        <v>0</v>
      </c>
      <c r="E27" s="67">
        <f>'AT18_Details_Community '!C28+'AT18_Details_Community '!E28</f>
        <v>68</v>
      </c>
      <c r="F27" s="67">
        <v>0</v>
      </c>
      <c r="G27" s="67">
        <v>0</v>
      </c>
      <c r="H27" s="111">
        <f>'AT3B_cvrg(Insti)_UPY '!I27+'AT3C_cvrg(Insti)_UPY '!I27</f>
        <v>1</v>
      </c>
      <c r="I27" s="111">
        <v>0</v>
      </c>
      <c r="J27" s="68">
        <f t="shared" si="0"/>
        <v>69</v>
      </c>
      <c r="K27" s="61"/>
      <c r="L27" s="61"/>
      <c r="M27" s="61"/>
    </row>
    <row r="28" spans="1:13" ht="14">
      <c r="A28" s="507">
        <v>18</v>
      </c>
      <c r="B28" s="201" t="s">
        <v>689</v>
      </c>
      <c r="C28" s="67">
        <v>0</v>
      </c>
      <c r="D28" s="67">
        <v>0</v>
      </c>
      <c r="E28" s="67">
        <f>'AT18_Details_Community '!C29+'AT18_Details_Community '!E29</f>
        <v>271</v>
      </c>
      <c r="F28" s="67">
        <v>0</v>
      </c>
      <c r="G28" s="67">
        <v>0</v>
      </c>
      <c r="H28" s="111">
        <f>'AT3B_cvrg(Insti)_UPY '!I28+'AT3C_cvrg(Insti)_UPY '!I28</f>
        <v>3</v>
      </c>
      <c r="I28" s="111">
        <v>0</v>
      </c>
      <c r="J28" s="68">
        <f t="shared" si="0"/>
        <v>274</v>
      </c>
      <c r="K28" s="61"/>
      <c r="L28" s="61"/>
      <c r="M28" s="61"/>
    </row>
    <row r="29" spans="1:13" ht="14">
      <c r="A29" s="507">
        <v>19</v>
      </c>
      <c r="B29" s="33" t="s">
        <v>690</v>
      </c>
      <c r="C29" s="67">
        <v>0</v>
      </c>
      <c r="D29" s="67">
        <v>0</v>
      </c>
      <c r="E29" s="67">
        <f>'AT18_Details_Community '!C30+'AT18_Details_Community '!E30</f>
        <v>122</v>
      </c>
      <c r="F29" s="67">
        <v>0</v>
      </c>
      <c r="G29" s="67">
        <v>0</v>
      </c>
      <c r="H29" s="111">
        <f>'AT3B_cvrg(Insti)_UPY '!I29+'AT3C_cvrg(Insti)_UPY '!I29</f>
        <v>1</v>
      </c>
      <c r="I29" s="111">
        <v>0</v>
      </c>
      <c r="J29" s="68">
        <f t="shared" si="0"/>
        <v>123</v>
      </c>
      <c r="K29" s="61"/>
      <c r="L29" s="61"/>
      <c r="M29" s="61"/>
    </row>
    <row r="30" spans="1:13" ht="14">
      <c r="A30" s="507">
        <v>20</v>
      </c>
      <c r="B30" s="33" t="s">
        <v>691</v>
      </c>
      <c r="C30" s="67">
        <v>0</v>
      </c>
      <c r="D30" s="67">
        <v>0</v>
      </c>
      <c r="E30" s="67">
        <f>'AT18_Details_Community '!C31+'AT18_Details_Community '!E31</f>
        <v>83</v>
      </c>
      <c r="F30" s="67">
        <v>0</v>
      </c>
      <c r="G30" s="67">
        <v>0</v>
      </c>
      <c r="H30" s="111">
        <f>'AT3B_cvrg(Insti)_UPY '!I30+'AT3C_cvrg(Insti)_UPY '!I30</f>
        <v>1</v>
      </c>
      <c r="I30" s="111">
        <v>0</v>
      </c>
      <c r="J30" s="68">
        <f t="shared" si="0"/>
        <v>84</v>
      </c>
      <c r="K30" s="61"/>
      <c r="L30" s="61"/>
      <c r="M30" s="61"/>
    </row>
    <row r="31" spans="1:13" ht="14">
      <c r="A31" s="507">
        <v>21</v>
      </c>
      <c r="B31" s="33" t="s">
        <v>692</v>
      </c>
      <c r="C31" s="67">
        <v>0</v>
      </c>
      <c r="D31" s="67">
        <v>0</v>
      </c>
      <c r="E31" s="67">
        <f>'AT18_Details_Community '!C32+'AT18_Details_Community '!E32</f>
        <v>73</v>
      </c>
      <c r="F31" s="67">
        <v>0</v>
      </c>
      <c r="G31" s="67">
        <v>0</v>
      </c>
      <c r="H31" s="111">
        <f>'AT3B_cvrg(Insti)_UPY '!I31+'AT3C_cvrg(Insti)_UPY '!I31</f>
        <v>4</v>
      </c>
      <c r="I31" s="111">
        <v>0</v>
      </c>
      <c r="J31" s="68">
        <f t="shared" si="0"/>
        <v>77</v>
      </c>
      <c r="K31" s="61"/>
      <c r="L31" s="61"/>
      <c r="M31" s="61"/>
    </row>
    <row r="32" spans="1:13" ht="14">
      <c r="A32" s="507">
        <v>22</v>
      </c>
      <c r="B32" s="33" t="s">
        <v>693</v>
      </c>
      <c r="C32" s="67">
        <v>0</v>
      </c>
      <c r="D32" s="67">
        <v>0</v>
      </c>
      <c r="E32" s="67">
        <f>'AT18_Details_Community '!C33+'AT18_Details_Community '!E33</f>
        <v>75</v>
      </c>
      <c r="F32" s="67">
        <v>0</v>
      </c>
      <c r="G32" s="67">
        <v>0</v>
      </c>
      <c r="H32" s="111">
        <f>'AT3B_cvrg(Insti)_UPY '!I32+'AT3C_cvrg(Insti)_UPY '!I32</f>
        <v>2</v>
      </c>
      <c r="I32" s="111">
        <v>0</v>
      </c>
      <c r="J32" s="68">
        <f t="shared" si="0"/>
        <v>77</v>
      </c>
      <c r="K32" s="61"/>
      <c r="L32" s="61"/>
      <c r="M32" s="61"/>
    </row>
    <row r="33" spans="1:13" ht="14">
      <c r="A33" s="507">
        <v>23</v>
      </c>
      <c r="B33" s="33" t="s">
        <v>694</v>
      </c>
      <c r="C33" s="67">
        <v>0</v>
      </c>
      <c r="D33" s="67">
        <v>0</v>
      </c>
      <c r="E33" s="67">
        <f>'AT18_Details_Community '!C34+'AT18_Details_Community '!E34</f>
        <v>61</v>
      </c>
      <c r="F33" s="67">
        <v>0</v>
      </c>
      <c r="G33" s="67">
        <v>0</v>
      </c>
      <c r="H33" s="111">
        <f>'AT3B_cvrg(Insti)_UPY '!I33+'AT3C_cvrg(Insti)_UPY '!I33</f>
        <v>0</v>
      </c>
      <c r="I33" s="111">
        <v>0</v>
      </c>
      <c r="J33" s="68">
        <f t="shared" si="0"/>
        <v>61</v>
      </c>
      <c r="K33" s="61"/>
      <c r="L33" s="61"/>
      <c r="M33" s="61"/>
    </row>
    <row r="34" spans="1:13" ht="14">
      <c r="A34" s="484">
        <v>24</v>
      </c>
      <c r="B34" s="33" t="s">
        <v>919</v>
      </c>
      <c r="C34" s="67">
        <v>0</v>
      </c>
      <c r="D34" s="67">
        <v>0</v>
      </c>
      <c r="E34" s="67">
        <f>'AT18_Details_Community '!C35+'AT18_Details_Community '!E35</f>
        <v>44</v>
      </c>
      <c r="F34" s="67">
        <v>0</v>
      </c>
      <c r="G34" s="67">
        <v>0</v>
      </c>
      <c r="H34" s="111">
        <f>'AT3B_cvrg(Insti)_UPY '!I34+'AT3C_cvrg(Insti)_UPY '!I34</f>
        <v>3</v>
      </c>
      <c r="I34" s="111">
        <v>0</v>
      </c>
      <c r="J34" s="68">
        <f t="shared" si="0"/>
        <v>47</v>
      </c>
      <c r="K34" s="61"/>
      <c r="L34" s="61"/>
      <c r="M34" s="61"/>
    </row>
    <row r="35" spans="1:13" ht="14">
      <c r="A35" s="484">
        <v>25</v>
      </c>
      <c r="B35" s="33" t="s">
        <v>920</v>
      </c>
      <c r="C35" s="67">
        <v>0</v>
      </c>
      <c r="D35" s="67">
        <v>0</v>
      </c>
      <c r="E35" s="67">
        <f>'AT18_Details_Community '!C36+'AT18_Details_Community '!E36</f>
        <v>33</v>
      </c>
      <c r="F35" s="67">
        <v>0</v>
      </c>
      <c r="G35" s="67">
        <v>0</v>
      </c>
      <c r="H35" s="111">
        <f>'AT3B_cvrg(Insti)_UPY '!I35+'AT3C_cvrg(Insti)_UPY '!I35</f>
        <v>0</v>
      </c>
      <c r="I35" s="111">
        <v>0</v>
      </c>
      <c r="J35" s="68">
        <f t="shared" si="0"/>
        <v>33</v>
      </c>
      <c r="K35" s="61"/>
      <c r="L35" s="61"/>
      <c r="M35" s="61"/>
    </row>
    <row r="36" spans="1:13" ht="14">
      <c r="A36" s="484">
        <v>26</v>
      </c>
      <c r="B36" s="33" t="s">
        <v>921</v>
      </c>
      <c r="C36" s="67">
        <v>0</v>
      </c>
      <c r="D36" s="67">
        <v>0</v>
      </c>
      <c r="E36" s="67">
        <f>'AT18_Details_Community '!C37+'AT18_Details_Community '!E37</f>
        <v>42</v>
      </c>
      <c r="F36" s="67">
        <v>0</v>
      </c>
      <c r="G36" s="67">
        <v>0</v>
      </c>
      <c r="H36" s="111">
        <f>'AT3B_cvrg(Insti)_UPY '!I36+'AT3C_cvrg(Insti)_UPY '!I36</f>
        <v>0</v>
      </c>
      <c r="I36" s="111">
        <v>0</v>
      </c>
      <c r="J36" s="68">
        <f t="shared" si="0"/>
        <v>42</v>
      </c>
      <c r="K36" s="61"/>
      <c r="L36" s="61"/>
      <c r="M36" s="61"/>
    </row>
    <row r="37" spans="1:13" ht="13">
      <c r="A37" s="20" t="s">
        <v>14</v>
      </c>
      <c r="B37" s="9"/>
      <c r="C37" s="360">
        <f>SUM(C11:C36)</f>
        <v>0</v>
      </c>
      <c r="D37" s="360">
        <f t="shared" ref="D37:J37" si="1">SUM(D11:D36)</f>
        <v>0</v>
      </c>
      <c r="E37" s="360">
        <f t="shared" si="1"/>
        <v>2731</v>
      </c>
      <c r="F37" s="360">
        <f t="shared" si="1"/>
        <v>0</v>
      </c>
      <c r="G37" s="360">
        <f t="shared" si="1"/>
        <v>0</v>
      </c>
      <c r="H37" s="360">
        <f t="shared" si="1"/>
        <v>49</v>
      </c>
      <c r="I37" s="360">
        <f t="shared" si="1"/>
        <v>0</v>
      </c>
      <c r="J37" s="360">
        <f t="shared" si="1"/>
        <v>2780</v>
      </c>
      <c r="K37" s="61"/>
      <c r="L37" s="61"/>
      <c r="M37" s="61"/>
    </row>
    <row r="38" spans="1:13">
      <c r="A38" s="69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>
      <c r="A39" s="61" t="s">
        <v>114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>
      <c r="A40" s="61" t="s">
        <v>187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>
      <c r="A41" t="s">
        <v>115</v>
      </c>
    </row>
    <row r="42" spans="1:13">
      <c r="A42" s="836" t="s">
        <v>116</v>
      </c>
      <c r="B42" s="836"/>
      <c r="C42" s="836"/>
      <c r="D42" s="836"/>
      <c r="E42" s="836"/>
      <c r="F42" s="836"/>
      <c r="G42" s="836"/>
      <c r="H42" s="836"/>
      <c r="I42" s="836"/>
      <c r="J42" s="836"/>
      <c r="K42" s="836"/>
      <c r="L42" s="836"/>
      <c r="M42" s="836"/>
    </row>
    <row r="43" spans="1:13">
      <c r="A43" s="835" t="s">
        <v>117</v>
      </c>
      <c r="B43" s="835"/>
      <c r="C43" s="835"/>
      <c r="D43" s="835"/>
      <c r="E43" s="61"/>
      <c r="F43" s="61"/>
      <c r="G43" s="61"/>
      <c r="H43" s="61"/>
      <c r="I43" s="61"/>
      <c r="J43" s="61"/>
      <c r="K43" s="61"/>
      <c r="L43" s="61"/>
      <c r="M43" s="61"/>
    </row>
    <row r="44" spans="1:13">
      <c r="A44" s="69" t="s">
        <v>157</v>
      </c>
      <c r="B44" s="69"/>
      <c r="C44" s="69"/>
      <c r="D44" s="69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3">
      <c r="A45" s="13" t="s">
        <v>750</v>
      </c>
      <c r="B45" s="69"/>
      <c r="C45" s="69"/>
      <c r="D45" s="69"/>
      <c r="E45" s="61"/>
      <c r="F45" s="61"/>
      <c r="G45" s="61"/>
      <c r="H45" s="61"/>
      <c r="I45" s="13" t="s">
        <v>706</v>
      </c>
      <c r="J45" s="61"/>
      <c r="K45" s="61"/>
      <c r="L45" s="61"/>
      <c r="M45" s="61"/>
    </row>
    <row r="46" spans="1:13" ht="13">
      <c r="A46" s="13" t="str">
        <f>'AT18_Details_Community '!A42</f>
        <v xml:space="preserve">Date : 28.04.2020 </v>
      </c>
      <c r="I46" s="221" t="s">
        <v>707</v>
      </c>
    </row>
    <row r="47" spans="1:13">
      <c r="I47" s="221" t="s">
        <v>708</v>
      </c>
    </row>
  </sheetData>
  <mergeCells count="13">
    <mergeCell ref="K42:M42"/>
    <mergeCell ref="A8:A9"/>
    <mergeCell ref="B8:B9"/>
    <mergeCell ref="C8:J8"/>
    <mergeCell ref="C3:I3"/>
    <mergeCell ref="A42:D42"/>
    <mergeCell ref="E42:J42"/>
    <mergeCell ref="A43:D43"/>
    <mergeCell ref="D1:E1"/>
    <mergeCell ref="G1:J1"/>
    <mergeCell ref="A2:J2"/>
    <mergeCell ref="A4:J4"/>
    <mergeCell ref="A5:B5"/>
  </mergeCells>
  <printOptions horizontalCentered="1"/>
  <pageMargins left="0.70866141732283505" right="0.70866141732283505" top="1.2362204720000001" bottom="0.5" header="0.31496062992126" footer="0.31496062992126"/>
  <pageSetup paperSize="9" scale="6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Y46"/>
  <sheetViews>
    <sheetView view="pageBreakPreview" topLeftCell="A19" zoomScale="76" zoomScaleNormal="80" zoomScaleSheetLayoutView="76" workbookViewId="0">
      <selection activeCell="A43" sqref="A43"/>
    </sheetView>
  </sheetViews>
  <sheetFormatPr defaultRowHeight="12.5"/>
  <cols>
    <col min="1" max="1" width="6.1796875" customWidth="1"/>
    <col min="2" max="2" width="21.54296875" bestFit="1" customWidth="1"/>
    <col min="3" max="3" width="15.81640625" customWidth="1"/>
    <col min="4" max="4" width="14.1796875" customWidth="1"/>
    <col min="5" max="5" width="14.7265625" customWidth="1"/>
    <col min="6" max="6" width="14.453125" customWidth="1"/>
    <col min="7" max="7" width="15" customWidth="1"/>
    <col min="8" max="8" width="14" customWidth="1"/>
    <col min="9" max="9" width="14.7265625" customWidth="1"/>
    <col min="10" max="11" width="17" customWidth="1"/>
    <col min="12" max="12" width="18.90625" customWidth="1"/>
    <col min="13" max="13" width="18.7265625" customWidth="1"/>
    <col min="14" max="14" width="12.26953125" customWidth="1"/>
    <col min="15" max="15" width="12.6328125" customWidth="1"/>
    <col min="16" max="16" width="16.1796875" customWidth="1"/>
  </cols>
  <sheetData>
    <row r="1" spans="1:25" ht="15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760" t="s">
        <v>522</v>
      </c>
      <c r="M1" s="760"/>
      <c r="N1" s="72"/>
      <c r="O1" s="61"/>
      <c r="P1" s="61"/>
    </row>
    <row r="2" spans="1:25" ht="15.5">
      <c r="A2" s="829" t="s">
        <v>0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61"/>
      <c r="O2" s="61"/>
      <c r="P2" s="61"/>
    </row>
    <row r="3" spans="1:25" ht="20">
      <c r="A3" s="756" t="s">
        <v>838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61"/>
      <c r="O3" s="61"/>
      <c r="P3" s="61"/>
    </row>
    <row r="4" spans="1: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25" ht="15.5">
      <c r="A5" s="830" t="s">
        <v>521</v>
      </c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61"/>
      <c r="O5" s="61"/>
      <c r="P5" s="61"/>
    </row>
    <row r="6" spans="1: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25" ht="13">
      <c r="A7" s="592" t="s">
        <v>757</v>
      </c>
      <c r="B7" s="592"/>
      <c r="C7" s="21"/>
      <c r="D7" s="21"/>
      <c r="E7" s="2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25" ht="18">
      <c r="A8" s="63"/>
      <c r="B8" s="63"/>
      <c r="C8" s="63"/>
      <c r="D8" s="63"/>
      <c r="E8" s="63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25" ht="19.899999999999999" customHeight="1">
      <c r="A9" s="827" t="s">
        <v>2</v>
      </c>
      <c r="B9" s="827" t="s">
        <v>3</v>
      </c>
      <c r="C9" s="843" t="s">
        <v>112</v>
      </c>
      <c r="D9" s="843"/>
      <c r="E9" s="844"/>
      <c r="F9" s="845" t="s">
        <v>113</v>
      </c>
      <c r="G9" s="843"/>
      <c r="H9" s="843"/>
      <c r="I9" s="844"/>
      <c r="J9" s="845" t="s">
        <v>185</v>
      </c>
      <c r="K9" s="843"/>
      <c r="L9" s="843"/>
      <c r="M9" s="844"/>
      <c r="Y9" s="9"/>
    </row>
    <row r="10" spans="1:25" ht="45.75" customHeight="1">
      <c r="A10" s="827"/>
      <c r="B10" s="827"/>
      <c r="C10" s="96" t="s">
        <v>373</v>
      </c>
      <c r="D10" s="4" t="s">
        <v>370</v>
      </c>
      <c r="E10" s="96" t="s">
        <v>188</v>
      </c>
      <c r="F10" s="4" t="s">
        <v>368</v>
      </c>
      <c r="G10" s="96" t="s">
        <v>369</v>
      </c>
      <c r="H10" s="4" t="s">
        <v>370</v>
      </c>
      <c r="I10" s="96" t="s">
        <v>188</v>
      </c>
      <c r="J10" s="4" t="s">
        <v>372</v>
      </c>
      <c r="K10" s="96" t="s">
        <v>369</v>
      </c>
      <c r="L10" s="4" t="s">
        <v>370</v>
      </c>
      <c r="M10" s="5" t="s">
        <v>188</v>
      </c>
    </row>
    <row r="11" spans="1:25" s="13" customFormat="1" ht="13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</row>
    <row r="12" spans="1:25" ht="14">
      <c r="A12" s="184">
        <v>1</v>
      </c>
      <c r="B12" s="201" t="s">
        <v>672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</row>
    <row r="13" spans="1:25" ht="14">
      <c r="A13" s="184">
        <v>2</v>
      </c>
      <c r="B13" s="33" t="s">
        <v>673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25" ht="14">
      <c r="A14" s="184">
        <v>3</v>
      </c>
      <c r="B14" s="201" t="s">
        <v>674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</row>
    <row r="15" spans="1:25" ht="14">
      <c r="A15" s="184">
        <v>4</v>
      </c>
      <c r="B15" s="33" t="s">
        <v>675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</row>
    <row r="16" spans="1:25" ht="14">
      <c r="A16" s="184">
        <v>5</v>
      </c>
      <c r="B16" s="33" t="s">
        <v>676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</row>
    <row r="17" spans="1:13" ht="14">
      <c r="A17" s="184">
        <v>6</v>
      </c>
      <c r="B17" s="33" t="s">
        <v>677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</row>
    <row r="18" spans="1:13" ht="14">
      <c r="A18" s="184">
        <v>7</v>
      </c>
      <c r="B18" s="201" t="s">
        <v>678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</row>
    <row r="19" spans="1:13" ht="14">
      <c r="A19" s="184">
        <v>8</v>
      </c>
      <c r="B19" s="33" t="s">
        <v>679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</row>
    <row r="20" spans="1:13" ht="14">
      <c r="A20" s="184">
        <v>9</v>
      </c>
      <c r="B20" s="33" t="s">
        <v>680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</row>
    <row r="21" spans="1:13" ht="14">
      <c r="A21" s="184">
        <v>10</v>
      </c>
      <c r="B21" s="33" t="s">
        <v>681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</row>
    <row r="22" spans="1:13" ht="14">
      <c r="A22" s="184">
        <v>11</v>
      </c>
      <c r="B22" s="33" t="s">
        <v>682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</row>
    <row r="23" spans="1:13" ht="14">
      <c r="A23" s="184">
        <v>12</v>
      </c>
      <c r="B23" s="33" t="s">
        <v>683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</row>
    <row r="24" spans="1:13" ht="14">
      <c r="A24" s="184">
        <v>13</v>
      </c>
      <c r="B24" s="33" t="s">
        <v>684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</row>
    <row r="25" spans="1:13" ht="14">
      <c r="A25" s="184">
        <v>14</v>
      </c>
      <c r="B25" s="33" t="s">
        <v>685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</row>
    <row r="26" spans="1:13" ht="14">
      <c r="A26" s="184">
        <v>15</v>
      </c>
      <c r="B26" s="201" t="s">
        <v>686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</row>
    <row r="27" spans="1:13" ht="14">
      <c r="A27" s="184">
        <v>16</v>
      </c>
      <c r="B27" s="201" t="s">
        <v>687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ht="14">
      <c r="A28" s="184">
        <v>17</v>
      </c>
      <c r="B28" s="33" t="s">
        <v>688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13" ht="14">
      <c r="A29" s="184">
        <v>18</v>
      </c>
      <c r="B29" s="201" t="s">
        <v>689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4">
      <c r="A30" s="184">
        <v>19</v>
      </c>
      <c r="B30" s="33" t="s">
        <v>690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</row>
    <row r="31" spans="1:13" ht="14">
      <c r="A31" s="184">
        <v>20</v>
      </c>
      <c r="B31" s="33" t="s">
        <v>691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4">
      <c r="A32" s="184">
        <v>21</v>
      </c>
      <c r="B32" s="33" t="s">
        <v>692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6" ht="14">
      <c r="A33" s="184">
        <v>22</v>
      </c>
      <c r="B33" s="33" t="s">
        <v>693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6" ht="14">
      <c r="A34" s="184">
        <v>23</v>
      </c>
      <c r="B34" s="33" t="s">
        <v>694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6" ht="14">
      <c r="A35" s="484">
        <v>24</v>
      </c>
      <c r="B35" s="33" t="s">
        <v>919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6" ht="14">
      <c r="A36" s="484">
        <v>25</v>
      </c>
      <c r="B36" s="33" t="s">
        <v>920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6" ht="14">
      <c r="A37" s="484">
        <v>26</v>
      </c>
      <c r="B37" s="33" t="s">
        <v>921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</row>
    <row r="38" spans="1:16" ht="13">
      <c r="A38" s="20" t="s">
        <v>14</v>
      </c>
      <c r="B38" s="9"/>
      <c r="C38" s="360">
        <f>SUM(C12:C37)</f>
        <v>0</v>
      </c>
      <c r="D38" s="360">
        <f t="shared" ref="D38:M38" si="0">SUM(D12:D37)</f>
        <v>0</v>
      </c>
      <c r="E38" s="360">
        <f t="shared" si="0"/>
        <v>0</v>
      </c>
      <c r="F38" s="360">
        <f t="shared" si="0"/>
        <v>0</v>
      </c>
      <c r="G38" s="360">
        <f t="shared" si="0"/>
        <v>0</v>
      </c>
      <c r="H38" s="360">
        <f t="shared" si="0"/>
        <v>0</v>
      </c>
      <c r="I38" s="360">
        <f t="shared" si="0"/>
        <v>0</v>
      </c>
      <c r="J38" s="360">
        <f t="shared" si="0"/>
        <v>0</v>
      </c>
      <c r="K38" s="360">
        <f t="shared" si="0"/>
        <v>0</v>
      </c>
      <c r="L38" s="360">
        <f t="shared" si="0"/>
        <v>0</v>
      </c>
      <c r="M38" s="360">
        <f t="shared" si="0"/>
        <v>0</v>
      </c>
    </row>
    <row r="39" spans="1:16">
      <c r="A39" s="69"/>
      <c r="B39" s="69"/>
      <c r="C39" s="69"/>
      <c r="D39" s="69"/>
      <c r="E39" s="69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13">
      <c r="A41" s="13" t="s">
        <v>750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13">
      <c r="A42" s="13" t="str">
        <f>AT_19_Impl_Agency!A46</f>
        <v xml:space="preserve">Date : 28.04.2020 </v>
      </c>
    </row>
    <row r="44" spans="1:16" ht="13">
      <c r="K44" s="13" t="s">
        <v>706</v>
      </c>
    </row>
    <row r="45" spans="1:16">
      <c r="K45" s="221" t="s">
        <v>707</v>
      </c>
    </row>
    <row r="46" spans="1:16">
      <c r="K46" s="221" t="s">
        <v>708</v>
      </c>
    </row>
  </sheetData>
  <mergeCells count="10">
    <mergeCell ref="C9:E9"/>
    <mergeCell ref="L1:M1"/>
    <mergeCell ref="A2:M2"/>
    <mergeCell ref="A3:M3"/>
    <mergeCell ref="A5:M5"/>
    <mergeCell ref="A7:B7"/>
    <mergeCell ref="A9:A10"/>
    <mergeCell ref="B9:B10"/>
    <mergeCell ref="F9:I9"/>
    <mergeCell ref="J9:M9"/>
  </mergeCells>
  <printOptions horizontalCentered="1"/>
  <pageMargins left="0.70866141732283505" right="0.70866141732283505" top="1.2362204720000001" bottom="0" header="0.31496062992126" footer="0.31496062992126"/>
  <pageSetup paperSize="9" scale="66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L43"/>
  <sheetViews>
    <sheetView view="pageBreakPreview" topLeftCell="A7" zoomScale="84" zoomScaleNormal="100" zoomScaleSheetLayoutView="84" workbookViewId="0">
      <selection activeCell="A41" sqref="A41"/>
    </sheetView>
  </sheetViews>
  <sheetFormatPr defaultRowHeight="12.5"/>
  <cols>
    <col min="1" max="1" width="5.81640625" customWidth="1"/>
    <col min="2" max="2" width="20.1796875" bestFit="1" customWidth="1"/>
    <col min="6" max="6" width="13.453125" customWidth="1"/>
    <col min="7" max="7" width="14.81640625" customWidth="1"/>
    <col min="8" max="8" width="12.36328125" customWidth="1"/>
    <col min="9" max="9" width="15.26953125" customWidth="1"/>
    <col min="10" max="10" width="14.26953125" customWidth="1"/>
    <col min="11" max="11" width="13.7265625" customWidth="1"/>
    <col min="12" max="12" width="9.1796875" hidden="1" customWidth="1"/>
  </cols>
  <sheetData>
    <row r="1" spans="1:12" ht="15.5">
      <c r="A1" s="695" t="s">
        <v>0</v>
      </c>
      <c r="B1" s="695"/>
      <c r="C1" s="695"/>
      <c r="D1" s="695"/>
      <c r="E1" s="695"/>
      <c r="F1" s="695"/>
      <c r="G1" s="695"/>
      <c r="H1" s="695"/>
      <c r="I1" s="695"/>
      <c r="J1" s="846" t="s">
        <v>502</v>
      </c>
      <c r="K1" s="846"/>
    </row>
    <row r="2" spans="1:12" ht="20.5">
      <c r="A2" s="696" t="s">
        <v>838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</row>
    <row r="3" spans="1:12" ht="13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2" ht="13.5">
      <c r="A4" s="847" t="s">
        <v>501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</row>
    <row r="5" spans="1:12" ht="13.5">
      <c r="A5" s="13" t="s">
        <v>756</v>
      </c>
      <c r="B5" s="122"/>
      <c r="C5" s="122"/>
      <c r="D5" s="122"/>
      <c r="E5" s="122"/>
      <c r="F5" s="122"/>
      <c r="G5" s="122"/>
      <c r="H5" s="122"/>
      <c r="I5" s="121"/>
      <c r="J5" s="777" t="s">
        <v>916</v>
      </c>
      <c r="K5" s="777"/>
      <c r="L5" s="777"/>
    </row>
    <row r="6" spans="1:12" ht="27.75" customHeight="1">
      <c r="A6" s="780" t="s">
        <v>2</v>
      </c>
      <c r="B6" s="780" t="s">
        <v>3</v>
      </c>
      <c r="C6" s="780" t="s">
        <v>283</v>
      </c>
      <c r="D6" s="780" t="s">
        <v>284</v>
      </c>
      <c r="E6" s="780"/>
      <c r="F6" s="780"/>
      <c r="G6" s="780"/>
      <c r="H6" s="780"/>
      <c r="I6" s="781" t="s">
        <v>285</v>
      </c>
      <c r="J6" s="782"/>
      <c r="K6" s="783"/>
    </row>
    <row r="7" spans="1:12" ht="90" customHeight="1">
      <c r="A7" s="780"/>
      <c r="B7" s="780"/>
      <c r="C7" s="780"/>
      <c r="D7" s="139" t="s">
        <v>286</v>
      </c>
      <c r="E7" s="139" t="s">
        <v>188</v>
      </c>
      <c r="F7" s="139" t="s">
        <v>434</v>
      </c>
      <c r="G7" s="139" t="s">
        <v>287</v>
      </c>
      <c r="H7" s="139" t="s">
        <v>409</v>
      </c>
      <c r="I7" s="139" t="s">
        <v>288</v>
      </c>
      <c r="J7" s="139" t="s">
        <v>289</v>
      </c>
      <c r="K7" s="139" t="s">
        <v>290</v>
      </c>
    </row>
    <row r="8" spans="1:12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 t="s">
        <v>253</v>
      </c>
      <c r="I8" s="125" t="s">
        <v>272</v>
      </c>
      <c r="J8" s="125" t="s">
        <v>273</v>
      </c>
      <c r="K8" s="125" t="s">
        <v>274</v>
      </c>
    </row>
    <row r="9" spans="1:12" ht="14">
      <c r="A9" s="507">
        <v>1</v>
      </c>
      <c r="B9" s="201" t="s">
        <v>672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2" ht="14">
      <c r="A10" s="507">
        <v>2</v>
      </c>
      <c r="B10" s="33" t="s">
        <v>673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2" ht="14">
      <c r="A11" s="507">
        <v>3</v>
      </c>
      <c r="B11" s="201" t="s">
        <v>674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2" ht="14">
      <c r="A12" s="507">
        <v>4</v>
      </c>
      <c r="B12" s="33" t="s">
        <v>675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2" ht="14">
      <c r="A13" s="507">
        <v>5</v>
      </c>
      <c r="B13" s="33" t="s">
        <v>676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2" ht="14">
      <c r="A14" s="507">
        <v>6</v>
      </c>
      <c r="B14" s="33" t="s">
        <v>677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ht="14">
      <c r="A15" s="507">
        <v>7</v>
      </c>
      <c r="B15" s="201" t="s">
        <v>678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2" ht="14">
      <c r="A16" s="507">
        <v>8</v>
      </c>
      <c r="B16" s="33" t="s">
        <v>679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4">
      <c r="A17" s="507">
        <v>9</v>
      </c>
      <c r="B17" s="33" t="s">
        <v>680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4">
      <c r="A18" s="507">
        <v>10</v>
      </c>
      <c r="B18" s="33" t="s">
        <v>681</v>
      </c>
      <c r="C18" s="9">
        <v>4</v>
      </c>
      <c r="D18" s="9">
        <v>21</v>
      </c>
      <c r="E18" s="9">
        <v>3560</v>
      </c>
      <c r="F18" s="9">
        <v>26</v>
      </c>
      <c r="G18" s="9">
        <v>21</v>
      </c>
      <c r="H18" s="9">
        <v>47</v>
      </c>
      <c r="I18" s="9">
        <v>1.25</v>
      </c>
      <c r="J18" s="9">
        <v>0.21</v>
      </c>
      <c r="K18" s="9">
        <f>I18+J18</f>
        <v>1.46</v>
      </c>
    </row>
    <row r="19" spans="1:11" ht="14">
      <c r="A19" s="507">
        <v>11</v>
      </c>
      <c r="B19" s="33" t="s">
        <v>682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4">
      <c r="A20" s="507">
        <v>12</v>
      </c>
      <c r="B20" s="33" t="s">
        <v>683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4">
      <c r="A21" s="507">
        <v>13</v>
      </c>
      <c r="B21" s="33" t="s">
        <v>684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4">
      <c r="A22" s="507">
        <v>14</v>
      </c>
      <c r="B22" s="33" t="s">
        <v>685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4">
      <c r="A23" s="507">
        <v>15</v>
      </c>
      <c r="B23" s="201" t="s">
        <v>686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4">
      <c r="A24" s="507">
        <v>16</v>
      </c>
      <c r="B24" s="201" t="s">
        <v>687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4">
      <c r="A25" s="507">
        <v>17</v>
      </c>
      <c r="B25" s="33" t="s">
        <v>688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4">
      <c r="A26" s="507">
        <v>18</v>
      </c>
      <c r="B26" s="201" t="s">
        <v>689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4">
      <c r="A27" s="507">
        <v>19</v>
      </c>
      <c r="B27" s="33" t="s">
        <v>690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4">
      <c r="A28" s="507">
        <v>20</v>
      </c>
      <c r="B28" s="33" t="s">
        <v>691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4">
      <c r="A29" s="507">
        <v>21</v>
      </c>
      <c r="B29" s="33" t="s">
        <v>692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14">
      <c r="A30" s="507">
        <v>22</v>
      </c>
      <c r="B30" s="33" t="s">
        <v>693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4">
      <c r="A31" s="507">
        <v>23</v>
      </c>
      <c r="B31" s="33" t="s">
        <v>694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4">
      <c r="A32" s="484">
        <v>24</v>
      </c>
      <c r="B32" s="33" t="s">
        <v>919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ht="14">
      <c r="A33" s="484">
        <v>25</v>
      </c>
      <c r="B33" s="33" t="s">
        <v>920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1:11" ht="14">
      <c r="A34" s="484">
        <v>26</v>
      </c>
      <c r="B34" s="33" t="s">
        <v>921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ht="13">
      <c r="A35" s="20" t="s">
        <v>14</v>
      </c>
      <c r="B35" s="9"/>
      <c r="C35" s="20">
        <f>SUM(C9:C34)</f>
        <v>4</v>
      </c>
      <c r="D35" s="20">
        <f t="shared" ref="D35:K35" si="0">SUM(D9:D34)</f>
        <v>21</v>
      </c>
      <c r="E35" s="20">
        <f t="shared" si="0"/>
        <v>3560</v>
      </c>
      <c r="F35" s="20">
        <f t="shared" si="0"/>
        <v>26</v>
      </c>
      <c r="G35" s="20">
        <f t="shared" si="0"/>
        <v>21</v>
      </c>
      <c r="H35" s="20">
        <f t="shared" si="0"/>
        <v>47</v>
      </c>
      <c r="I35" s="20">
        <f t="shared" si="0"/>
        <v>1.25</v>
      </c>
      <c r="J35" s="20">
        <f t="shared" si="0"/>
        <v>0.21</v>
      </c>
      <c r="K35" s="20">
        <f t="shared" si="0"/>
        <v>1.46</v>
      </c>
    </row>
    <row r="37" spans="1:11" ht="13">
      <c r="A37" s="13" t="s">
        <v>435</v>
      </c>
    </row>
    <row r="39" spans="1:11" ht="13">
      <c r="A39" s="13" t="s">
        <v>750</v>
      </c>
    </row>
    <row r="40" spans="1:11" ht="13">
      <c r="A40" s="13" t="str">
        <f>'AT_20_CentralCookingagency '!A42</f>
        <v xml:space="preserve">Date : 28.04.2020 </v>
      </c>
    </row>
    <row r="41" spans="1:11" ht="13">
      <c r="J41" s="13" t="s">
        <v>706</v>
      </c>
    </row>
    <row r="42" spans="1:11">
      <c r="J42" s="221" t="s">
        <v>707</v>
      </c>
    </row>
    <row r="43" spans="1:11">
      <c r="J43" s="221" t="s">
        <v>708</v>
      </c>
    </row>
  </sheetData>
  <mergeCells count="10">
    <mergeCell ref="A6:A7"/>
    <mergeCell ref="B6:B7"/>
    <mergeCell ref="C6:C7"/>
    <mergeCell ref="D6:H6"/>
    <mergeCell ref="I6:K6"/>
    <mergeCell ref="A1:I1"/>
    <mergeCell ref="J1:K1"/>
    <mergeCell ref="A2:K2"/>
    <mergeCell ref="A4:K4"/>
    <mergeCell ref="J5:L5"/>
  </mergeCells>
  <printOptions horizontalCentered="1"/>
  <pageMargins left="0.70866141732283505" right="0.70866141732283505" top="1.2362204720000001" bottom="0.5" header="0.31496062992126" footer="0.31496062992126"/>
  <pageSetup paperSize="9" scale="6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O42"/>
  <sheetViews>
    <sheetView view="pageBreakPreview" topLeftCell="A16" zoomScaleSheetLayoutView="100" workbookViewId="0">
      <selection activeCell="A40" sqref="A40"/>
    </sheetView>
  </sheetViews>
  <sheetFormatPr defaultRowHeight="12.5"/>
  <cols>
    <col min="1" max="1" width="7.81640625" customWidth="1"/>
    <col min="2" max="2" width="16.453125" customWidth="1"/>
    <col min="7" max="7" width="12.26953125" customWidth="1"/>
    <col min="8" max="8" width="11.6328125" customWidth="1"/>
    <col min="9" max="12" width="10.54296875" customWidth="1"/>
    <col min="13" max="13" width="11.08984375" customWidth="1"/>
    <col min="14" max="14" width="10" customWidth="1"/>
    <col min="15" max="15" width="11.90625" customWidth="1"/>
  </cols>
  <sheetData>
    <row r="1" spans="1:15" ht="15.5">
      <c r="A1" s="695" t="s">
        <v>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145" t="s">
        <v>504</v>
      </c>
    </row>
    <row r="2" spans="1:15" ht="20.5">
      <c r="A2" s="696" t="s">
        <v>838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</row>
    <row r="3" spans="1:15" ht="13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5" ht="15.5">
      <c r="A4" s="695" t="s">
        <v>503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</row>
    <row r="5" spans="1:15" ht="13.5">
      <c r="A5" s="13" t="s">
        <v>756</v>
      </c>
      <c r="B5" s="122"/>
      <c r="C5" s="122"/>
      <c r="D5" s="122"/>
      <c r="E5" s="122"/>
      <c r="F5" s="122"/>
      <c r="G5" s="122"/>
      <c r="H5" s="122"/>
      <c r="I5" s="122"/>
      <c r="J5" s="122"/>
      <c r="K5" s="121"/>
      <c r="M5" s="777" t="s">
        <v>916</v>
      </c>
      <c r="N5" s="777"/>
      <c r="O5" s="777"/>
    </row>
    <row r="6" spans="1:15" ht="44.25" customHeight="1">
      <c r="A6" s="780" t="s">
        <v>2</v>
      </c>
      <c r="B6" s="780" t="s">
        <v>3</v>
      </c>
      <c r="C6" s="780" t="s">
        <v>291</v>
      </c>
      <c r="D6" s="778" t="s">
        <v>292</v>
      </c>
      <c r="E6" s="778" t="s">
        <v>293</v>
      </c>
      <c r="F6" s="778" t="s">
        <v>294</v>
      </c>
      <c r="G6" s="778" t="s">
        <v>295</v>
      </c>
      <c r="H6" s="780" t="s">
        <v>296</v>
      </c>
      <c r="I6" s="780"/>
      <c r="J6" s="780" t="s">
        <v>297</v>
      </c>
      <c r="K6" s="780"/>
      <c r="L6" s="780" t="s">
        <v>298</v>
      </c>
      <c r="M6" s="780"/>
      <c r="N6" s="780" t="s">
        <v>299</v>
      </c>
      <c r="O6" s="780"/>
    </row>
    <row r="7" spans="1:15" ht="54" customHeight="1">
      <c r="A7" s="780"/>
      <c r="B7" s="780"/>
      <c r="C7" s="780"/>
      <c r="D7" s="779"/>
      <c r="E7" s="779"/>
      <c r="F7" s="779"/>
      <c r="G7" s="779"/>
      <c r="H7" s="139" t="s">
        <v>300</v>
      </c>
      <c r="I7" s="139" t="s">
        <v>301</v>
      </c>
      <c r="J7" s="139" t="s">
        <v>300</v>
      </c>
      <c r="K7" s="139" t="s">
        <v>301</v>
      </c>
      <c r="L7" s="139" t="s">
        <v>300</v>
      </c>
      <c r="M7" s="139" t="s">
        <v>301</v>
      </c>
      <c r="N7" s="139" t="s">
        <v>300</v>
      </c>
      <c r="O7" s="139" t="s">
        <v>301</v>
      </c>
    </row>
    <row r="8" spans="1:15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 t="s">
        <v>253</v>
      </c>
      <c r="I8" s="125" t="s">
        <v>272</v>
      </c>
      <c r="J8" s="125" t="s">
        <v>273</v>
      </c>
      <c r="K8" s="125" t="s">
        <v>274</v>
      </c>
      <c r="L8" s="125" t="s">
        <v>302</v>
      </c>
      <c r="M8" s="125" t="s">
        <v>303</v>
      </c>
      <c r="N8" s="125" t="s">
        <v>304</v>
      </c>
      <c r="O8" s="125" t="s">
        <v>305</v>
      </c>
    </row>
    <row r="9" spans="1:15" ht="14">
      <c r="A9" s="507">
        <v>1</v>
      </c>
      <c r="B9" s="201" t="s">
        <v>672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ht="14">
      <c r="A10" s="507">
        <v>2</v>
      </c>
      <c r="B10" s="33" t="s">
        <v>673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ht="14">
      <c r="A11" s="507">
        <v>3</v>
      </c>
      <c r="B11" s="201" t="s">
        <v>674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ht="14">
      <c r="A12" s="507">
        <v>4</v>
      </c>
      <c r="B12" s="33" t="s">
        <v>675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 ht="14">
      <c r="A13" s="507">
        <v>5</v>
      </c>
      <c r="B13" s="33" t="s">
        <v>676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ht="14">
      <c r="A14" s="507">
        <v>6</v>
      </c>
      <c r="B14" s="33" t="s">
        <v>677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ht="14">
      <c r="A15" s="507">
        <v>7</v>
      </c>
      <c r="B15" s="201" t="s">
        <v>678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4">
      <c r="A16" s="507">
        <v>8</v>
      </c>
      <c r="B16" s="33" t="s">
        <v>679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 ht="14">
      <c r="A17" s="507">
        <v>9</v>
      </c>
      <c r="B17" s="33" t="s">
        <v>680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14">
      <c r="A18" s="507">
        <v>10</v>
      </c>
      <c r="B18" s="33" t="s">
        <v>681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4">
      <c r="A19" s="507">
        <v>11</v>
      </c>
      <c r="B19" s="33" t="s">
        <v>682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ht="14">
      <c r="A20" s="507">
        <v>12</v>
      </c>
      <c r="B20" s="33" t="s">
        <v>683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 ht="14">
      <c r="A21" s="507">
        <v>13</v>
      </c>
      <c r="B21" s="33" t="s">
        <v>697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4">
      <c r="A22" s="507">
        <v>14</v>
      </c>
      <c r="B22" s="33" t="s">
        <v>685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ht="14">
      <c r="A23" s="507">
        <v>15</v>
      </c>
      <c r="B23" s="201" t="s">
        <v>686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1:15" ht="14">
      <c r="A24" s="507">
        <v>16</v>
      </c>
      <c r="B24" s="201" t="s">
        <v>687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4">
      <c r="A25" s="507">
        <v>17</v>
      </c>
      <c r="B25" s="33" t="s">
        <v>688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1:15" ht="14">
      <c r="A26" s="507">
        <v>18</v>
      </c>
      <c r="B26" s="201" t="s">
        <v>689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 ht="14">
      <c r="A27" s="507">
        <v>19</v>
      </c>
      <c r="B27" s="33" t="s">
        <v>690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4">
      <c r="A28" s="507">
        <v>20</v>
      </c>
      <c r="B28" s="33" t="s">
        <v>691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 ht="14">
      <c r="A29" s="507">
        <v>21</v>
      </c>
      <c r="B29" s="33" t="s">
        <v>692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4">
      <c r="A30" s="507">
        <v>22</v>
      </c>
      <c r="B30" s="33" t="s">
        <v>693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4">
      <c r="A31" s="507">
        <v>23</v>
      </c>
      <c r="B31" s="33" t="s">
        <v>694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ht="14">
      <c r="A32" s="484">
        <v>24</v>
      </c>
      <c r="B32" s="33" t="s">
        <v>919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 ht="14">
      <c r="A33" s="484">
        <v>25</v>
      </c>
      <c r="B33" s="33" t="s">
        <v>920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ht="14">
      <c r="A34" s="484">
        <v>26</v>
      </c>
      <c r="B34" s="33" t="s">
        <v>921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 ht="13">
      <c r="A35" s="20" t="s">
        <v>14</v>
      </c>
      <c r="B35" s="9"/>
      <c r="C35" s="20">
        <f>SUM(C9:C34)</f>
        <v>0</v>
      </c>
      <c r="D35" s="20">
        <f t="shared" ref="D35:O35" si="0">SUM(D9:D34)</f>
        <v>0</v>
      </c>
      <c r="E35" s="20">
        <f t="shared" si="0"/>
        <v>0</v>
      </c>
      <c r="F35" s="20">
        <f t="shared" si="0"/>
        <v>0</v>
      </c>
      <c r="G35" s="20">
        <f t="shared" si="0"/>
        <v>0</v>
      </c>
      <c r="H35" s="20">
        <f t="shared" si="0"/>
        <v>0</v>
      </c>
      <c r="I35" s="20">
        <f t="shared" si="0"/>
        <v>0</v>
      </c>
      <c r="J35" s="20">
        <f t="shared" si="0"/>
        <v>0</v>
      </c>
      <c r="K35" s="20">
        <f t="shared" si="0"/>
        <v>0</v>
      </c>
      <c r="L35" s="20">
        <f t="shared" si="0"/>
        <v>0</v>
      </c>
      <c r="M35" s="20">
        <f t="shared" si="0"/>
        <v>0</v>
      </c>
      <c r="N35" s="20">
        <f t="shared" si="0"/>
        <v>0</v>
      </c>
      <c r="O35" s="20">
        <f t="shared" si="0"/>
        <v>0</v>
      </c>
    </row>
    <row r="38" spans="1:15" ht="13">
      <c r="A38" s="13" t="s">
        <v>750</v>
      </c>
    </row>
    <row r="39" spans="1:15" ht="13">
      <c r="A39" s="13" t="str">
        <f>'AT-21'!A40</f>
        <v xml:space="preserve">Date : 28.04.2020 </v>
      </c>
    </row>
    <row r="40" spans="1:15" ht="13">
      <c r="M40" s="13" t="s">
        <v>706</v>
      </c>
    </row>
    <row r="41" spans="1:15">
      <c r="M41" s="221" t="s">
        <v>707</v>
      </c>
    </row>
    <row r="42" spans="1:15">
      <c r="M42" s="221" t="s">
        <v>708</v>
      </c>
    </row>
  </sheetData>
  <mergeCells count="15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</mergeCells>
  <printOptions horizontalCentered="1"/>
  <pageMargins left="0.70866141732283505" right="0.70866141732283505" top="1.2362204720000001" bottom="0.5" header="0.31496062992126" footer="0.31496062992126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8"/>
  <sheetViews>
    <sheetView view="pageBreakPreview" topLeftCell="A16" zoomScaleSheetLayoutView="100" workbookViewId="0">
      <selection activeCell="A25" sqref="A25:A26"/>
    </sheetView>
  </sheetViews>
  <sheetFormatPr defaultColWidth="9.1796875" defaultRowHeight="12.5"/>
  <cols>
    <col min="1" max="1" width="6.6328125" style="253" customWidth="1"/>
    <col min="2" max="2" width="19.7265625" style="253" customWidth="1"/>
    <col min="3" max="3" width="7.54296875" style="253" customWidth="1"/>
    <col min="4" max="4" width="6.90625" style="253" customWidth="1"/>
    <col min="5" max="5" width="7.6328125" style="253" customWidth="1"/>
    <col min="6" max="6" width="12" style="253" customWidth="1"/>
    <col min="7" max="7" width="6.90625" style="253" customWidth="1"/>
    <col min="8" max="9" width="7.1796875" style="253" customWidth="1"/>
    <col min="10" max="10" width="8.7265625" style="253" customWidth="1"/>
    <col min="11" max="11" width="7" style="253" customWidth="1"/>
    <col min="12" max="12" width="7.1796875" style="253" customWidth="1"/>
    <col min="13" max="13" width="6.90625" style="253" customWidth="1"/>
    <col min="14" max="14" width="9.26953125" style="253" customWidth="1"/>
    <col min="15" max="15" width="6.90625" style="253" customWidth="1"/>
    <col min="16" max="16" width="6.453125" style="253" customWidth="1"/>
    <col min="17" max="17" width="7.26953125" style="253" customWidth="1"/>
    <col min="18" max="18" width="9.1796875" style="253" customWidth="1"/>
    <col min="19" max="19" width="7.1796875" style="253" customWidth="1"/>
    <col min="20" max="20" width="6.1796875" style="253" customWidth="1"/>
    <col min="21" max="21" width="7.54296875" style="253" customWidth="1"/>
    <col min="22" max="22" width="10" style="253" customWidth="1"/>
    <col min="23" max="16384" width="9.1796875" style="253"/>
  </cols>
  <sheetData>
    <row r="1" spans="1:24" ht="15.5">
      <c r="V1" s="254" t="s">
        <v>518</v>
      </c>
    </row>
    <row r="2" spans="1:24" ht="15.5">
      <c r="G2" s="255" t="s">
        <v>0</v>
      </c>
      <c r="H2" s="255"/>
      <c r="I2" s="255"/>
      <c r="O2" s="256"/>
      <c r="P2" s="256"/>
      <c r="Q2" s="256"/>
      <c r="R2" s="256"/>
    </row>
    <row r="3" spans="1:24" ht="20">
      <c r="C3" s="652" t="s">
        <v>838</v>
      </c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8"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4" ht="15.5">
      <c r="B5" s="653" t="s">
        <v>841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224"/>
      <c r="U5" s="668" t="s">
        <v>235</v>
      </c>
      <c r="V5" s="669"/>
    </row>
    <row r="6" spans="1:24" ht="15.5">
      <c r="K6" s="256"/>
      <c r="L6" s="256"/>
      <c r="M6" s="256"/>
      <c r="N6" s="256"/>
      <c r="O6" s="256"/>
      <c r="P6" s="256"/>
      <c r="Q6" s="256"/>
      <c r="R6" s="256"/>
    </row>
    <row r="7" spans="1:24" ht="13">
      <c r="A7" s="592" t="s">
        <v>715</v>
      </c>
      <c r="B7" s="592"/>
      <c r="O7" s="670" t="s">
        <v>847</v>
      </c>
      <c r="P7" s="670"/>
      <c r="Q7" s="670"/>
      <c r="R7" s="670"/>
      <c r="S7" s="670"/>
      <c r="T7" s="670"/>
      <c r="U7" s="670"/>
      <c r="V7" s="670"/>
    </row>
    <row r="8" spans="1:24" ht="14">
      <c r="A8" s="667" t="s">
        <v>2</v>
      </c>
      <c r="B8" s="667" t="s">
        <v>138</v>
      </c>
      <c r="C8" s="671" t="s">
        <v>139</v>
      </c>
      <c r="D8" s="671"/>
      <c r="E8" s="671"/>
      <c r="F8" s="672" t="s">
        <v>140</v>
      </c>
      <c r="G8" s="667" t="s">
        <v>168</v>
      </c>
      <c r="H8" s="667"/>
      <c r="I8" s="667"/>
      <c r="J8" s="667"/>
      <c r="K8" s="667"/>
      <c r="L8" s="667"/>
      <c r="M8" s="667"/>
      <c r="N8" s="667"/>
      <c r="O8" s="667" t="s">
        <v>169</v>
      </c>
      <c r="P8" s="667"/>
      <c r="Q8" s="667"/>
      <c r="R8" s="667"/>
      <c r="S8" s="667"/>
      <c r="T8" s="667"/>
      <c r="U8" s="667"/>
      <c r="V8" s="667"/>
    </row>
    <row r="9" spans="1:24" ht="14">
      <c r="A9" s="667"/>
      <c r="B9" s="667"/>
      <c r="C9" s="671" t="s">
        <v>236</v>
      </c>
      <c r="D9" s="671" t="s">
        <v>37</v>
      </c>
      <c r="E9" s="671" t="s">
        <v>38</v>
      </c>
      <c r="F9" s="672"/>
      <c r="G9" s="667" t="s">
        <v>170</v>
      </c>
      <c r="H9" s="667"/>
      <c r="I9" s="667"/>
      <c r="J9" s="667"/>
      <c r="K9" s="667" t="s">
        <v>154</v>
      </c>
      <c r="L9" s="667"/>
      <c r="M9" s="667"/>
      <c r="N9" s="667"/>
      <c r="O9" s="667" t="s">
        <v>141</v>
      </c>
      <c r="P9" s="667"/>
      <c r="Q9" s="667"/>
      <c r="R9" s="667"/>
      <c r="S9" s="667" t="s">
        <v>153</v>
      </c>
      <c r="T9" s="667"/>
      <c r="U9" s="667"/>
      <c r="V9" s="667"/>
    </row>
    <row r="10" spans="1:24" ht="14">
      <c r="A10" s="667"/>
      <c r="B10" s="667"/>
      <c r="C10" s="671"/>
      <c r="D10" s="671"/>
      <c r="E10" s="671"/>
      <c r="F10" s="672"/>
      <c r="G10" s="673" t="s">
        <v>142</v>
      </c>
      <c r="H10" s="674"/>
      <c r="I10" s="675"/>
      <c r="J10" s="671" t="s">
        <v>143</v>
      </c>
      <c r="K10" s="673" t="s">
        <v>142</v>
      </c>
      <c r="L10" s="674"/>
      <c r="M10" s="675"/>
      <c r="N10" s="671" t="s">
        <v>143</v>
      </c>
      <c r="O10" s="673" t="s">
        <v>142</v>
      </c>
      <c r="P10" s="674"/>
      <c r="Q10" s="675"/>
      <c r="R10" s="671" t="s">
        <v>143</v>
      </c>
      <c r="S10" s="673" t="s">
        <v>142</v>
      </c>
      <c r="T10" s="674"/>
      <c r="U10" s="675"/>
      <c r="V10" s="671" t="s">
        <v>143</v>
      </c>
    </row>
    <row r="11" spans="1:24" ht="14">
      <c r="A11" s="667"/>
      <c r="B11" s="667"/>
      <c r="C11" s="671"/>
      <c r="D11" s="671"/>
      <c r="E11" s="671"/>
      <c r="F11" s="672"/>
      <c r="G11" s="259" t="s">
        <v>236</v>
      </c>
      <c r="H11" s="259" t="s">
        <v>37</v>
      </c>
      <c r="I11" s="260" t="s">
        <v>38</v>
      </c>
      <c r="J11" s="671"/>
      <c r="K11" s="261" t="s">
        <v>236</v>
      </c>
      <c r="L11" s="261" t="s">
        <v>37</v>
      </c>
      <c r="M11" s="261" t="s">
        <v>38</v>
      </c>
      <c r="N11" s="671"/>
      <c r="O11" s="261" t="s">
        <v>236</v>
      </c>
      <c r="P11" s="261" t="s">
        <v>37</v>
      </c>
      <c r="Q11" s="261" t="s">
        <v>38</v>
      </c>
      <c r="R11" s="671"/>
      <c r="S11" s="261" t="s">
        <v>236</v>
      </c>
      <c r="T11" s="261" t="s">
        <v>37</v>
      </c>
      <c r="U11" s="261" t="s">
        <v>38</v>
      </c>
      <c r="V11" s="671"/>
    </row>
    <row r="12" spans="1:24" ht="14">
      <c r="A12" s="261">
        <v>1</v>
      </c>
      <c r="B12" s="261">
        <v>2</v>
      </c>
      <c r="C12" s="261">
        <v>3</v>
      </c>
      <c r="D12" s="261">
        <v>4</v>
      </c>
      <c r="E12" s="261">
        <v>5</v>
      </c>
      <c r="F12" s="261">
        <v>6</v>
      </c>
      <c r="G12" s="261">
        <v>7</v>
      </c>
      <c r="H12" s="261">
        <v>8</v>
      </c>
      <c r="I12" s="261">
        <v>9</v>
      </c>
      <c r="J12" s="261">
        <v>10</v>
      </c>
      <c r="K12" s="261">
        <v>11</v>
      </c>
      <c r="L12" s="261">
        <v>12</v>
      </c>
      <c r="M12" s="261">
        <v>13</v>
      </c>
      <c r="N12" s="261">
        <v>14</v>
      </c>
      <c r="O12" s="261">
        <v>15</v>
      </c>
      <c r="P12" s="261">
        <v>16</v>
      </c>
      <c r="Q12" s="261">
        <v>17</v>
      </c>
      <c r="R12" s="261">
        <v>18</v>
      </c>
      <c r="S12" s="261">
        <v>19</v>
      </c>
      <c r="T12" s="261">
        <v>20</v>
      </c>
      <c r="U12" s="261">
        <v>21</v>
      </c>
      <c r="V12" s="261">
        <v>22</v>
      </c>
    </row>
    <row r="13" spans="1:24" ht="15.5">
      <c r="A13" s="676" t="s">
        <v>199</v>
      </c>
      <c r="B13" s="677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</row>
    <row r="14" spans="1:24" ht="14">
      <c r="A14" s="261">
        <v>1</v>
      </c>
      <c r="B14" s="262" t="s">
        <v>198</v>
      </c>
      <c r="C14" s="263">
        <v>156.13</v>
      </c>
      <c r="D14" s="264">
        <v>4.63</v>
      </c>
      <c r="E14" s="263">
        <v>465.75</v>
      </c>
      <c r="F14" s="550" t="s">
        <v>963</v>
      </c>
      <c r="G14" s="263">
        <v>156.13</v>
      </c>
      <c r="H14" s="264">
        <v>4.63</v>
      </c>
      <c r="I14" s="263">
        <v>465.75</v>
      </c>
      <c r="J14" s="551" t="s">
        <v>964</v>
      </c>
      <c r="K14" s="263">
        <v>156.13</v>
      </c>
      <c r="L14" s="264">
        <v>4.63</v>
      </c>
      <c r="M14" s="263">
        <v>465.75</v>
      </c>
      <c r="N14" s="265" t="s">
        <v>833</v>
      </c>
      <c r="O14" s="263">
        <v>156.13</v>
      </c>
      <c r="P14" s="264">
        <v>4.63</v>
      </c>
      <c r="Q14" s="263">
        <v>465.75</v>
      </c>
      <c r="R14" s="265" t="s">
        <v>833</v>
      </c>
      <c r="S14" s="263">
        <v>156.13</v>
      </c>
      <c r="T14" s="264">
        <v>4.63</v>
      </c>
      <c r="U14" s="263">
        <v>465.75</v>
      </c>
      <c r="V14" s="265" t="s">
        <v>833</v>
      </c>
      <c r="X14" s="253">
        <f>S14+T14+U14</f>
        <v>626.51</v>
      </c>
    </row>
    <row r="15" spans="1:24" ht="28">
      <c r="A15" s="261">
        <v>2</v>
      </c>
      <c r="B15" s="262" t="s">
        <v>144</v>
      </c>
      <c r="C15" s="263">
        <v>193.62</v>
      </c>
      <c r="D15" s="264">
        <v>5.75</v>
      </c>
      <c r="E15" s="263">
        <v>577.59</v>
      </c>
      <c r="F15" s="550" t="s">
        <v>965</v>
      </c>
      <c r="G15" s="263">
        <v>193.62</v>
      </c>
      <c r="H15" s="264">
        <v>5.75</v>
      </c>
      <c r="I15" s="263">
        <v>577.59</v>
      </c>
      <c r="J15" s="551" t="s">
        <v>966</v>
      </c>
      <c r="K15" s="263">
        <v>193.62</v>
      </c>
      <c r="L15" s="264">
        <v>5.75</v>
      </c>
      <c r="M15" s="263">
        <v>577.59</v>
      </c>
      <c r="N15" s="552" t="s">
        <v>967</v>
      </c>
      <c r="O15" s="263">
        <v>193.62</v>
      </c>
      <c r="P15" s="264">
        <v>5.75</v>
      </c>
      <c r="Q15" s="263">
        <v>577.59</v>
      </c>
      <c r="R15" s="552" t="s">
        <v>967</v>
      </c>
      <c r="S15" s="263">
        <v>193.62</v>
      </c>
      <c r="T15" s="264">
        <v>5.75</v>
      </c>
      <c r="U15" s="263">
        <v>577.59</v>
      </c>
      <c r="V15" s="552" t="s">
        <v>967</v>
      </c>
      <c r="X15" s="253">
        <f>S15+T15+U15</f>
        <v>776.96</v>
      </c>
    </row>
    <row r="16" spans="1:24" ht="14">
      <c r="A16" s="261">
        <v>3</v>
      </c>
      <c r="B16" s="262" t="s">
        <v>145</v>
      </c>
      <c r="C16" s="266" t="s">
        <v>705</v>
      </c>
      <c r="D16" s="266" t="s">
        <v>705</v>
      </c>
      <c r="E16" s="266" t="s">
        <v>705</v>
      </c>
      <c r="F16" s="266" t="s">
        <v>705</v>
      </c>
      <c r="G16" s="266" t="s">
        <v>705</v>
      </c>
      <c r="H16" s="266" t="s">
        <v>705</v>
      </c>
      <c r="I16" s="266" t="s">
        <v>705</v>
      </c>
      <c r="J16" s="266" t="s">
        <v>705</v>
      </c>
      <c r="K16" s="266" t="s">
        <v>705</v>
      </c>
      <c r="L16" s="266" t="s">
        <v>705</v>
      </c>
      <c r="M16" s="266" t="s">
        <v>705</v>
      </c>
      <c r="N16" s="266" t="s">
        <v>705</v>
      </c>
      <c r="O16" s="266" t="s">
        <v>705</v>
      </c>
      <c r="P16" s="266" t="s">
        <v>705</v>
      </c>
      <c r="Q16" s="266" t="s">
        <v>705</v>
      </c>
      <c r="R16" s="266" t="s">
        <v>705</v>
      </c>
      <c r="S16" s="266" t="s">
        <v>705</v>
      </c>
      <c r="T16" s="266" t="s">
        <v>705</v>
      </c>
      <c r="U16" s="266" t="s">
        <v>705</v>
      </c>
      <c r="V16" s="266" t="s">
        <v>705</v>
      </c>
      <c r="X16" s="253" t="e">
        <f>S16+T16+U16</f>
        <v>#VALUE!</v>
      </c>
    </row>
    <row r="17" spans="1:24" ht="15.5">
      <c r="A17" s="676" t="s">
        <v>200</v>
      </c>
      <c r="B17" s="677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</row>
    <row r="18" spans="1:24" ht="14">
      <c r="A18" s="261">
        <v>4</v>
      </c>
      <c r="B18" s="262" t="s">
        <v>189</v>
      </c>
      <c r="C18" s="266" t="s">
        <v>705</v>
      </c>
      <c r="D18" s="266" t="s">
        <v>705</v>
      </c>
      <c r="E18" s="266" t="s">
        <v>705</v>
      </c>
      <c r="F18" s="266" t="s">
        <v>705</v>
      </c>
      <c r="G18" s="266" t="s">
        <v>705</v>
      </c>
      <c r="H18" s="266" t="s">
        <v>705</v>
      </c>
      <c r="I18" s="266" t="s">
        <v>705</v>
      </c>
      <c r="J18" s="266" t="s">
        <v>705</v>
      </c>
      <c r="K18" s="266" t="s">
        <v>705</v>
      </c>
      <c r="L18" s="266" t="s">
        <v>705</v>
      </c>
      <c r="M18" s="266" t="s">
        <v>705</v>
      </c>
      <c r="N18" s="266" t="s">
        <v>705</v>
      </c>
      <c r="O18" s="266" t="s">
        <v>705</v>
      </c>
      <c r="P18" s="266" t="s">
        <v>705</v>
      </c>
      <c r="Q18" s="266" t="s">
        <v>705</v>
      </c>
      <c r="R18" s="266" t="s">
        <v>705</v>
      </c>
      <c r="S18" s="266" t="s">
        <v>705</v>
      </c>
      <c r="T18" s="266" t="s">
        <v>705</v>
      </c>
      <c r="U18" s="266" t="s">
        <v>705</v>
      </c>
      <c r="V18" s="266" t="s">
        <v>705</v>
      </c>
    </row>
    <row r="19" spans="1:24" ht="14">
      <c r="A19" s="261">
        <v>5</v>
      </c>
      <c r="B19" s="262" t="s">
        <v>123</v>
      </c>
      <c r="C19" s="266" t="s">
        <v>705</v>
      </c>
      <c r="D19" s="266" t="s">
        <v>705</v>
      </c>
      <c r="E19" s="266" t="s">
        <v>705</v>
      </c>
      <c r="F19" s="266" t="s">
        <v>705</v>
      </c>
      <c r="G19" s="266" t="s">
        <v>705</v>
      </c>
      <c r="H19" s="266" t="s">
        <v>705</v>
      </c>
      <c r="I19" s="266" t="s">
        <v>705</v>
      </c>
      <c r="J19" s="266" t="s">
        <v>705</v>
      </c>
      <c r="K19" s="266" t="s">
        <v>705</v>
      </c>
      <c r="L19" s="266" t="s">
        <v>705</v>
      </c>
      <c r="M19" s="266" t="s">
        <v>705</v>
      </c>
      <c r="N19" s="266" t="s">
        <v>705</v>
      </c>
      <c r="O19" s="266" t="s">
        <v>705</v>
      </c>
      <c r="P19" s="266" t="s">
        <v>705</v>
      </c>
      <c r="Q19" s="266" t="s">
        <v>705</v>
      </c>
      <c r="R19" s="266" t="s">
        <v>705</v>
      </c>
      <c r="S19" s="266" t="s">
        <v>705</v>
      </c>
      <c r="T19" s="266" t="s">
        <v>705</v>
      </c>
      <c r="U19" s="266" t="s">
        <v>705</v>
      </c>
      <c r="V19" s="266" t="s">
        <v>705</v>
      </c>
    </row>
    <row r="22" spans="1:24" ht="14">
      <c r="A22" s="678" t="s">
        <v>155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</row>
    <row r="23" spans="1:24" ht="14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</row>
    <row r="24" spans="1:24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</row>
    <row r="25" spans="1:24" ht="15.5">
      <c r="A25" s="13" t="s">
        <v>750</v>
      </c>
      <c r="B25" s="13"/>
      <c r="C25" s="13"/>
      <c r="D25" s="13"/>
      <c r="E25" s="13"/>
      <c r="F25" s="13"/>
      <c r="G25" s="13"/>
      <c r="H25" s="268"/>
      <c r="J25" s="13"/>
      <c r="K25" s="223"/>
      <c r="L25" s="223"/>
      <c r="M25" s="223"/>
      <c r="N25" s="269"/>
      <c r="O25" s="269"/>
      <c r="P25" s="269"/>
      <c r="Q25" s="269"/>
      <c r="S25" s="269"/>
      <c r="T25" s="269"/>
      <c r="U25" s="269"/>
      <c r="V25" s="269"/>
    </row>
    <row r="26" spans="1:24" ht="15.5">
      <c r="A26" s="13" t="str">
        <f>'AT-1-Gen_Info'!A50</f>
        <v xml:space="preserve">Date : 28.04.2020 </v>
      </c>
      <c r="B26" s="13"/>
      <c r="C26" s="215"/>
      <c r="D26" s="215"/>
      <c r="E26" s="215"/>
      <c r="F26" s="215"/>
      <c r="G26" s="215"/>
      <c r="H26" s="215"/>
      <c r="J26" s="13"/>
      <c r="K26" s="269"/>
      <c r="L26" s="269"/>
      <c r="M26" s="269"/>
      <c r="N26" s="269"/>
      <c r="O26" s="269"/>
      <c r="P26" s="269"/>
      <c r="Q26" s="269"/>
      <c r="R26" s="13" t="s">
        <v>706</v>
      </c>
      <c r="S26" s="269"/>
      <c r="T26" s="269"/>
      <c r="U26" s="269"/>
      <c r="V26" s="269"/>
    </row>
    <row r="27" spans="1:24" ht="15.5">
      <c r="A27" s="215"/>
      <c r="B27" s="215"/>
      <c r="C27" s="215"/>
      <c r="D27" s="215"/>
      <c r="E27" s="215"/>
      <c r="F27" s="215"/>
      <c r="G27" s="215"/>
      <c r="H27" s="215"/>
      <c r="J27" s="13"/>
      <c r="K27" s="269"/>
      <c r="L27" s="269"/>
      <c r="M27" s="269"/>
      <c r="N27" s="269"/>
      <c r="O27" s="269"/>
      <c r="P27" s="269"/>
      <c r="Q27" s="269"/>
      <c r="R27" s="221" t="s">
        <v>707</v>
      </c>
      <c r="S27" s="269"/>
      <c r="T27" s="269"/>
      <c r="U27" s="269"/>
      <c r="V27" s="269"/>
    </row>
    <row r="28" spans="1:24" ht="13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R28" s="221" t="s">
        <v>708</v>
      </c>
      <c r="V28" s="679"/>
      <c r="W28" s="679"/>
      <c r="X28" s="679"/>
    </row>
  </sheetData>
  <mergeCells count="30">
    <mergeCell ref="A13:B13"/>
    <mergeCell ref="A17:B17"/>
    <mergeCell ref="A22:V22"/>
    <mergeCell ref="V28:X28"/>
    <mergeCell ref="K10:M10"/>
    <mergeCell ref="N10:N11"/>
    <mergeCell ref="O10:Q10"/>
    <mergeCell ref="R10:R11"/>
    <mergeCell ref="S10:U10"/>
    <mergeCell ref="V10:V11"/>
    <mergeCell ref="A8:A11"/>
    <mergeCell ref="B8:B11"/>
    <mergeCell ref="O8:V8"/>
    <mergeCell ref="C9:C11"/>
    <mergeCell ref="D9:D11"/>
    <mergeCell ref="E9:E11"/>
    <mergeCell ref="C3:N3"/>
    <mergeCell ref="B5:S5"/>
    <mergeCell ref="G9:J9"/>
    <mergeCell ref="K9:N9"/>
    <mergeCell ref="O9:R9"/>
    <mergeCell ref="S9:V9"/>
    <mergeCell ref="U5:V5"/>
    <mergeCell ref="A7:B7"/>
    <mergeCell ref="O7:V7"/>
    <mergeCell ref="C8:E8"/>
    <mergeCell ref="F8:F11"/>
    <mergeCell ref="G8:N8"/>
    <mergeCell ref="G10:I10"/>
    <mergeCell ref="J10:J11"/>
  </mergeCells>
  <printOptions horizontalCentered="1"/>
  <pageMargins left="0.70866141732283505" right="0.70866141732283505" top="1.2362204720000001" bottom="0" header="0.31496062992126" footer="0.31496062992126"/>
  <pageSetup paperSize="9" scale="70" orientation="landscape" verticalDpi="300" r:id="rId1"/>
  <colBreaks count="1" manualBreakCount="1">
    <brk id="22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P45"/>
  <sheetViews>
    <sheetView view="pageBreakPreview" topLeftCell="A19" zoomScaleNormal="100" zoomScaleSheetLayoutView="100" workbookViewId="0">
      <selection activeCell="C38" sqref="C38"/>
    </sheetView>
  </sheetViews>
  <sheetFormatPr defaultColWidth="9.1796875" defaultRowHeight="13"/>
  <cols>
    <col min="1" max="1" width="8.453125" style="128" customWidth="1"/>
    <col min="2" max="2" width="17" style="128" customWidth="1"/>
    <col min="3" max="3" width="12" style="128" customWidth="1"/>
    <col min="4" max="4" width="15.26953125" style="128" customWidth="1"/>
    <col min="5" max="5" width="8.7265625" style="128" customWidth="1"/>
    <col min="6" max="6" width="7.26953125" style="128" customWidth="1"/>
    <col min="7" max="7" width="7.453125" style="128" customWidth="1"/>
    <col min="8" max="8" width="6.1796875" style="128" customWidth="1"/>
    <col min="9" max="9" width="6.6328125" style="128" customWidth="1"/>
    <col min="10" max="10" width="6.7265625" style="128" customWidth="1"/>
    <col min="11" max="11" width="7.1796875" style="128" customWidth="1"/>
    <col min="12" max="12" width="8.1796875" style="128" customWidth="1"/>
    <col min="13" max="13" width="9.26953125" style="128" customWidth="1"/>
    <col min="14" max="16384" width="9.1796875" style="128"/>
  </cols>
  <sheetData>
    <row r="1" spans="1:16">
      <c r="H1" s="848"/>
      <c r="I1" s="848"/>
      <c r="L1" s="131" t="s">
        <v>505</v>
      </c>
    </row>
    <row r="2" spans="1:16">
      <c r="D2" s="848" t="s">
        <v>460</v>
      </c>
      <c r="E2" s="848"/>
      <c r="F2" s="848"/>
      <c r="G2" s="848"/>
      <c r="H2" s="130"/>
      <c r="I2" s="130"/>
      <c r="L2" s="131"/>
    </row>
    <row r="3" spans="1:16" s="132" customFormat="1" ht="15.5">
      <c r="A3" s="849" t="s">
        <v>901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</row>
    <row r="4" spans="1:16" s="132" customFormat="1" ht="20.25" customHeight="1">
      <c r="A4" s="849" t="s">
        <v>776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</row>
    <row r="6" spans="1:16">
      <c r="A6" s="13" t="s">
        <v>756</v>
      </c>
      <c r="B6" s="133"/>
    </row>
    <row r="8" spans="1:16" ht="15" customHeight="1">
      <c r="K8" s="770" t="s">
        <v>916</v>
      </c>
      <c r="L8" s="770"/>
      <c r="M8" s="770"/>
      <c r="N8" s="770"/>
      <c r="O8" s="770"/>
      <c r="P8" s="770"/>
    </row>
    <row r="9" spans="1:16" ht="20.25" customHeight="1">
      <c r="A9" s="778" t="s">
        <v>2</v>
      </c>
      <c r="B9" s="778" t="s">
        <v>3</v>
      </c>
      <c r="C9" s="851" t="s">
        <v>255</v>
      </c>
      <c r="D9" s="851" t="s">
        <v>256</v>
      </c>
      <c r="E9" s="853" t="s">
        <v>257</v>
      </c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</row>
    <row r="10" spans="1:16" ht="35.25" customHeight="1">
      <c r="A10" s="850"/>
      <c r="B10" s="850"/>
      <c r="C10" s="852"/>
      <c r="D10" s="852"/>
      <c r="E10" s="188" t="s">
        <v>961</v>
      </c>
      <c r="F10" s="188" t="s">
        <v>258</v>
      </c>
      <c r="G10" s="188" t="s">
        <v>259</v>
      </c>
      <c r="H10" s="188" t="s">
        <v>260</v>
      </c>
      <c r="I10" s="188" t="s">
        <v>261</v>
      </c>
      <c r="J10" s="188" t="s">
        <v>262</v>
      </c>
      <c r="K10" s="188" t="s">
        <v>263</v>
      </c>
      <c r="L10" s="188" t="s">
        <v>264</v>
      </c>
      <c r="M10" s="188" t="s">
        <v>664</v>
      </c>
      <c r="N10" s="135" t="s">
        <v>665</v>
      </c>
      <c r="O10" s="135" t="s">
        <v>662</v>
      </c>
      <c r="P10" s="135" t="s">
        <v>663</v>
      </c>
    </row>
    <row r="11" spans="1:16" ht="12.75" customHeight="1">
      <c r="A11" s="134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  <c r="G11" s="134">
        <v>7</v>
      </c>
      <c r="H11" s="134">
        <v>8</v>
      </c>
      <c r="I11" s="134">
        <v>9</v>
      </c>
      <c r="J11" s="134">
        <v>10</v>
      </c>
      <c r="K11" s="134">
        <v>11</v>
      </c>
      <c r="L11" s="134">
        <v>12</v>
      </c>
      <c r="M11" s="134">
        <v>13</v>
      </c>
      <c r="N11" s="134">
        <v>14</v>
      </c>
      <c r="O11" s="134">
        <v>15</v>
      </c>
      <c r="P11" s="134">
        <v>16</v>
      </c>
    </row>
    <row r="12" spans="1:16" ht="15" customHeight="1">
      <c r="A12" s="507">
        <v>1</v>
      </c>
      <c r="B12" s="201" t="s">
        <v>672</v>
      </c>
      <c r="C12" s="361">
        <f>'AT-3'!G9</f>
        <v>104</v>
      </c>
      <c r="D12" s="361">
        <f>C12</f>
        <v>104</v>
      </c>
      <c r="E12" s="361">
        <f t="shared" ref="E12:P27" si="0">D12</f>
        <v>104</v>
      </c>
      <c r="F12" s="361">
        <f t="shared" si="0"/>
        <v>104</v>
      </c>
      <c r="G12" s="361">
        <f t="shared" si="0"/>
        <v>104</v>
      </c>
      <c r="H12" s="361">
        <f t="shared" si="0"/>
        <v>104</v>
      </c>
      <c r="I12" s="361">
        <f t="shared" si="0"/>
        <v>104</v>
      </c>
      <c r="J12" s="361">
        <f t="shared" si="0"/>
        <v>104</v>
      </c>
      <c r="K12" s="361">
        <f t="shared" si="0"/>
        <v>104</v>
      </c>
      <c r="L12" s="361">
        <f t="shared" si="0"/>
        <v>104</v>
      </c>
      <c r="M12" s="361">
        <f t="shared" si="0"/>
        <v>104</v>
      </c>
      <c r="N12" s="361">
        <f t="shared" si="0"/>
        <v>104</v>
      </c>
      <c r="O12" s="361">
        <f t="shared" si="0"/>
        <v>104</v>
      </c>
      <c r="P12" s="361">
        <f t="shared" si="0"/>
        <v>104</v>
      </c>
    </row>
    <row r="13" spans="1:16" ht="15" customHeight="1">
      <c r="A13" s="507">
        <v>2</v>
      </c>
      <c r="B13" s="33" t="s">
        <v>673</v>
      </c>
      <c r="C13" s="361">
        <f>'AT-3'!G10</f>
        <v>171</v>
      </c>
      <c r="D13" s="361">
        <f t="shared" ref="D13:D37" si="1">C13</f>
        <v>171</v>
      </c>
      <c r="E13" s="361">
        <f t="shared" si="0"/>
        <v>171</v>
      </c>
      <c r="F13" s="361">
        <f t="shared" si="0"/>
        <v>171</v>
      </c>
      <c r="G13" s="361">
        <f t="shared" si="0"/>
        <v>171</v>
      </c>
      <c r="H13" s="361">
        <f t="shared" si="0"/>
        <v>171</v>
      </c>
      <c r="I13" s="361">
        <f t="shared" si="0"/>
        <v>171</v>
      </c>
      <c r="J13" s="361">
        <f t="shared" si="0"/>
        <v>171</v>
      </c>
      <c r="K13" s="361">
        <f t="shared" si="0"/>
        <v>171</v>
      </c>
      <c r="L13" s="361">
        <f t="shared" si="0"/>
        <v>171</v>
      </c>
      <c r="M13" s="361">
        <f t="shared" si="0"/>
        <v>171</v>
      </c>
      <c r="N13" s="361">
        <f t="shared" si="0"/>
        <v>171</v>
      </c>
      <c r="O13" s="361">
        <f t="shared" si="0"/>
        <v>171</v>
      </c>
      <c r="P13" s="361">
        <f t="shared" si="0"/>
        <v>171</v>
      </c>
    </row>
    <row r="14" spans="1:16" ht="15" customHeight="1">
      <c r="A14" s="507">
        <v>3</v>
      </c>
      <c r="B14" s="201" t="s">
        <v>674</v>
      </c>
      <c r="C14" s="361">
        <f>'AT-3'!G11</f>
        <v>170</v>
      </c>
      <c r="D14" s="361">
        <f t="shared" si="1"/>
        <v>170</v>
      </c>
      <c r="E14" s="361">
        <f t="shared" si="0"/>
        <v>170</v>
      </c>
      <c r="F14" s="361">
        <f t="shared" si="0"/>
        <v>170</v>
      </c>
      <c r="G14" s="361">
        <f t="shared" si="0"/>
        <v>170</v>
      </c>
      <c r="H14" s="361">
        <f t="shared" si="0"/>
        <v>170</v>
      </c>
      <c r="I14" s="361">
        <f t="shared" si="0"/>
        <v>170</v>
      </c>
      <c r="J14" s="361">
        <f t="shared" si="0"/>
        <v>170</v>
      </c>
      <c r="K14" s="361">
        <f t="shared" si="0"/>
        <v>170</v>
      </c>
      <c r="L14" s="361">
        <f t="shared" si="0"/>
        <v>170</v>
      </c>
      <c r="M14" s="361">
        <f t="shared" si="0"/>
        <v>170</v>
      </c>
      <c r="N14" s="361">
        <f t="shared" si="0"/>
        <v>170</v>
      </c>
      <c r="O14" s="361">
        <f t="shared" si="0"/>
        <v>170</v>
      </c>
      <c r="P14" s="361">
        <f t="shared" si="0"/>
        <v>170</v>
      </c>
    </row>
    <row r="15" spans="1:16" s="97" customFormat="1" ht="15" customHeight="1">
      <c r="A15" s="507">
        <v>4</v>
      </c>
      <c r="B15" s="33" t="s">
        <v>675</v>
      </c>
      <c r="C15" s="361">
        <f>'AT-3'!G12</f>
        <v>181</v>
      </c>
      <c r="D15" s="361">
        <f t="shared" si="1"/>
        <v>181</v>
      </c>
      <c r="E15" s="361">
        <f t="shared" si="0"/>
        <v>181</v>
      </c>
      <c r="F15" s="361">
        <f t="shared" si="0"/>
        <v>181</v>
      </c>
      <c r="G15" s="361">
        <f t="shared" si="0"/>
        <v>181</v>
      </c>
      <c r="H15" s="361">
        <f t="shared" si="0"/>
        <v>181</v>
      </c>
      <c r="I15" s="361">
        <f t="shared" si="0"/>
        <v>181</v>
      </c>
      <c r="J15" s="361">
        <f t="shared" si="0"/>
        <v>181</v>
      </c>
      <c r="K15" s="361">
        <f t="shared" si="0"/>
        <v>181</v>
      </c>
      <c r="L15" s="361">
        <f t="shared" si="0"/>
        <v>181</v>
      </c>
      <c r="M15" s="361">
        <f t="shared" si="0"/>
        <v>181</v>
      </c>
      <c r="N15" s="361">
        <f t="shared" si="0"/>
        <v>181</v>
      </c>
      <c r="O15" s="361">
        <f t="shared" si="0"/>
        <v>181</v>
      </c>
      <c r="P15" s="361">
        <f t="shared" si="0"/>
        <v>181</v>
      </c>
    </row>
    <row r="16" spans="1:16" s="97" customFormat="1" ht="15" customHeight="1">
      <c r="A16" s="507">
        <v>5</v>
      </c>
      <c r="B16" s="33" t="s">
        <v>676</v>
      </c>
      <c r="C16" s="361">
        <f>'AT-3'!G13</f>
        <v>73</v>
      </c>
      <c r="D16" s="361">
        <f t="shared" si="1"/>
        <v>73</v>
      </c>
      <c r="E16" s="361">
        <f t="shared" si="0"/>
        <v>73</v>
      </c>
      <c r="F16" s="361">
        <f t="shared" si="0"/>
        <v>73</v>
      </c>
      <c r="G16" s="361">
        <f t="shared" si="0"/>
        <v>73</v>
      </c>
      <c r="H16" s="361">
        <f t="shared" si="0"/>
        <v>73</v>
      </c>
      <c r="I16" s="361">
        <f t="shared" si="0"/>
        <v>73</v>
      </c>
      <c r="J16" s="361">
        <f t="shared" si="0"/>
        <v>73</v>
      </c>
      <c r="K16" s="361">
        <f t="shared" si="0"/>
        <v>73</v>
      </c>
      <c r="L16" s="361">
        <f t="shared" si="0"/>
        <v>73</v>
      </c>
      <c r="M16" s="361">
        <f t="shared" si="0"/>
        <v>73</v>
      </c>
      <c r="N16" s="361">
        <f t="shared" si="0"/>
        <v>73</v>
      </c>
      <c r="O16" s="361">
        <f t="shared" si="0"/>
        <v>73</v>
      </c>
      <c r="P16" s="361">
        <f t="shared" si="0"/>
        <v>73</v>
      </c>
    </row>
    <row r="17" spans="1:16" s="97" customFormat="1" ht="15" customHeight="1">
      <c r="A17" s="507">
        <v>6</v>
      </c>
      <c r="B17" s="33" t="s">
        <v>677</v>
      </c>
      <c r="C17" s="361">
        <f>'AT-3'!G14</f>
        <v>117</v>
      </c>
      <c r="D17" s="361">
        <f t="shared" si="1"/>
        <v>117</v>
      </c>
      <c r="E17" s="361">
        <f t="shared" si="0"/>
        <v>117</v>
      </c>
      <c r="F17" s="361">
        <f t="shared" si="0"/>
        <v>117</v>
      </c>
      <c r="G17" s="361">
        <f t="shared" si="0"/>
        <v>117</v>
      </c>
      <c r="H17" s="361">
        <f t="shared" si="0"/>
        <v>117</v>
      </c>
      <c r="I17" s="361">
        <f t="shared" si="0"/>
        <v>117</v>
      </c>
      <c r="J17" s="361">
        <f t="shared" si="0"/>
        <v>117</v>
      </c>
      <c r="K17" s="361">
        <f t="shared" si="0"/>
        <v>117</v>
      </c>
      <c r="L17" s="361">
        <f t="shared" si="0"/>
        <v>117</v>
      </c>
      <c r="M17" s="361">
        <f t="shared" si="0"/>
        <v>117</v>
      </c>
      <c r="N17" s="361">
        <f t="shared" si="0"/>
        <v>117</v>
      </c>
      <c r="O17" s="361">
        <f t="shared" si="0"/>
        <v>117</v>
      </c>
      <c r="P17" s="361">
        <f t="shared" si="0"/>
        <v>117</v>
      </c>
    </row>
    <row r="18" spans="1:16" ht="15" customHeight="1">
      <c r="A18" s="507">
        <v>7</v>
      </c>
      <c r="B18" s="201" t="s">
        <v>678</v>
      </c>
      <c r="C18" s="361">
        <f>'AT-3'!G15</f>
        <v>107</v>
      </c>
      <c r="D18" s="361">
        <f t="shared" si="1"/>
        <v>107</v>
      </c>
      <c r="E18" s="361">
        <f t="shared" si="0"/>
        <v>107</v>
      </c>
      <c r="F18" s="361">
        <f t="shared" si="0"/>
        <v>107</v>
      </c>
      <c r="G18" s="361">
        <f t="shared" si="0"/>
        <v>107</v>
      </c>
      <c r="H18" s="361">
        <f t="shared" si="0"/>
        <v>107</v>
      </c>
      <c r="I18" s="361">
        <f t="shared" si="0"/>
        <v>107</v>
      </c>
      <c r="J18" s="361">
        <f t="shared" si="0"/>
        <v>107</v>
      </c>
      <c r="K18" s="361">
        <f t="shared" si="0"/>
        <v>107</v>
      </c>
      <c r="L18" s="361">
        <f t="shared" si="0"/>
        <v>107</v>
      </c>
      <c r="M18" s="361">
        <f t="shared" si="0"/>
        <v>107</v>
      </c>
      <c r="N18" s="361">
        <f t="shared" si="0"/>
        <v>107</v>
      </c>
      <c r="O18" s="361">
        <f t="shared" si="0"/>
        <v>107</v>
      </c>
      <c r="P18" s="361">
        <f t="shared" si="0"/>
        <v>107</v>
      </c>
    </row>
    <row r="19" spans="1:16" ht="15" customHeight="1">
      <c r="A19" s="507">
        <v>8</v>
      </c>
      <c r="B19" s="33" t="s">
        <v>679</v>
      </c>
      <c r="C19" s="361">
        <f>'AT-3'!G16</f>
        <v>196</v>
      </c>
      <c r="D19" s="361">
        <f t="shared" si="1"/>
        <v>196</v>
      </c>
      <c r="E19" s="361">
        <f t="shared" si="0"/>
        <v>196</v>
      </c>
      <c r="F19" s="361">
        <f t="shared" si="0"/>
        <v>196</v>
      </c>
      <c r="G19" s="361">
        <f t="shared" si="0"/>
        <v>196</v>
      </c>
      <c r="H19" s="361">
        <f t="shared" si="0"/>
        <v>196</v>
      </c>
      <c r="I19" s="361">
        <f t="shared" si="0"/>
        <v>196</v>
      </c>
      <c r="J19" s="361">
        <f t="shared" si="0"/>
        <v>196</v>
      </c>
      <c r="K19" s="361">
        <f t="shared" si="0"/>
        <v>196</v>
      </c>
      <c r="L19" s="361">
        <f t="shared" si="0"/>
        <v>196</v>
      </c>
      <c r="M19" s="361">
        <f t="shared" si="0"/>
        <v>196</v>
      </c>
      <c r="N19" s="361">
        <f t="shared" si="0"/>
        <v>196</v>
      </c>
      <c r="O19" s="361">
        <f t="shared" si="0"/>
        <v>196</v>
      </c>
      <c r="P19" s="361">
        <f t="shared" si="0"/>
        <v>196</v>
      </c>
    </row>
    <row r="20" spans="1:16" ht="15" customHeight="1">
      <c r="A20" s="507">
        <v>9</v>
      </c>
      <c r="B20" s="33" t="s">
        <v>680</v>
      </c>
      <c r="C20" s="361">
        <f>'AT-3'!G17</f>
        <v>141</v>
      </c>
      <c r="D20" s="361">
        <f t="shared" si="1"/>
        <v>141</v>
      </c>
      <c r="E20" s="361">
        <f t="shared" si="0"/>
        <v>141</v>
      </c>
      <c r="F20" s="361">
        <f t="shared" si="0"/>
        <v>141</v>
      </c>
      <c r="G20" s="361">
        <f t="shared" si="0"/>
        <v>141</v>
      </c>
      <c r="H20" s="361">
        <f t="shared" si="0"/>
        <v>141</v>
      </c>
      <c r="I20" s="361">
        <f t="shared" si="0"/>
        <v>141</v>
      </c>
      <c r="J20" s="361">
        <f t="shared" si="0"/>
        <v>141</v>
      </c>
      <c r="K20" s="361">
        <f t="shared" si="0"/>
        <v>141</v>
      </c>
      <c r="L20" s="361">
        <f t="shared" si="0"/>
        <v>141</v>
      </c>
      <c r="M20" s="361">
        <f t="shared" si="0"/>
        <v>141</v>
      </c>
      <c r="N20" s="361">
        <f t="shared" si="0"/>
        <v>141</v>
      </c>
      <c r="O20" s="361">
        <f t="shared" si="0"/>
        <v>141</v>
      </c>
      <c r="P20" s="361">
        <f t="shared" si="0"/>
        <v>141</v>
      </c>
    </row>
    <row r="21" spans="1:16" ht="15" customHeight="1">
      <c r="A21" s="507">
        <v>10</v>
      </c>
      <c r="B21" s="33" t="s">
        <v>681</v>
      </c>
      <c r="C21" s="361">
        <f>'AT-3'!G18</f>
        <v>114</v>
      </c>
      <c r="D21" s="361">
        <f t="shared" si="1"/>
        <v>114</v>
      </c>
      <c r="E21" s="361">
        <f t="shared" si="0"/>
        <v>114</v>
      </c>
      <c r="F21" s="361">
        <f t="shared" si="0"/>
        <v>114</v>
      </c>
      <c r="G21" s="361">
        <f t="shared" si="0"/>
        <v>114</v>
      </c>
      <c r="H21" s="361">
        <f t="shared" si="0"/>
        <v>114</v>
      </c>
      <c r="I21" s="361">
        <f t="shared" si="0"/>
        <v>114</v>
      </c>
      <c r="J21" s="361">
        <f t="shared" si="0"/>
        <v>114</v>
      </c>
      <c r="K21" s="361">
        <f t="shared" si="0"/>
        <v>114</v>
      </c>
      <c r="L21" s="361">
        <f t="shared" si="0"/>
        <v>114</v>
      </c>
      <c r="M21" s="361">
        <f t="shared" si="0"/>
        <v>114</v>
      </c>
      <c r="N21" s="361">
        <f t="shared" si="0"/>
        <v>114</v>
      </c>
      <c r="O21" s="361">
        <f t="shared" si="0"/>
        <v>114</v>
      </c>
      <c r="P21" s="361">
        <f t="shared" si="0"/>
        <v>114</v>
      </c>
    </row>
    <row r="22" spans="1:16" ht="15" customHeight="1">
      <c r="A22" s="507">
        <v>11</v>
      </c>
      <c r="B22" s="33" t="s">
        <v>682</v>
      </c>
      <c r="C22" s="361">
        <f>'AT-3'!G19</f>
        <v>84</v>
      </c>
      <c r="D22" s="361">
        <f t="shared" si="1"/>
        <v>84</v>
      </c>
      <c r="E22" s="361">
        <f t="shared" si="0"/>
        <v>84</v>
      </c>
      <c r="F22" s="361">
        <f t="shared" si="0"/>
        <v>84</v>
      </c>
      <c r="G22" s="361">
        <f t="shared" si="0"/>
        <v>84</v>
      </c>
      <c r="H22" s="361">
        <f t="shared" si="0"/>
        <v>84</v>
      </c>
      <c r="I22" s="361">
        <f t="shared" si="0"/>
        <v>84</v>
      </c>
      <c r="J22" s="361">
        <f t="shared" si="0"/>
        <v>84</v>
      </c>
      <c r="K22" s="361">
        <f t="shared" si="0"/>
        <v>84</v>
      </c>
      <c r="L22" s="361">
        <f t="shared" si="0"/>
        <v>84</v>
      </c>
      <c r="M22" s="361">
        <f t="shared" si="0"/>
        <v>84</v>
      </c>
      <c r="N22" s="361">
        <f t="shared" si="0"/>
        <v>84</v>
      </c>
      <c r="O22" s="361">
        <f t="shared" si="0"/>
        <v>84</v>
      </c>
      <c r="P22" s="361">
        <f t="shared" si="0"/>
        <v>84</v>
      </c>
    </row>
    <row r="23" spans="1:16" ht="15" customHeight="1">
      <c r="A23" s="507">
        <v>12</v>
      </c>
      <c r="B23" s="33" t="s">
        <v>683</v>
      </c>
      <c r="C23" s="361">
        <f>'AT-3'!G20</f>
        <v>74</v>
      </c>
      <c r="D23" s="361">
        <f t="shared" si="1"/>
        <v>74</v>
      </c>
      <c r="E23" s="361">
        <f t="shared" si="0"/>
        <v>74</v>
      </c>
      <c r="F23" s="361">
        <f t="shared" si="0"/>
        <v>74</v>
      </c>
      <c r="G23" s="361">
        <f t="shared" si="0"/>
        <v>74</v>
      </c>
      <c r="H23" s="361">
        <f t="shared" si="0"/>
        <v>74</v>
      </c>
      <c r="I23" s="361">
        <f t="shared" si="0"/>
        <v>74</v>
      </c>
      <c r="J23" s="361">
        <f t="shared" si="0"/>
        <v>74</v>
      </c>
      <c r="K23" s="361">
        <f t="shared" si="0"/>
        <v>74</v>
      </c>
      <c r="L23" s="361">
        <f t="shared" si="0"/>
        <v>74</v>
      </c>
      <c r="M23" s="361">
        <f t="shared" si="0"/>
        <v>74</v>
      </c>
      <c r="N23" s="361">
        <f t="shared" si="0"/>
        <v>74</v>
      </c>
      <c r="O23" s="361">
        <f t="shared" si="0"/>
        <v>74</v>
      </c>
      <c r="P23" s="361">
        <f t="shared" si="0"/>
        <v>74</v>
      </c>
    </row>
    <row r="24" spans="1:16" ht="15" customHeight="1">
      <c r="A24" s="507">
        <v>13</v>
      </c>
      <c r="B24" s="33" t="s">
        <v>697</v>
      </c>
      <c r="C24" s="361">
        <f>'AT-3'!G21</f>
        <v>72</v>
      </c>
      <c r="D24" s="361">
        <f t="shared" si="1"/>
        <v>72</v>
      </c>
      <c r="E24" s="361">
        <f t="shared" si="0"/>
        <v>72</v>
      </c>
      <c r="F24" s="361">
        <f t="shared" si="0"/>
        <v>72</v>
      </c>
      <c r="G24" s="361">
        <f t="shared" si="0"/>
        <v>72</v>
      </c>
      <c r="H24" s="361">
        <f t="shared" si="0"/>
        <v>72</v>
      </c>
      <c r="I24" s="361">
        <f t="shared" si="0"/>
        <v>72</v>
      </c>
      <c r="J24" s="361">
        <f t="shared" si="0"/>
        <v>72</v>
      </c>
      <c r="K24" s="361">
        <f t="shared" si="0"/>
        <v>72</v>
      </c>
      <c r="L24" s="361">
        <f t="shared" si="0"/>
        <v>72</v>
      </c>
      <c r="M24" s="361">
        <f t="shared" si="0"/>
        <v>72</v>
      </c>
      <c r="N24" s="361">
        <f t="shared" si="0"/>
        <v>72</v>
      </c>
      <c r="O24" s="361">
        <f t="shared" si="0"/>
        <v>72</v>
      </c>
      <c r="P24" s="361">
        <f t="shared" si="0"/>
        <v>72</v>
      </c>
    </row>
    <row r="25" spans="1:16" ht="15" customHeight="1">
      <c r="A25" s="507">
        <v>14</v>
      </c>
      <c r="B25" s="33" t="s">
        <v>685</v>
      </c>
      <c r="C25" s="361">
        <f>'AT-3'!G22</f>
        <v>23</v>
      </c>
      <c r="D25" s="361">
        <f t="shared" si="1"/>
        <v>23</v>
      </c>
      <c r="E25" s="361">
        <f t="shared" si="0"/>
        <v>23</v>
      </c>
      <c r="F25" s="361">
        <f t="shared" si="0"/>
        <v>23</v>
      </c>
      <c r="G25" s="361">
        <f t="shared" si="0"/>
        <v>23</v>
      </c>
      <c r="H25" s="361">
        <f t="shared" si="0"/>
        <v>23</v>
      </c>
      <c r="I25" s="361">
        <f t="shared" si="0"/>
        <v>23</v>
      </c>
      <c r="J25" s="361">
        <f t="shared" si="0"/>
        <v>23</v>
      </c>
      <c r="K25" s="361">
        <f t="shared" si="0"/>
        <v>23</v>
      </c>
      <c r="L25" s="361">
        <f t="shared" si="0"/>
        <v>23</v>
      </c>
      <c r="M25" s="361">
        <f t="shared" si="0"/>
        <v>23</v>
      </c>
      <c r="N25" s="361">
        <f t="shared" si="0"/>
        <v>23</v>
      </c>
      <c r="O25" s="361">
        <f t="shared" si="0"/>
        <v>23</v>
      </c>
      <c r="P25" s="361">
        <f t="shared" si="0"/>
        <v>23</v>
      </c>
    </row>
    <row r="26" spans="1:16" ht="15" customHeight="1">
      <c r="A26" s="507">
        <v>15</v>
      </c>
      <c r="B26" s="201" t="s">
        <v>686</v>
      </c>
      <c r="C26" s="361">
        <f>'AT-3'!G23</f>
        <v>82</v>
      </c>
      <c r="D26" s="361">
        <f t="shared" si="1"/>
        <v>82</v>
      </c>
      <c r="E26" s="361">
        <f t="shared" si="0"/>
        <v>82</v>
      </c>
      <c r="F26" s="361">
        <f t="shared" si="0"/>
        <v>82</v>
      </c>
      <c r="G26" s="361">
        <f t="shared" si="0"/>
        <v>82</v>
      </c>
      <c r="H26" s="361">
        <f t="shared" si="0"/>
        <v>82</v>
      </c>
      <c r="I26" s="361">
        <f t="shared" si="0"/>
        <v>82</v>
      </c>
      <c r="J26" s="361">
        <f t="shared" si="0"/>
        <v>82</v>
      </c>
      <c r="K26" s="361">
        <f t="shared" si="0"/>
        <v>82</v>
      </c>
      <c r="L26" s="361">
        <f t="shared" si="0"/>
        <v>82</v>
      </c>
      <c r="M26" s="361">
        <f t="shared" si="0"/>
        <v>82</v>
      </c>
      <c r="N26" s="361">
        <f t="shared" si="0"/>
        <v>82</v>
      </c>
      <c r="O26" s="361">
        <f t="shared" si="0"/>
        <v>82</v>
      </c>
      <c r="P26" s="361">
        <f t="shared" si="0"/>
        <v>82</v>
      </c>
    </row>
    <row r="27" spans="1:16" ht="15" customHeight="1">
      <c r="A27" s="507">
        <v>16</v>
      </c>
      <c r="B27" s="201" t="s">
        <v>687</v>
      </c>
      <c r="C27" s="361">
        <f>'AT-3'!G24</f>
        <v>184</v>
      </c>
      <c r="D27" s="361">
        <f t="shared" si="1"/>
        <v>184</v>
      </c>
      <c r="E27" s="361">
        <f t="shared" si="0"/>
        <v>184</v>
      </c>
      <c r="F27" s="361">
        <f t="shared" si="0"/>
        <v>184</v>
      </c>
      <c r="G27" s="361">
        <f t="shared" si="0"/>
        <v>184</v>
      </c>
      <c r="H27" s="361">
        <f t="shared" si="0"/>
        <v>184</v>
      </c>
      <c r="I27" s="361">
        <f t="shared" si="0"/>
        <v>184</v>
      </c>
      <c r="J27" s="361">
        <f t="shared" si="0"/>
        <v>184</v>
      </c>
      <c r="K27" s="361">
        <f t="shared" si="0"/>
        <v>184</v>
      </c>
      <c r="L27" s="361">
        <f t="shared" si="0"/>
        <v>184</v>
      </c>
      <c r="M27" s="361">
        <f t="shared" si="0"/>
        <v>184</v>
      </c>
      <c r="N27" s="361">
        <f t="shared" si="0"/>
        <v>184</v>
      </c>
      <c r="O27" s="361">
        <f t="shared" si="0"/>
        <v>184</v>
      </c>
      <c r="P27" s="361">
        <f t="shared" si="0"/>
        <v>184</v>
      </c>
    </row>
    <row r="28" spans="1:16" ht="15" customHeight="1">
      <c r="A28" s="507">
        <v>17</v>
      </c>
      <c r="B28" s="33" t="s">
        <v>688</v>
      </c>
      <c r="C28" s="361">
        <f>'AT-3'!G25</f>
        <v>69</v>
      </c>
      <c r="D28" s="361">
        <f t="shared" si="1"/>
        <v>69</v>
      </c>
      <c r="E28" s="361">
        <f t="shared" ref="E28:E37" si="2">D28</f>
        <v>69</v>
      </c>
      <c r="F28" s="361">
        <f t="shared" ref="F28:F37" si="3">E28</f>
        <v>69</v>
      </c>
      <c r="G28" s="361">
        <f t="shared" ref="G28:G37" si="4">F28</f>
        <v>69</v>
      </c>
      <c r="H28" s="361">
        <f t="shared" ref="H28:H37" si="5">G28</f>
        <v>69</v>
      </c>
      <c r="I28" s="361">
        <f t="shared" ref="I28:I37" si="6">H28</f>
        <v>69</v>
      </c>
      <c r="J28" s="361">
        <f t="shared" ref="J28:J37" si="7">I28</f>
        <v>69</v>
      </c>
      <c r="K28" s="361">
        <f t="shared" ref="K28:K37" si="8">J28</f>
        <v>69</v>
      </c>
      <c r="L28" s="361">
        <f t="shared" ref="L28:L37" si="9">K28</f>
        <v>69</v>
      </c>
      <c r="M28" s="361">
        <f t="shared" ref="M28:M37" si="10">L28</f>
        <v>69</v>
      </c>
      <c r="N28" s="361">
        <f t="shared" ref="N28:N37" si="11">M28</f>
        <v>69</v>
      </c>
      <c r="O28" s="361">
        <f t="shared" ref="O28:O37" si="12">N28</f>
        <v>69</v>
      </c>
      <c r="P28" s="361">
        <f t="shared" ref="P28:P37" si="13">O28</f>
        <v>69</v>
      </c>
    </row>
    <row r="29" spans="1:16" ht="15" customHeight="1">
      <c r="A29" s="507">
        <v>18</v>
      </c>
      <c r="B29" s="201" t="s">
        <v>689</v>
      </c>
      <c r="C29" s="361">
        <f>'AT-3'!G26</f>
        <v>274</v>
      </c>
      <c r="D29" s="361">
        <f t="shared" si="1"/>
        <v>274</v>
      </c>
      <c r="E29" s="361">
        <f t="shared" si="2"/>
        <v>274</v>
      </c>
      <c r="F29" s="361">
        <f t="shared" si="3"/>
        <v>274</v>
      </c>
      <c r="G29" s="361">
        <f t="shared" si="4"/>
        <v>274</v>
      </c>
      <c r="H29" s="361">
        <f t="shared" si="5"/>
        <v>274</v>
      </c>
      <c r="I29" s="361">
        <f t="shared" si="6"/>
        <v>274</v>
      </c>
      <c r="J29" s="361">
        <f t="shared" si="7"/>
        <v>274</v>
      </c>
      <c r="K29" s="361">
        <f t="shared" si="8"/>
        <v>274</v>
      </c>
      <c r="L29" s="361">
        <f t="shared" si="9"/>
        <v>274</v>
      </c>
      <c r="M29" s="361">
        <f t="shared" si="10"/>
        <v>274</v>
      </c>
      <c r="N29" s="361">
        <f t="shared" si="11"/>
        <v>274</v>
      </c>
      <c r="O29" s="361">
        <f t="shared" si="12"/>
        <v>274</v>
      </c>
      <c r="P29" s="361">
        <f t="shared" si="13"/>
        <v>274</v>
      </c>
    </row>
    <row r="30" spans="1:16" ht="15" customHeight="1">
      <c r="A30" s="507">
        <v>19</v>
      </c>
      <c r="B30" s="33" t="s">
        <v>690</v>
      </c>
      <c r="C30" s="361">
        <f>'AT-3'!G27</f>
        <v>123</v>
      </c>
      <c r="D30" s="361">
        <f t="shared" si="1"/>
        <v>123</v>
      </c>
      <c r="E30" s="361">
        <f t="shared" si="2"/>
        <v>123</v>
      </c>
      <c r="F30" s="361">
        <f t="shared" si="3"/>
        <v>123</v>
      </c>
      <c r="G30" s="361">
        <f t="shared" si="4"/>
        <v>123</v>
      </c>
      <c r="H30" s="361">
        <f t="shared" si="5"/>
        <v>123</v>
      </c>
      <c r="I30" s="361">
        <f t="shared" si="6"/>
        <v>123</v>
      </c>
      <c r="J30" s="361">
        <f t="shared" si="7"/>
        <v>123</v>
      </c>
      <c r="K30" s="361">
        <f t="shared" si="8"/>
        <v>123</v>
      </c>
      <c r="L30" s="361">
        <f t="shared" si="9"/>
        <v>123</v>
      </c>
      <c r="M30" s="361">
        <f t="shared" si="10"/>
        <v>123</v>
      </c>
      <c r="N30" s="361">
        <f t="shared" si="11"/>
        <v>123</v>
      </c>
      <c r="O30" s="361">
        <f t="shared" si="12"/>
        <v>123</v>
      </c>
      <c r="P30" s="361">
        <f t="shared" si="13"/>
        <v>123</v>
      </c>
    </row>
    <row r="31" spans="1:16" ht="15" customHeight="1">
      <c r="A31" s="507">
        <v>20</v>
      </c>
      <c r="B31" s="33" t="s">
        <v>691</v>
      </c>
      <c r="C31" s="361">
        <f>'AT-3'!G28</f>
        <v>84</v>
      </c>
      <c r="D31" s="361">
        <f t="shared" si="1"/>
        <v>84</v>
      </c>
      <c r="E31" s="361">
        <f t="shared" si="2"/>
        <v>84</v>
      </c>
      <c r="F31" s="361">
        <f t="shared" si="3"/>
        <v>84</v>
      </c>
      <c r="G31" s="361">
        <f t="shared" si="4"/>
        <v>84</v>
      </c>
      <c r="H31" s="361">
        <f t="shared" si="5"/>
        <v>84</v>
      </c>
      <c r="I31" s="361">
        <f t="shared" si="6"/>
        <v>84</v>
      </c>
      <c r="J31" s="361">
        <f t="shared" si="7"/>
        <v>84</v>
      </c>
      <c r="K31" s="361">
        <f t="shared" si="8"/>
        <v>84</v>
      </c>
      <c r="L31" s="361">
        <f t="shared" si="9"/>
        <v>84</v>
      </c>
      <c r="M31" s="361">
        <f t="shared" si="10"/>
        <v>84</v>
      </c>
      <c r="N31" s="361">
        <f t="shared" si="11"/>
        <v>84</v>
      </c>
      <c r="O31" s="361">
        <f t="shared" si="12"/>
        <v>84</v>
      </c>
      <c r="P31" s="361">
        <f t="shared" si="13"/>
        <v>84</v>
      </c>
    </row>
    <row r="32" spans="1:16" ht="15" customHeight="1">
      <c r="A32" s="507">
        <v>21</v>
      </c>
      <c r="B32" s="33" t="s">
        <v>692</v>
      </c>
      <c r="C32" s="361">
        <f>'AT-3'!G29</f>
        <v>77</v>
      </c>
      <c r="D32" s="361">
        <f t="shared" si="1"/>
        <v>77</v>
      </c>
      <c r="E32" s="361">
        <f t="shared" si="2"/>
        <v>77</v>
      </c>
      <c r="F32" s="361">
        <f t="shared" si="3"/>
        <v>77</v>
      </c>
      <c r="G32" s="361">
        <f t="shared" si="4"/>
        <v>77</v>
      </c>
      <c r="H32" s="361">
        <f t="shared" si="5"/>
        <v>77</v>
      </c>
      <c r="I32" s="361">
        <f t="shared" si="6"/>
        <v>77</v>
      </c>
      <c r="J32" s="361">
        <f t="shared" si="7"/>
        <v>77</v>
      </c>
      <c r="K32" s="361">
        <f t="shared" si="8"/>
        <v>77</v>
      </c>
      <c r="L32" s="361">
        <f t="shared" si="9"/>
        <v>77</v>
      </c>
      <c r="M32" s="361">
        <f t="shared" si="10"/>
        <v>77</v>
      </c>
      <c r="N32" s="361">
        <f t="shared" si="11"/>
        <v>77</v>
      </c>
      <c r="O32" s="361">
        <f t="shared" si="12"/>
        <v>77</v>
      </c>
      <c r="P32" s="361">
        <f t="shared" si="13"/>
        <v>77</v>
      </c>
    </row>
    <row r="33" spans="1:16" ht="15" customHeight="1">
      <c r="A33" s="507">
        <v>22</v>
      </c>
      <c r="B33" s="33" t="s">
        <v>693</v>
      </c>
      <c r="C33" s="361">
        <f>'AT-3'!G30</f>
        <v>77</v>
      </c>
      <c r="D33" s="361">
        <f t="shared" si="1"/>
        <v>77</v>
      </c>
      <c r="E33" s="361">
        <f t="shared" si="2"/>
        <v>77</v>
      </c>
      <c r="F33" s="361">
        <f t="shared" si="3"/>
        <v>77</v>
      </c>
      <c r="G33" s="361">
        <f t="shared" si="4"/>
        <v>77</v>
      </c>
      <c r="H33" s="361">
        <f t="shared" si="5"/>
        <v>77</v>
      </c>
      <c r="I33" s="361">
        <f t="shared" si="6"/>
        <v>77</v>
      </c>
      <c r="J33" s="361">
        <f t="shared" si="7"/>
        <v>77</v>
      </c>
      <c r="K33" s="361">
        <f t="shared" si="8"/>
        <v>77</v>
      </c>
      <c r="L33" s="361">
        <f t="shared" si="9"/>
        <v>77</v>
      </c>
      <c r="M33" s="361">
        <f t="shared" si="10"/>
        <v>77</v>
      </c>
      <c r="N33" s="361">
        <f t="shared" si="11"/>
        <v>77</v>
      </c>
      <c r="O33" s="361">
        <f t="shared" si="12"/>
        <v>77</v>
      </c>
      <c r="P33" s="361">
        <f t="shared" si="13"/>
        <v>77</v>
      </c>
    </row>
    <row r="34" spans="1:16" ht="15" customHeight="1">
      <c r="A34" s="507">
        <v>23</v>
      </c>
      <c r="B34" s="33" t="s">
        <v>694</v>
      </c>
      <c r="C34" s="361">
        <f>'AT-3'!G31</f>
        <v>61</v>
      </c>
      <c r="D34" s="361">
        <f t="shared" si="1"/>
        <v>61</v>
      </c>
      <c r="E34" s="361">
        <f t="shared" si="2"/>
        <v>61</v>
      </c>
      <c r="F34" s="361">
        <f t="shared" si="3"/>
        <v>61</v>
      </c>
      <c r="G34" s="361">
        <f t="shared" si="4"/>
        <v>61</v>
      </c>
      <c r="H34" s="361">
        <f t="shared" si="5"/>
        <v>61</v>
      </c>
      <c r="I34" s="361">
        <f t="shared" si="6"/>
        <v>61</v>
      </c>
      <c r="J34" s="361">
        <f t="shared" si="7"/>
        <v>61</v>
      </c>
      <c r="K34" s="361">
        <f t="shared" si="8"/>
        <v>61</v>
      </c>
      <c r="L34" s="361">
        <f t="shared" si="9"/>
        <v>61</v>
      </c>
      <c r="M34" s="361">
        <f t="shared" si="10"/>
        <v>61</v>
      </c>
      <c r="N34" s="361">
        <f t="shared" si="11"/>
        <v>61</v>
      </c>
      <c r="O34" s="361">
        <f t="shared" si="12"/>
        <v>61</v>
      </c>
      <c r="P34" s="361">
        <f t="shared" si="13"/>
        <v>61</v>
      </c>
    </row>
    <row r="35" spans="1:16" ht="15" customHeight="1">
      <c r="A35" s="484">
        <v>24</v>
      </c>
      <c r="B35" s="33" t="s">
        <v>919</v>
      </c>
      <c r="C35" s="361">
        <f>'AT-3'!G32</f>
        <v>47</v>
      </c>
      <c r="D35" s="361">
        <f t="shared" si="1"/>
        <v>47</v>
      </c>
      <c r="E35" s="361">
        <f t="shared" si="2"/>
        <v>47</v>
      </c>
      <c r="F35" s="361">
        <f t="shared" si="3"/>
        <v>47</v>
      </c>
      <c r="G35" s="361">
        <f t="shared" si="4"/>
        <v>47</v>
      </c>
      <c r="H35" s="361">
        <f t="shared" si="5"/>
        <v>47</v>
      </c>
      <c r="I35" s="361">
        <f t="shared" si="6"/>
        <v>47</v>
      </c>
      <c r="J35" s="361">
        <f t="shared" si="7"/>
        <v>47</v>
      </c>
      <c r="K35" s="361">
        <f t="shared" si="8"/>
        <v>47</v>
      </c>
      <c r="L35" s="361">
        <f t="shared" si="9"/>
        <v>47</v>
      </c>
      <c r="M35" s="361">
        <f t="shared" si="10"/>
        <v>47</v>
      </c>
      <c r="N35" s="361">
        <f t="shared" si="11"/>
        <v>47</v>
      </c>
      <c r="O35" s="361">
        <f t="shared" si="12"/>
        <v>47</v>
      </c>
      <c r="P35" s="361">
        <f t="shared" si="13"/>
        <v>47</v>
      </c>
    </row>
    <row r="36" spans="1:16" ht="15" customHeight="1">
      <c r="A36" s="484">
        <v>25</v>
      </c>
      <c r="B36" s="33" t="s">
        <v>920</v>
      </c>
      <c r="C36" s="361">
        <f>'AT-3'!G33</f>
        <v>33</v>
      </c>
      <c r="D36" s="361">
        <f t="shared" si="1"/>
        <v>33</v>
      </c>
      <c r="E36" s="361">
        <f t="shared" si="2"/>
        <v>33</v>
      </c>
      <c r="F36" s="361">
        <f t="shared" si="3"/>
        <v>33</v>
      </c>
      <c r="G36" s="361">
        <f t="shared" si="4"/>
        <v>33</v>
      </c>
      <c r="H36" s="361">
        <f t="shared" si="5"/>
        <v>33</v>
      </c>
      <c r="I36" s="361">
        <f t="shared" si="6"/>
        <v>33</v>
      </c>
      <c r="J36" s="361">
        <f t="shared" si="7"/>
        <v>33</v>
      </c>
      <c r="K36" s="361">
        <f t="shared" si="8"/>
        <v>33</v>
      </c>
      <c r="L36" s="361">
        <f t="shared" si="9"/>
        <v>33</v>
      </c>
      <c r="M36" s="361">
        <f t="shared" si="10"/>
        <v>33</v>
      </c>
      <c r="N36" s="361">
        <f t="shared" si="11"/>
        <v>33</v>
      </c>
      <c r="O36" s="361">
        <f t="shared" si="12"/>
        <v>33</v>
      </c>
      <c r="P36" s="361">
        <f t="shared" si="13"/>
        <v>33</v>
      </c>
    </row>
    <row r="37" spans="1:16" ht="15" customHeight="1">
      <c r="A37" s="484">
        <v>26</v>
      </c>
      <c r="B37" s="33" t="s">
        <v>921</v>
      </c>
      <c r="C37" s="361">
        <f>'AT-3'!G34</f>
        <v>42</v>
      </c>
      <c r="D37" s="361">
        <f t="shared" si="1"/>
        <v>42</v>
      </c>
      <c r="E37" s="361">
        <f t="shared" si="2"/>
        <v>42</v>
      </c>
      <c r="F37" s="361">
        <f t="shared" si="3"/>
        <v>42</v>
      </c>
      <c r="G37" s="361">
        <f t="shared" si="4"/>
        <v>42</v>
      </c>
      <c r="H37" s="361">
        <f t="shared" si="5"/>
        <v>42</v>
      </c>
      <c r="I37" s="361">
        <f t="shared" si="6"/>
        <v>42</v>
      </c>
      <c r="J37" s="361">
        <f t="shared" si="7"/>
        <v>42</v>
      </c>
      <c r="K37" s="361">
        <f t="shared" si="8"/>
        <v>42</v>
      </c>
      <c r="L37" s="361">
        <f t="shared" si="9"/>
        <v>42</v>
      </c>
      <c r="M37" s="361">
        <f t="shared" si="10"/>
        <v>42</v>
      </c>
      <c r="N37" s="361">
        <f t="shared" si="11"/>
        <v>42</v>
      </c>
      <c r="O37" s="361">
        <f t="shared" si="12"/>
        <v>42</v>
      </c>
      <c r="P37" s="361">
        <f t="shared" si="13"/>
        <v>42</v>
      </c>
    </row>
    <row r="38" spans="1:16">
      <c r="A38" s="102" t="s">
        <v>14</v>
      </c>
      <c r="B38" s="102"/>
      <c r="C38" s="102">
        <f>SUM(C12:C37)</f>
        <v>2780</v>
      </c>
      <c r="D38" s="102">
        <f t="shared" ref="D38:P38" si="14">SUM(D12:D37)</f>
        <v>2780</v>
      </c>
      <c r="E38" s="102">
        <f t="shared" si="14"/>
        <v>2780</v>
      </c>
      <c r="F38" s="102">
        <f t="shared" si="14"/>
        <v>2780</v>
      </c>
      <c r="G38" s="102">
        <f t="shared" si="14"/>
        <v>2780</v>
      </c>
      <c r="H38" s="102">
        <f t="shared" si="14"/>
        <v>2780</v>
      </c>
      <c r="I38" s="102">
        <f t="shared" si="14"/>
        <v>2780</v>
      </c>
      <c r="J38" s="102">
        <f t="shared" si="14"/>
        <v>2780</v>
      </c>
      <c r="K38" s="102">
        <f t="shared" si="14"/>
        <v>2780</v>
      </c>
      <c r="L38" s="102">
        <f t="shared" si="14"/>
        <v>2780</v>
      </c>
      <c r="M38" s="102">
        <f t="shared" si="14"/>
        <v>2780</v>
      </c>
      <c r="N38" s="102">
        <f t="shared" si="14"/>
        <v>2780</v>
      </c>
      <c r="O38" s="102">
        <f t="shared" si="14"/>
        <v>2780</v>
      </c>
      <c r="P38" s="102">
        <f t="shared" si="14"/>
        <v>2780</v>
      </c>
    </row>
    <row r="41" spans="1:16">
      <c r="A41" s="13" t="s">
        <v>750</v>
      </c>
    </row>
    <row r="42" spans="1:16">
      <c r="A42" s="13" t="str">
        <f>'AT-22'!A39</f>
        <v xml:space="preserve">Date : 28.04.2020 </v>
      </c>
    </row>
    <row r="43" spans="1:16">
      <c r="M43" s="13" t="s">
        <v>706</v>
      </c>
    </row>
    <row r="44" spans="1:16">
      <c r="M44" s="221" t="s">
        <v>707</v>
      </c>
    </row>
    <row r="45" spans="1:16">
      <c r="M45" s="221" t="s">
        <v>708</v>
      </c>
    </row>
  </sheetData>
  <mergeCells count="10"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</mergeCells>
  <printOptions horizontalCentered="1"/>
  <pageMargins left="0.70866141732283505" right="0.70866141732283505" top="1.2362204720000001" bottom="0.5" header="0.31496062992126" footer="0.31496062992126"/>
  <pageSetup paperSize="9" scale="7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7"/>
  <sheetViews>
    <sheetView view="pageBreakPreview" topLeftCell="A15" zoomScale="90" zoomScaleNormal="100" zoomScaleSheetLayoutView="90" workbookViewId="0">
      <selection activeCell="F21" sqref="F21"/>
    </sheetView>
  </sheetViews>
  <sheetFormatPr defaultColWidth="9.1796875" defaultRowHeight="13"/>
  <cols>
    <col min="1" max="1" width="8.453125" style="128" customWidth="1"/>
    <col min="2" max="2" width="20.1796875" style="128" bestFit="1" customWidth="1"/>
    <col min="3" max="3" width="11.1796875" style="128" customWidth="1"/>
    <col min="4" max="4" width="17.08984375" style="128" customWidth="1"/>
    <col min="5" max="6" width="9.1796875" style="128" customWidth="1"/>
    <col min="7" max="7" width="7.81640625" style="128" customWidth="1"/>
    <col min="8" max="8" width="8.453125" style="128" customWidth="1"/>
    <col min="9" max="9" width="9.26953125" style="128" customWidth="1"/>
    <col min="10" max="10" width="10.26953125" style="128" customWidth="1"/>
    <col min="11" max="11" width="9.1796875" style="128" customWidth="1"/>
    <col min="12" max="12" width="10.08984375" style="128" customWidth="1"/>
    <col min="13" max="13" width="11.08984375" style="128" customWidth="1"/>
    <col min="14" max="16384" width="9.1796875" style="128"/>
  </cols>
  <sheetData>
    <row r="1" spans="1:16">
      <c r="H1" s="848"/>
      <c r="I1" s="848"/>
      <c r="L1" s="854" t="s">
        <v>524</v>
      </c>
      <c r="M1" s="854"/>
    </row>
    <row r="2" spans="1:16">
      <c r="C2" s="848" t="s">
        <v>611</v>
      </c>
      <c r="D2" s="848"/>
      <c r="E2" s="848"/>
      <c r="F2" s="848"/>
      <c r="G2" s="848"/>
      <c r="H2" s="848"/>
      <c r="I2" s="848"/>
      <c r="J2" s="848"/>
      <c r="L2" s="131"/>
    </row>
    <row r="3" spans="1:16" s="132" customFormat="1" ht="15.5">
      <c r="A3" s="849" t="s">
        <v>901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</row>
    <row r="4" spans="1:16" s="132" customFormat="1" ht="20.25" customHeight="1">
      <c r="A4" s="849" t="s">
        <v>777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</row>
    <row r="6" spans="1:16">
      <c r="A6" s="13" t="s">
        <v>756</v>
      </c>
      <c r="B6" s="133"/>
    </row>
    <row r="8" spans="1:16" s="428" customFormat="1">
      <c r="A8" s="856" t="s">
        <v>778</v>
      </c>
      <c r="B8" s="857"/>
      <c r="C8" s="857"/>
      <c r="D8" s="857"/>
      <c r="E8" s="858"/>
      <c r="F8" s="856" t="s">
        <v>780</v>
      </c>
      <c r="G8" s="858"/>
      <c r="H8" s="434"/>
      <c r="I8" s="434"/>
      <c r="J8" s="434"/>
    </row>
    <row r="9" spans="1:16" s="428" customFormat="1">
      <c r="A9" s="859" t="s">
        <v>779</v>
      </c>
      <c r="B9" s="860"/>
      <c r="C9" s="860"/>
      <c r="D9" s="860"/>
      <c r="E9" s="861"/>
      <c r="F9" s="862" t="s">
        <v>781</v>
      </c>
      <c r="G9" s="858"/>
      <c r="H9" s="434"/>
      <c r="I9" s="434"/>
      <c r="J9" s="434"/>
    </row>
    <row r="10" spans="1:16" ht="15" customHeight="1">
      <c r="K10" s="770" t="s">
        <v>916</v>
      </c>
      <c r="L10" s="770"/>
      <c r="M10" s="770"/>
      <c r="N10" s="770"/>
      <c r="O10" s="770"/>
      <c r="P10" s="770"/>
    </row>
    <row r="11" spans="1:16" ht="20.25" customHeight="1">
      <c r="A11" s="778" t="s">
        <v>2</v>
      </c>
      <c r="B11" s="778" t="s">
        <v>3</v>
      </c>
      <c r="C11" s="851" t="s">
        <v>255</v>
      </c>
      <c r="D11" s="851" t="s">
        <v>523</v>
      </c>
      <c r="E11" s="855" t="s">
        <v>634</v>
      </c>
      <c r="F11" s="855"/>
      <c r="G11" s="855"/>
      <c r="H11" s="855"/>
      <c r="I11" s="855"/>
      <c r="J11" s="855"/>
      <c r="K11" s="855"/>
      <c r="L11" s="855"/>
      <c r="M11" s="855"/>
      <c r="N11" s="855"/>
      <c r="O11" s="855"/>
      <c r="P11" s="855"/>
    </row>
    <row r="12" spans="1:16" ht="35.25" customHeight="1">
      <c r="A12" s="850"/>
      <c r="B12" s="850"/>
      <c r="C12" s="852"/>
      <c r="D12" s="852"/>
      <c r="E12" s="188" t="s">
        <v>812</v>
      </c>
      <c r="F12" s="188" t="s">
        <v>258</v>
      </c>
      <c r="G12" s="188" t="s">
        <v>259</v>
      </c>
      <c r="H12" s="188" t="s">
        <v>260</v>
      </c>
      <c r="I12" s="188" t="s">
        <v>261</v>
      </c>
      <c r="J12" s="188" t="s">
        <v>262</v>
      </c>
      <c r="K12" s="188" t="s">
        <v>263</v>
      </c>
      <c r="L12" s="188" t="s">
        <v>264</v>
      </c>
      <c r="M12" s="188" t="s">
        <v>813</v>
      </c>
      <c r="N12" s="135" t="s">
        <v>814</v>
      </c>
      <c r="O12" s="135" t="s">
        <v>662</v>
      </c>
      <c r="P12" s="135" t="s">
        <v>663</v>
      </c>
    </row>
    <row r="13" spans="1:16" ht="12.75" customHeight="1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8</v>
      </c>
      <c r="I13" s="134">
        <v>9</v>
      </c>
      <c r="J13" s="134">
        <v>10</v>
      </c>
      <c r="K13" s="134">
        <v>11</v>
      </c>
      <c r="L13" s="134">
        <v>12</v>
      </c>
      <c r="M13" s="134">
        <v>13</v>
      </c>
      <c r="N13" s="134">
        <v>14</v>
      </c>
      <c r="O13" s="134">
        <v>15</v>
      </c>
      <c r="P13" s="134">
        <v>16</v>
      </c>
    </row>
    <row r="14" spans="1:16" ht="14">
      <c r="A14" s="507">
        <v>1</v>
      </c>
      <c r="B14" s="201" t="s">
        <v>672</v>
      </c>
      <c r="C14" s="361">
        <f>'AT-23 MIS'!C12</f>
        <v>104</v>
      </c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</row>
    <row r="15" spans="1:16" ht="14">
      <c r="A15" s="507">
        <v>2</v>
      </c>
      <c r="B15" s="33" t="s">
        <v>673</v>
      </c>
      <c r="C15" s="361">
        <f>'AT-23 MIS'!C13</f>
        <v>171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</row>
    <row r="16" spans="1:16" ht="14">
      <c r="A16" s="507">
        <v>3</v>
      </c>
      <c r="B16" s="201" t="s">
        <v>674</v>
      </c>
      <c r="C16" s="361">
        <f>'AT-23 MIS'!C14</f>
        <v>170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</row>
    <row r="17" spans="1:16" s="97" customFormat="1" ht="12.75" customHeight="1">
      <c r="A17" s="507">
        <v>4</v>
      </c>
      <c r="B17" s="33" t="s">
        <v>675</v>
      </c>
      <c r="C17" s="361">
        <f>'AT-23 MIS'!C15</f>
        <v>181</v>
      </c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</row>
    <row r="18" spans="1:16" s="97" customFormat="1" ht="12.75" customHeight="1">
      <c r="A18" s="507">
        <v>5</v>
      </c>
      <c r="B18" s="33" t="s">
        <v>676</v>
      </c>
      <c r="C18" s="361">
        <f>'AT-23 MIS'!C16</f>
        <v>73</v>
      </c>
      <c r="D18" s="513"/>
      <c r="E18" s="513"/>
      <c r="F18" s="513"/>
      <c r="G18" s="513"/>
      <c r="H18" s="513"/>
      <c r="I18" s="513"/>
      <c r="J18" s="512"/>
      <c r="K18" s="512"/>
      <c r="L18" s="512"/>
      <c r="M18" s="512"/>
      <c r="N18" s="512"/>
      <c r="O18" s="512"/>
      <c r="P18" s="512"/>
    </row>
    <row r="19" spans="1:16" s="97" customFormat="1" ht="13.15" customHeight="1">
      <c r="A19" s="507">
        <v>6</v>
      </c>
      <c r="B19" s="33" t="s">
        <v>677</v>
      </c>
      <c r="C19" s="361">
        <f>'AT-23 MIS'!C17</f>
        <v>117</v>
      </c>
      <c r="D19" s="513"/>
      <c r="E19" s="513"/>
      <c r="F19" s="513"/>
      <c r="G19" s="513"/>
      <c r="H19" s="513"/>
      <c r="I19" s="513"/>
      <c r="J19" s="512"/>
      <c r="K19" s="512"/>
      <c r="L19" s="512"/>
      <c r="M19" s="512"/>
      <c r="N19" s="512"/>
      <c r="O19" s="512"/>
      <c r="P19" s="512"/>
    </row>
    <row r="20" spans="1:16" ht="12.75" customHeight="1">
      <c r="A20" s="507">
        <v>7</v>
      </c>
      <c r="B20" s="201" t="s">
        <v>678</v>
      </c>
      <c r="C20" s="361">
        <f>'AT-23 MIS'!C18</f>
        <v>107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</row>
    <row r="21" spans="1:16" ht="14">
      <c r="A21" s="507">
        <v>8</v>
      </c>
      <c r="B21" s="33" t="s">
        <v>679</v>
      </c>
      <c r="C21" s="361">
        <f>'AT-23 MIS'!C19</f>
        <v>196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</row>
    <row r="22" spans="1:16" ht="14">
      <c r="A22" s="507">
        <v>9</v>
      </c>
      <c r="B22" s="33" t="s">
        <v>680</v>
      </c>
      <c r="C22" s="361">
        <f>'AT-23 MIS'!C20</f>
        <v>141</v>
      </c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</row>
    <row r="23" spans="1:16" ht="14">
      <c r="A23" s="507">
        <v>10</v>
      </c>
      <c r="B23" s="33" t="s">
        <v>681</v>
      </c>
      <c r="C23" s="361">
        <f>'AT-23 MIS'!C21</f>
        <v>114</v>
      </c>
      <c r="D23" s="512"/>
      <c r="E23" s="512">
        <v>21</v>
      </c>
      <c r="F23" s="512">
        <v>0</v>
      </c>
      <c r="G23" s="512">
        <v>22</v>
      </c>
      <c r="H23" s="512">
        <v>304</v>
      </c>
      <c r="I23" s="512"/>
      <c r="J23" s="512"/>
      <c r="K23" s="512"/>
      <c r="L23" s="512"/>
      <c r="M23" s="512"/>
      <c r="N23" s="512"/>
      <c r="O23" s="512"/>
      <c r="P23" s="512"/>
    </row>
    <row r="24" spans="1:16" ht="14">
      <c r="A24" s="507">
        <v>11</v>
      </c>
      <c r="B24" s="33" t="s">
        <v>682</v>
      </c>
      <c r="C24" s="361">
        <f>'AT-23 MIS'!C22</f>
        <v>84</v>
      </c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16" ht="14">
      <c r="A25" s="507">
        <v>12</v>
      </c>
      <c r="B25" s="33" t="s">
        <v>683</v>
      </c>
      <c r="C25" s="361">
        <f>'AT-23 MIS'!C23</f>
        <v>74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</row>
    <row r="26" spans="1:16" ht="14">
      <c r="A26" s="507">
        <v>13</v>
      </c>
      <c r="B26" s="33" t="s">
        <v>684</v>
      </c>
      <c r="C26" s="361">
        <f>'AT-23 MIS'!C24</f>
        <v>72</v>
      </c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6" ht="14">
      <c r="A27" s="507">
        <v>14</v>
      </c>
      <c r="B27" s="33" t="s">
        <v>685</v>
      </c>
      <c r="C27" s="361">
        <f>'AT-23 MIS'!C25</f>
        <v>23</v>
      </c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16" ht="14">
      <c r="A28" s="507">
        <v>15</v>
      </c>
      <c r="B28" s="201" t="s">
        <v>686</v>
      </c>
      <c r="C28" s="361">
        <f>'AT-23 MIS'!C26</f>
        <v>82</v>
      </c>
      <c r="D28" s="512"/>
      <c r="E28" s="512">
        <v>0</v>
      </c>
      <c r="F28" s="512">
        <v>0</v>
      </c>
      <c r="G28" s="512">
        <v>6</v>
      </c>
      <c r="H28" s="512">
        <v>35</v>
      </c>
      <c r="I28" s="512">
        <v>34</v>
      </c>
      <c r="J28" s="512">
        <v>37</v>
      </c>
      <c r="K28" s="512">
        <v>35</v>
      </c>
      <c r="L28" s="512">
        <v>30</v>
      </c>
      <c r="M28" s="512">
        <v>31</v>
      </c>
      <c r="N28" s="512"/>
      <c r="O28" s="512"/>
      <c r="P28" s="512"/>
    </row>
    <row r="29" spans="1:16" ht="14">
      <c r="A29" s="507">
        <v>16</v>
      </c>
      <c r="B29" s="201" t="s">
        <v>687</v>
      </c>
      <c r="C29" s="361">
        <f>'AT-23 MIS'!C27</f>
        <v>184</v>
      </c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16" ht="14">
      <c r="A30" s="507">
        <v>17</v>
      </c>
      <c r="B30" s="33" t="s">
        <v>688</v>
      </c>
      <c r="C30" s="361">
        <f>'AT-23 MIS'!C28</f>
        <v>69</v>
      </c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16" ht="14">
      <c r="A31" s="507">
        <v>18</v>
      </c>
      <c r="B31" s="201" t="s">
        <v>689</v>
      </c>
      <c r="C31" s="361">
        <f>'AT-23 MIS'!C29</f>
        <v>274</v>
      </c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</row>
    <row r="32" spans="1:16" ht="14">
      <c r="A32" s="507">
        <v>19</v>
      </c>
      <c r="B32" s="33" t="s">
        <v>690</v>
      </c>
      <c r="C32" s="361">
        <f>'AT-23 MIS'!C30</f>
        <v>123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</row>
    <row r="33" spans="1:16" ht="14">
      <c r="A33" s="507">
        <v>20</v>
      </c>
      <c r="B33" s="33" t="s">
        <v>691</v>
      </c>
      <c r="C33" s="361">
        <f>'AT-23 MIS'!C31</f>
        <v>84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</row>
    <row r="34" spans="1:16" ht="14">
      <c r="A34" s="507">
        <v>21</v>
      </c>
      <c r="B34" s="33" t="s">
        <v>692</v>
      </c>
      <c r="C34" s="361">
        <f>'AT-23 MIS'!C32</f>
        <v>77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</row>
    <row r="35" spans="1:16" ht="14">
      <c r="A35" s="507">
        <v>22</v>
      </c>
      <c r="B35" s="33" t="s">
        <v>693</v>
      </c>
      <c r="C35" s="361">
        <f>'AT-23 MIS'!C33</f>
        <v>77</v>
      </c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</row>
    <row r="36" spans="1:16" ht="14">
      <c r="A36" s="507">
        <v>23</v>
      </c>
      <c r="B36" s="33" t="s">
        <v>694</v>
      </c>
      <c r="C36" s="361">
        <f>'AT-23 MIS'!C34</f>
        <v>61</v>
      </c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</row>
    <row r="37" spans="1:16" ht="14">
      <c r="A37" s="484">
        <v>24</v>
      </c>
      <c r="B37" s="33" t="s">
        <v>919</v>
      </c>
      <c r="C37" s="361">
        <f>'AT-23 MIS'!C35</f>
        <v>47</v>
      </c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</row>
    <row r="38" spans="1:16" ht="14">
      <c r="A38" s="484">
        <v>25</v>
      </c>
      <c r="B38" s="33" t="s">
        <v>920</v>
      </c>
      <c r="C38" s="361">
        <f>'AT-23 MIS'!C36</f>
        <v>33</v>
      </c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</row>
    <row r="39" spans="1:16" ht="14">
      <c r="A39" s="484">
        <v>26</v>
      </c>
      <c r="B39" s="33" t="s">
        <v>921</v>
      </c>
      <c r="C39" s="361">
        <f>'AT-23 MIS'!C37</f>
        <v>42</v>
      </c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</row>
    <row r="40" spans="1:16">
      <c r="A40" s="102" t="s">
        <v>14</v>
      </c>
      <c r="B40" s="102"/>
      <c r="C40" s="102">
        <f>SUM(C14:C39)</f>
        <v>2780</v>
      </c>
      <c r="D40" s="102">
        <f t="shared" ref="D40:P40" si="0">SUM(D14:D39)</f>
        <v>0</v>
      </c>
      <c r="E40" s="102">
        <f t="shared" si="0"/>
        <v>21</v>
      </c>
      <c r="F40" s="102">
        <f t="shared" si="0"/>
        <v>0</v>
      </c>
      <c r="G40" s="102">
        <f t="shared" si="0"/>
        <v>28</v>
      </c>
      <c r="H40" s="102">
        <f t="shared" si="0"/>
        <v>339</v>
      </c>
      <c r="I40" s="102">
        <f t="shared" si="0"/>
        <v>34</v>
      </c>
      <c r="J40" s="102">
        <f t="shared" si="0"/>
        <v>37</v>
      </c>
      <c r="K40" s="102">
        <f t="shared" si="0"/>
        <v>35</v>
      </c>
      <c r="L40" s="102">
        <f t="shared" si="0"/>
        <v>30</v>
      </c>
      <c r="M40" s="102">
        <f t="shared" si="0"/>
        <v>31</v>
      </c>
      <c r="N40" s="102">
        <f t="shared" si="0"/>
        <v>0</v>
      </c>
      <c r="O40" s="102">
        <f t="shared" si="0"/>
        <v>0</v>
      </c>
      <c r="P40" s="102">
        <f t="shared" si="0"/>
        <v>0</v>
      </c>
    </row>
    <row r="43" spans="1:16">
      <c r="A43" s="13" t="s">
        <v>750</v>
      </c>
    </row>
    <row r="44" spans="1:16">
      <c r="A44" s="13" t="str">
        <f>'AT-23 MIS'!A42</f>
        <v xml:space="preserve">Date : 28.04.2020 </v>
      </c>
    </row>
    <row r="45" spans="1:16">
      <c r="M45" s="13" t="s">
        <v>706</v>
      </c>
    </row>
    <row r="46" spans="1:16">
      <c r="M46" s="221" t="s">
        <v>707</v>
      </c>
    </row>
    <row r="47" spans="1:16">
      <c r="M47" s="221" t="s">
        <v>708</v>
      </c>
    </row>
  </sheetData>
  <mergeCells count="15">
    <mergeCell ref="L1:M1"/>
    <mergeCell ref="H1:I1"/>
    <mergeCell ref="A3:M3"/>
    <mergeCell ref="A4:M4"/>
    <mergeCell ref="A11:A12"/>
    <mergeCell ref="B11:B12"/>
    <mergeCell ref="C11:C12"/>
    <mergeCell ref="D11:D12"/>
    <mergeCell ref="C2:J2"/>
    <mergeCell ref="E11:P11"/>
    <mergeCell ref="K10:P10"/>
    <mergeCell ref="A8:E8"/>
    <mergeCell ref="F8:G8"/>
    <mergeCell ref="A9:E9"/>
    <mergeCell ref="F9:G9"/>
  </mergeCells>
  <hyperlinks>
    <hyperlink ref="F9" r:id="rId1" xr:uid="{00000000-0004-0000-3100-000000000000}"/>
  </hyperlinks>
  <printOptions horizontalCentered="1"/>
  <pageMargins left="0.70866141732283505" right="0.70866141732283505" top="1.2362204720000001" bottom="0.5" header="0.31496062992126" footer="0.31496062992126"/>
  <pageSetup paperSize="9" scale="70" orientation="landscape"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P44"/>
  <sheetViews>
    <sheetView view="pageBreakPreview" zoomScale="80" zoomScaleNormal="80" zoomScaleSheetLayoutView="80" workbookViewId="0">
      <selection activeCell="A42" sqref="A42"/>
    </sheetView>
  </sheetViews>
  <sheetFormatPr defaultRowHeight="12.5"/>
  <cols>
    <col min="2" max="2" width="21.54296875" bestFit="1" customWidth="1"/>
    <col min="4" max="4" width="8.453125" customWidth="1"/>
    <col min="5" max="5" width="12.81640625" customWidth="1"/>
    <col min="6" max="6" width="16" customWidth="1"/>
    <col min="7" max="7" width="15.26953125" customWidth="1"/>
    <col min="8" max="8" width="17" customWidth="1"/>
    <col min="9" max="9" width="17.90625" customWidth="1"/>
    <col min="10" max="10" width="11.1796875" customWidth="1"/>
    <col min="11" max="11" width="12.6328125" customWidth="1"/>
    <col min="12" max="12" width="11.453125" customWidth="1"/>
    <col min="13" max="13" width="15.54296875" customWidth="1"/>
  </cols>
  <sheetData>
    <row r="1" spans="1:16" ht="15.5">
      <c r="C1" s="695" t="s">
        <v>0</v>
      </c>
      <c r="D1" s="695"/>
      <c r="E1" s="695"/>
      <c r="F1" s="695"/>
      <c r="G1" s="695"/>
      <c r="H1" s="695"/>
      <c r="I1" s="695"/>
      <c r="J1" s="136"/>
      <c r="K1" s="136"/>
      <c r="L1" s="846" t="s">
        <v>507</v>
      </c>
      <c r="M1" s="846"/>
      <c r="N1" s="136"/>
      <c r="O1" s="136"/>
      <c r="P1" s="136"/>
    </row>
    <row r="2" spans="1:16" ht="20.5">
      <c r="B2" s="696" t="s">
        <v>838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137"/>
      <c r="N2" s="137"/>
      <c r="O2" s="137"/>
      <c r="P2" s="137"/>
    </row>
    <row r="3" spans="1:16" ht="20.5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37"/>
      <c r="O3" s="137"/>
      <c r="P3" s="137"/>
    </row>
    <row r="4" spans="1:16" ht="20.25" customHeight="1">
      <c r="A4" s="864" t="s">
        <v>506</v>
      </c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</row>
    <row r="5" spans="1:16" ht="20.25" customHeight="1">
      <c r="A5" s="865" t="s">
        <v>757</v>
      </c>
      <c r="B5" s="865"/>
      <c r="C5" s="865"/>
      <c r="D5" s="865"/>
      <c r="E5" s="865"/>
      <c r="F5" s="865"/>
      <c r="G5" s="865"/>
      <c r="H5" s="698" t="s">
        <v>916</v>
      </c>
      <c r="I5" s="698"/>
      <c r="J5" s="698"/>
      <c r="K5" s="698"/>
      <c r="L5" s="698"/>
      <c r="M5" s="698"/>
      <c r="N5" s="73"/>
    </row>
    <row r="6" spans="1:16" ht="15" customHeight="1">
      <c r="A6" s="772" t="s">
        <v>68</v>
      </c>
      <c r="B6" s="772" t="s">
        <v>276</v>
      </c>
      <c r="C6" s="866" t="s">
        <v>407</v>
      </c>
      <c r="D6" s="867"/>
      <c r="E6" s="867"/>
      <c r="F6" s="867"/>
      <c r="G6" s="868"/>
      <c r="H6" s="771" t="s">
        <v>404</v>
      </c>
      <c r="I6" s="771"/>
      <c r="J6" s="771"/>
      <c r="K6" s="771"/>
      <c r="L6" s="771"/>
      <c r="M6" s="772" t="s">
        <v>277</v>
      </c>
    </row>
    <row r="7" spans="1:16" ht="12.75" customHeight="1">
      <c r="A7" s="773"/>
      <c r="B7" s="773"/>
      <c r="C7" s="869"/>
      <c r="D7" s="870"/>
      <c r="E7" s="870"/>
      <c r="F7" s="870"/>
      <c r="G7" s="871"/>
      <c r="H7" s="771"/>
      <c r="I7" s="771"/>
      <c r="J7" s="771"/>
      <c r="K7" s="771"/>
      <c r="L7" s="771"/>
      <c r="M7" s="773"/>
    </row>
    <row r="8" spans="1:16" ht="5.25" customHeight="1">
      <c r="A8" s="773"/>
      <c r="B8" s="773"/>
      <c r="C8" s="869"/>
      <c r="D8" s="870"/>
      <c r="E8" s="870"/>
      <c r="F8" s="870"/>
      <c r="G8" s="871"/>
      <c r="H8" s="771"/>
      <c r="I8" s="771"/>
      <c r="J8" s="771"/>
      <c r="K8" s="771"/>
      <c r="L8" s="771"/>
      <c r="M8" s="773"/>
    </row>
    <row r="9" spans="1:16" ht="68.25" customHeight="1">
      <c r="A9" s="774"/>
      <c r="B9" s="774"/>
      <c r="C9" s="142" t="s">
        <v>278</v>
      </c>
      <c r="D9" s="142" t="s">
        <v>279</v>
      </c>
      <c r="E9" s="142" t="s">
        <v>280</v>
      </c>
      <c r="F9" s="142" t="s">
        <v>281</v>
      </c>
      <c r="G9" s="166" t="s">
        <v>282</v>
      </c>
      <c r="H9" s="165" t="s">
        <v>403</v>
      </c>
      <c r="I9" s="165" t="s">
        <v>408</v>
      </c>
      <c r="J9" s="165" t="s">
        <v>405</v>
      </c>
      <c r="K9" s="165" t="s">
        <v>406</v>
      </c>
      <c r="L9" s="165" t="s">
        <v>41</v>
      </c>
      <c r="M9" s="774"/>
    </row>
    <row r="10" spans="1:16" ht="14.5">
      <c r="A10" s="143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6" ht="14.5">
      <c r="A11" s="507">
        <v>1</v>
      </c>
      <c r="B11" s="201" t="s">
        <v>672</v>
      </c>
      <c r="C11" s="362">
        <v>0</v>
      </c>
      <c r="D11" s="362">
        <v>0</v>
      </c>
      <c r="E11" s="362">
        <v>0</v>
      </c>
      <c r="F11" s="362">
        <v>0</v>
      </c>
      <c r="G11" s="362">
        <v>0</v>
      </c>
      <c r="H11" s="362">
        <v>0</v>
      </c>
      <c r="I11" s="362">
        <v>0</v>
      </c>
      <c r="J11" s="362">
        <v>0</v>
      </c>
      <c r="K11" s="362">
        <v>0</v>
      </c>
      <c r="L11" s="362">
        <v>0</v>
      </c>
      <c r="M11" s="362" t="s">
        <v>717</v>
      </c>
    </row>
    <row r="12" spans="1:16" ht="14.5">
      <c r="A12" s="507">
        <v>2</v>
      </c>
      <c r="B12" s="33" t="s">
        <v>673</v>
      </c>
      <c r="C12" s="362">
        <v>0</v>
      </c>
      <c r="D12" s="362">
        <v>0</v>
      </c>
      <c r="E12" s="362">
        <v>0</v>
      </c>
      <c r="F12" s="362">
        <v>0</v>
      </c>
      <c r="G12" s="362">
        <v>0</v>
      </c>
      <c r="H12" s="362">
        <v>0</v>
      </c>
      <c r="I12" s="362">
        <v>0</v>
      </c>
      <c r="J12" s="362">
        <v>0</v>
      </c>
      <c r="K12" s="362">
        <v>0</v>
      </c>
      <c r="L12" s="362">
        <v>0</v>
      </c>
      <c r="M12" s="362" t="s">
        <v>717</v>
      </c>
    </row>
    <row r="13" spans="1:16" ht="14.5">
      <c r="A13" s="507">
        <v>3</v>
      </c>
      <c r="B13" s="201" t="s">
        <v>674</v>
      </c>
      <c r="C13" s="362">
        <v>0</v>
      </c>
      <c r="D13" s="362">
        <v>0</v>
      </c>
      <c r="E13" s="362">
        <v>0</v>
      </c>
      <c r="F13" s="362">
        <v>0</v>
      </c>
      <c r="G13" s="362">
        <v>0</v>
      </c>
      <c r="H13" s="362">
        <v>0</v>
      </c>
      <c r="I13" s="362">
        <v>0</v>
      </c>
      <c r="J13" s="362">
        <v>0</v>
      </c>
      <c r="K13" s="362">
        <v>0</v>
      </c>
      <c r="L13" s="362">
        <v>0</v>
      </c>
      <c r="M13" s="362" t="s">
        <v>717</v>
      </c>
    </row>
    <row r="14" spans="1:16" ht="14.5">
      <c r="A14" s="507">
        <v>4</v>
      </c>
      <c r="B14" s="33" t="s">
        <v>675</v>
      </c>
      <c r="C14" s="362">
        <v>0</v>
      </c>
      <c r="D14" s="362">
        <v>0</v>
      </c>
      <c r="E14" s="362">
        <v>0</v>
      </c>
      <c r="F14" s="362">
        <v>0</v>
      </c>
      <c r="G14" s="362">
        <v>0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 t="s">
        <v>717</v>
      </c>
    </row>
    <row r="15" spans="1:16" ht="14.5">
      <c r="A15" s="507">
        <v>5</v>
      </c>
      <c r="B15" s="33" t="s">
        <v>676</v>
      </c>
      <c r="C15" s="362">
        <v>0</v>
      </c>
      <c r="D15" s="362">
        <v>0</v>
      </c>
      <c r="E15" s="362">
        <v>0</v>
      </c>
      <c r="F15" s="362">
        <v>0</v>
      </c>
      <c r="G15" s="362">
        <v>0</v>
      </c>
      <c r="H15" s="362">
        <v>0</v>
      </c>
      <c r="I15" s="362">
        <v>0</v>
      </c>
      <c r="J15" s="362">
        <v>0</v>
      </c>
      <c r="K15" s="362">
        <v>0</v>
      </c>
      <c r="L15" s="362">
        <v>0</v>
      </c>
      <c r="M15" s="362" t="s">
        <v>717</v>
      </c>
    </row>
    <row r="16" spans="1:16" ht="14.5">
      <c r="A16" s="507">
        <v>6</v>
      </c>
      <c r="B16" s="33" t="s">
        <v>677</v>
      </c>
      <c r="C16" s="362">
        <v>0</v>
      </c>
      <c r="D16" s="362">
        <v>0</v>
      </c>
      <c r="E16" s="362">
        <v>0</v>
      </c>
      <c r="F16" s="362">
        <v>0</v>
      </c>
      <c r="G16" s="362">
        <v>0</v>
      </c>
      <c r="H16" s="362">
        <v>0</v>
      </c>
      <c r="I16" s="362">
        <v>0</v>
      </c>
      <c r="J16" s="362">
        <v>0</v>
      </c>
      <c r="K16" s="362">
        <v>0</v>
      </c>
      <c r="L16" s="362">
        <v>0</v>
      </c>
      <c r="M16" s="362" t="s">
        <v>717</v>
      </c>
    </row>
    <row r="17" spans="1:13" ht="14.5">
      <c r="A17" s="507">
        <v>7</v>
      </c>
      <c r="B17" s="201" t="s">
        <v>678</v>
      </c>
      <c r="C17" s="362">
        <v>0</v>
      </c>
      <c r="D17" s="362">
        <v>0</v>
      </c>
      <c r="E17" s="362">
        <v>0</v>
      </c>
      <c r="F17" s="362">
        <v>0</v>
      </c>
      <c r="G17" s="362">
        <v>0</v>
      </c>
      <c r="H17" s="362">
        <v>0</v>
      </c>
      <c r="I17" s="362">
        <v>0</v>
      </c>
      <c r="J17" s="362">
        <v>0</v>
      </c>
      <c r="K17" s="362">
        <v>0</v>
      </c>
      <c r="L17" s="362">
        <v>0</v>
      </c>
      <c r="M17" s="362" t="s">
        <v>717</v>
      </c>
    </row>
    <row r="18" spans="1:13" ht="14.5">
      <c r="A18" s="507">
        <v>8</v>
      </c>
      <c r="B18" s="33" t="s">
        <v>679</v>
      </c>
      <c r="C18" s="362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0</v>
      </c>
      <c r="I18" s="362">
        <v>0</v>
      </c>
      <c r="J18" s="362">
        <v>0</v>
      </c>
      <c r="K18" s="362">
        <v>0</v>
      </c>
      <c r="L18" s="362">
        <v>0</v>
      </c>
      <c r="M18" s="362" t="s">
        <v>717</v>
      </c>
    </row>
    <row r="19" spans="1:13" ht="14.5">
      <c r="A19" s="507">
        <v>9</v>
      </c>
      <c r="B19" s="33" t="s">
        <v>680</v>
      </c>
      <c r="C19" s="362">
        <v>0</v>
      </c>
      <c r="D19" s="362">
        <v>0</v>
      </c>
      <c r="E19" s="362">
        <v>0</v>
      </c>
      <c r="F19" s="362">
        <v>0</v>
      </c>
      <c r="G19" s="362">
        <v>0</v>
      </c>
      <c r="H19" s="362">
        <v>0</v>
      </c>
      <c r="I19" s="362">
        <v>0</v>
      </c>
      <c r="J19" s="362">
        <v>0</v>
      </c>
      <c r="K19" s="362">
        <v>0</v>
      </c>
      <c r="L19" s="362">
        <v>0</v>
      </c>
      <c r="M19" s="362" t="s">
        <v>717</v>
      </c>
    </row>
    <row r="20" spans="1:13" ht="14.5">
      <c r="A20" s="507">
        <v>10</v>
      </c>
      <c r="B20" s="33" t="s">
        <v>681</v>
      </c>
      <c r="C20" s="362">
        <v>0</v>
      </c>
      <c r="D20" s="362">
        <v>0</v>
      </c>
      <c r="E20" s="362">
        <v>0</v>
      </c>
      <c r="F20" s="362">
        <v>0</v>
      </c>
      <c r="G20" s="362">
        <v>0</v>
      </c>
      <c r="H20" s="362">
        <v>0</v>
      </c>
      <c r="I20" s="362">
        <v>0</v>
      </c>
      <c r="J20" s="362">
        <v>0</v>
      </c>
      <c r="K20" s="362">
        <v>0</v>
      </c>
      <c r="L20" s="362">
        <v>0</v>
      </c>
      <c r="M20" s="362" t="s">
        <v>717</v>
      </c>
    </row>
    <row r="21" spans="1:13" ht="14.5">
      <c r="A21" s="507">
        <v>11</v>
      </c>
      <c r="B21" s="33" t="s">
        <v>682</v>
      </c>
      <c r="C21" s="362">
        <v>0</v>
      </c>
      <c r="D21" s="362">
        <v>0</v>
      </c>
      <c r="E21" s="362">
        <v>0</v>
      </c>
      <c r="F21" s="362">
        <v>0</v>
      </c>
      <c r="G21" s="362">
        <v>0</v>
      </c>
      <c r="H21" s="362">
        <v>0</v>
      </c>
      <c r="I21" s="362">
        <v>0</v>
      </c>
      <c r="J21" s="362">
        <v>0</v>
      </c>
      <c r="K21" s="362">
        <v>0</v>
      </c>
      <c r="L21" s="362">
        <v>0</v>
      </c>
      <c r="M21" s="362" t="s">
        <v>717</v>
      </c>
    </row>
    <row r="22" spans="1:13" ht="14.5">
      <c r="A22" s="507">
        <v>12</v>
      </c>
      <c r="B22" s="33" t="s">
        <v>683</v>
      </c>
      <c r="C22" s="362">
        <v>0</v>
      </c>
      <c r="D22" s="362">
        <v>0</v>
      </c>
      <c r="E22" s="362">
        <v>0</v>
      </c>
      <c r="F22" s="362">
        <v>0</v>
      </c>
      <c r="G22" s="362">
        <v>0</v>
      </c>
      <c r="H22" s="362">
        <v>0</v>
      </c>
      <c r="I22" s="362">
        <v>0</v>
      </c>
      <c r="J22" s="362">
        <v>0</v>
      </c>
      <c r="K22" s="362">
        <v>0</v>
      </c>
      <c r="L22" s="362">
        <v>0</v>
      </c>
      <c r="M22" s="362" t="s">
        <v>717</v>
      </c>
    </row>
    <row r="23" spans="1:13" ht="14.5">
      <c r="A23" s="507">
        <v>13</v>
      </c>
      <c r="B23" s="33" t="s">
        <v>684</v>
      </c>
      <c r="C23" s="362">
        <v>0</v>
      </c>
      <c r="D23" s="362">
        <v>0</v>
      </c>
      <c r="E23" s="362">
        <v>0</v>
      </c>
      <c r="F23" s="362">
        <v>0</v>
      </c>
      <c r="G23" s="362">
        <v>0</v>
      </c>
      <c r="H23" s="362">
        <v>0</v>
      </c>
      <c r="I23" s="362">
        <v>0</v>
      </c>
      <c r="J23" s="362">
        <v>0</v>
      </c>
      <c r="K23" s="362">
        <v>0</v>
      </c>
      <c r="L23" s="362">
        <v>0</v>
      </c>
      <c r="M23" s="362" t="s">
        <v>717</v>
      </c>
    </row>
    <row r="24" spans="1:13" ht="14.5">
      <c r="A24" s="507">
        <v>14</v>
      </c>
      <c r="B24" s="33" t="s">
        <v>685</v>
      </c>
      <c r="C24" s="362">
        <v>0</v>
      </c>
      <c r="D24" s="362">
        <v>0</v>
      </c>
      <c r="E24" s="362">
        <v>0</v>
      </c>
      <c r="F24" s="362">
        <v>0</v>
      </c>
      <c r="G24" s="362">
        <v>0</v>
      </c>
      <c r="H24" s="362">
        <v>0</v>
      </c>
      <c r="I24" s="362">
        <v>0</v>
      </c>
      <c r="J24" s="362">
        <v>0</v>
      </c>
      <c r="K24" s="362">
        <v>0</v>
      </c>
      <c r="L24" s="362">
        <v>0</v>
      </c>
      <c r="M24" s="362" t="s">
        <v>717</v>
      </c>
    </row>
    <row r="25" spans="1:13" ht="14.5">
      <c r="A25" s="507">
        <v>15</v>
      </c>
      <c r="B25" s="201" t="s">
        <v>686</v>
      </c>
      <c r="C25" s="362">
        <v>0</v>
      </c>
      <c r="D25" s="362">
        <v>0</v>
      </c>
      <c r="E25" s="362">
        <v>0</v>
      </c>
      <c r="F25" s="362">
        <v>0</v>
      </c>
      <c r="G25" s="362">
        <v>0</v>
      </c>
      <c r="H25" s="362">
        <v>0</v>
      </c>
      <c r="I25" s="362">
        <v>0</v>
      </c>
      <c r="J25" s="362">
        <v>0</v>
      </c>
      <c r="K25" s="362">
        <v>0</v>
      </c>
      <c r="L25" s="362">
        <v>0</v>
      </c>
      <c r="M25" s="362" t="s">
        <v>717</v>
      </c>
    </row>
    <row r="26" spans="1:13" ht="14.5">
      <c r="A26" s="507">
        <v>16</v>
      </c>
      <c r="B26" s="201" t="s">
        <v>687</v>
      </c>
      <c r="C26" s="362">
        <v>0</v>
      </c>
      <c r="D26" s="362">
        <v>0</v>
      </c>
      <c r="E26" s="362">
        <v>0</v>
      </c>
      <c r="F26" s="362">
        <v>0</v>
      </c>
      <c r="G26" s="362">
        <v>0</v>
      </c>
      <c r="H26" s="362">
        <v>0</v>
      </c>
      <c r="I26" s="362">
        <v>0</v>
      </c>
      <c r="J26" s="362">
        <v>0</v>
      </c>
      <c r="K26" s="362">
        <v>0</v>
      </c>
      <c r="L26" s="362">
        <v>0</v>
      </c>
      <c r="M26" s="362" t="s">
        <v>717</v>
      </c>
    </row>
    <row r="27" spans="1:13" ht="14.5">
      <c r="A27" s="507">
        <v>17</v>
      </c>
      <c r="B27" s="33" t="s">
        <v>688</v>
      </c>
      <c r="C27" s="362">
        <v>0</v>
      </c>
      <c r="D27" s="362">
        <v>0</v>
      </c>
      <c r="E27" s="362">
        <v>0</v>
      </c>
      <c r="F27" s="362">
        <v>0</v>
      </c>
      <c r="G27" s="362">
        <v>0</v>
      </c>
      <c r="H27" s="362">
        <v>0</v>
      </c>
      <c r="I27" s="362">
        <v>0</v>
      </c>
      <c r="J27" s="362">
        <v>0</v>
      </c>
      <c r="K27" s="362">
        <v>0</v>
      </c>
      <c r="L27" s="362">
        <v>0</v>
      </c>
      <c r="M27" s="362" t="s">
        <v>717</v>
      </c>
    </row>
    <row r="28" spans="1:13" ht="14.5">
      <c r="A28" s="507">
        <v>18</v>
      </c>
      <c r="B28" s="201" t="s">
        <v>689</v>
      </c>
      <c r="C28" s="362">
        <v>0</v>
      </c>
      <c r="D28" s="362">
        <v>0</v>
      </c>
      <c r="E28" s="362">
        <v>0</v>
      </c>
      <c r="F28" s="362">
        <v>0</v>
      </c>
      <c r="G28" s="362">
        <v>0</v>
      </c>
      <c r="H28" s="362">
        <v>0</v>
      </c>
      <c r="I28" s="362">
        <v>0</v>
      </c>
      <c r="J28" s="362">
        <v>0</v>
      </c>
      <c r="K28" s="362">
        <v>0</v>
      </c>
      <c r="L28" s="362">
        <v>0</v>
      </c>
      <c r="M28" s="362" t="s">
        <v>717</v>
      </c>
    </row>
    <row r="29" spans="1:13" ht="14.5">
      <c r="A29" s="507">
        <v>19</v>
      </c>
      <c r="B29" s="33" t="s">
        <v>690</v>
      </c>
      <c r="C29" s="362">
        <v>0</v>
      </c>
      <c r="D29" s="362">
        <v>0</v>
      </c>
      <c r="E29" s="362">
        <v>0</v>
      </c>
      <c r="F29" s="362">
        <v>0</v>
      </c>
      <c r="G29" s="362">
        <v>0</v>
      </c>
      <c r="H29" s="362">
        <v>0</v>
      </c>
      <c r="I29" s="362">
        <v>0</v>
      </c>
      <c r="J29" s="362">
        <v>0</v>
      </c>
      <c r="K29" s="362">
        <v>0</v>
      </c>
      <c r="L29" s="362">
        <v>0</v>
      </c>
      <c r="M29" s="362" t="s">
        <v>717</v>
      </c>
    </row>
    <row r="30" spans="1:13" ht="14.5">
      <c r="A30" s="507">
        <v>20</v>
      </c>
      <c r="B30" s="33" t="s">
        <v>691</v>
      </c>
      <c r="C30" s="362">
        <v>0</v>
      </c>
      <c r="D30" s="362">
        <v>0</v>
      </c>
      <c r="E30" s="362">
        <v>0</v>
      </c>
      <c r="F30" s="362">
        <v>0</v>
      </c>
      <c r="G30" s="362">
        <v>0</v>
      </c>
      <c r="H30" s="362">
        <v>0</v>
      </c>
      <c r="I30" s="362">
        <v>0</v>
      </c>
      <c r="J30" s="362">
        <v>0</v>
      </c>
      <c r="K30" s="362">
        <v>0</v>
      </c>
      <c r="L30" s="362">
        <v>0</v>
      </c>
      <c r="M30" s="362" t="s">
        <v>717</v>
      </c>
    </row>
    <row r="31" spans="1:13" ht="14.5">
      <c r="A31" s="507">
        <v>21</v>
      </c>
      <c r="B31" s="33" t="s">
        <v>692</v>
      </c>
      <c r="C31" s="362">
        <v>0</v>
      </c>
      <c r="D31" s="362">
        <v>0</v>
      </c>
      <c r="E31" s="362">
        <v>0</v>
      </c>
      <c r="F31" s="362">
        <v>0</v>
      </c>
      <c r="G31" s="362">
        <v>0</v>
      </c>
      <c r="H31" s="362">
        <v>0</v>
      </c>
      <c r="I31" s="362">
        <v>0</v>
      </c>
      <c r="J31" s="362">
        <v>0</v>
      </c>
      <c r="K31" s="362">
        <v>0</v>
      </c>
      <c r="L31" s="362">
        <v>0</v>
      </c>
      <c r="M31" s="362" t="s">
        <v>717</v>
      </c>
    </row>
    <row r="32" spans="1:13" ht="14.5">
      <c r="A32" s="507">
        <v>22</v>
      </c>
      <c r="B32" s="33" t="s">
        <v>693</v>
      </c>
      <c r="C32" s="362">
        <v>0</v>
      </c>
      <c r="D32" s="362">
        <v>0</v>
      </c>
      <c r="E32" s="362">
        <v>0</v>
      </c>
      <c r="F32" s="362">
        <v>0</v>
      </c>
      <c r="G32" s="362">
        <v>0</v>
      </c>
      <c r="H32" s="362">
        <v>0</v>
      </c>
      <c r="I32" s="362">
        <v>0</v>
      </c>
      <c r="J32" s="362">
        <v>0</v>
      </c>
      <c r="K32" s="362">
        <v>0</v>
      </c>
      <c r="L32" s="362">
        <v>0</v>
      </c>
      <c r="M32" s="362" t="s">
        <v>717</v>
      </c>
    </row>
    <row r="33" spans="1:13" ht="14.5">
      <c r="A33" s="507">
        <v>23</v>
      </c>
      <c r="B33" s="33" t="s">
        <v>694</v>
      </c>
      <c r="C33" s="362">
        <v>0</v>
      </c>
      <c r="D33" s="362">
        <v>0</v>
      </c>
      <c r="E33" s="362">
        <v>0</v>
      </c>
      <c r="F33" s="362">
        <v>0</v>
      </c>
      <c r="G33" s="362">
        <v>0</v>
      </c>
      <c r="H33" s="362">
        <v>0</v>
      </c>
      <c r="I33" s="362">
        <v>0</v>
      </c>
      <c r="J33" s="362">
        <v>0</v>
      </c>
      <c r="K33" s="362">
        <v>0</v>
      </c>
      <c r="L33" s="362">
        <v>0</v>
      </c>
      <c r="M33" s="362" t="s">
        <v>717</v>
      </c>
    </row>
    <row r="34" spans="1:13" ht="14.5">
      <c r="A34" s="484">
        <v>24</v>
      </c>
      <c r="B34" s="33" t="s">
        <v>919</v>
      </c>
      <c r="C34" s="362">
        <v>0</v>
      </c>
      <c r="D34" s="362">
        <v>0</v>
      </c>
      <c r="E34" s="362">
        <v>0</v>
      </c>
      <c r="F34" s="362">
        <v>0</v>
      </c>
      <c r="G34" s="362">
        <v>0</v>
      </c>
      <c r="H34" s="362">
        <v>0</v>
      </c>
      <c r="I34" s="362">
        <v>0</v>
      </c>
      <c r="J34" s="362">
        <v>0</v>
      </c>
      <c r="K34" s="362">
        <v>0</v>
      </c>
      <c r="L34" s="362">
        <v>0</v>
      </c>
      <c r="M34" s="362" t="s">
        <v>717</v>
      </c>
    </row>
    <row r="35" spans="1:13" ht="14.5">
      <c r="A35" s="484">
        <v>25</v>
      </c>
      <c r="B35" s="33" t="s">
        <v>920</v>
      </c>
      <c r="C35" s="362">
        <v>0</v>
      </c>
      <c r="D35" s="362">
        <v>0</v>
      </c>
      <c r="E35" s="362">
        <v>0</v>
      </c>
      <c r="F35" s="362">
        <v>0</v>
      </c>
      <c r="G35" s="362">
        <v>0</v>
      </c>
      <c r="H35" s="362">
        <v>0</v>
      </c>
      <c r="I35" s="362">
        <v>0</v>
      </c>
      <c r="J35" s="362">
        <v>0</v>
      </c>
      <c r="K35" s="362">
        <v>0</v>
      </c>
      <c r="L35" s="362">
        <v>0</v>
      </c>
      <c r="M35" s="362" t="s">
        <v>717</v>
      </c>
    </row>
    <row r="36" spans="1:13" ht="14.5">
      <c r="A36" s="484">
        <v>26</v>
      </c>
      <c r="B36" s="33" t="s">
        <v>921</v>
      </c>
      <c r="C36" s="362">
        <v>0</v>
      </c>
      <c r="D36" s="362">
        <v>0</v>
      </c>
      <c r="E36" s="362">
        <v>0</v>
      </c>
      <c r="F36" s="362">
        <v>0</v>
      </c>
      <c r="G36" s="362">
        <v>0</v>
      </c>
      <c r="H36" s="362">
        <v>0</v>
      </c>
      <c r="I36" s="362">
        <v>0</v>
      </c>
      <c r="J36" s="362">
        <v>0</v>
      </c>
      <c r="K36" s="362">
        <v>0</v>
      </c>
      <c r="L36" s="362">
        <v>0</v>
      </c>
      <c r="M36" s="362" t="s">
        <v>717</v>
      </c>
    </row>
    <row r="37" spans="1:13" ht="13">
      <c r="A37" s="20" t="s">
        <v>14</v>
      </c>
      <c r="B37" s="9"/>
      <c r="C37" s="8">
        <f>SUM(C11:C36)</f>
        <v>0</v>
      </c>
      <c r="D37" s="8">
        <f t="shared" ref="D37:L37" si="0">SUM(D11:D36)</f>
        <v>0</v>
      </c>
      <c r="E37" s="8">
        <f t="shared" si="0"/>
        <v>0</v>
      </c>
      <c r="F37" s="8">
        <f t="shared" si="0"/>
        <v>0</v>
      </c>
      <c r="G37" s="8">
        <f t="shared" si="0"/>
        <v>0</v>
      </c>
      <c r="H37" s="8">
        <f t="shared" si="0"/>
        <v>0</v>
      </c>
      <c r="I37" s="8">
        <f t="shared" si="0"/>
        <v>0</v>
      </c>
      <c r="J37" s="8">
        <f t="shared" si="0"/>
        <v>0</v>
      </c>
      <c r="K37" s="8">
        <f t="shared" si="0"/>
        <v>0</v>
      </c>
      <c r="L37" s="8">
        <f t="shared" si="0"/>
        <v>0</v>
      </c>
      <c r="M37" s="9"/>
    </row>
    <row r="38" spans="1:13" ht="16.5" customHeight="1">
      <c r="B38" s="88"/>
      <c r="C38" s="863"/>
      <c r="D38" s="863"/>
      <c r="E38" s="863"/>
      <c r="F38" s="863"/>
    </row>
    <row r="40" spans="1:13" ht="13">
      <c r="A40" s="13" t="s">
        <v>750</v>
      </c>
    </row>
    <row r="41" spans="1:13" ht="13">
      <c r="A41" s="13" t="str">
        <f>'AT-23A _AMS'!A44</f>
        <v xml:space="preserve">Date : 28.04.2020 </v>
      </c>
    </row>
    <row r="42" spans="1:13" ht="13">
      <c r="K42" s="13" t="s">
        <v>706</v>
      </c>
    </row>
    <row r="43" spans="1:13">
      <c r="K43" s="221" t="s">
        <v>707</v>
      </c>
    </row>
    <row r="44" spans="1:13">
      <c r="K44" s="221" t="s">
        <v>708</v>
      </c>
    </row>
  </sheetData>
  <mergeCells count="12">
    <mergeCell ref="B2:L2"/>
    <mergeCell ref="L1:M1"/>
    <mergeCell ref="C1:I1"/>
    <mergeCell ref="C38:F38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  <colBreaks count="1" manualBreakCount="1">
    <brk id="1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L47"/>
  <sheetViews>
    <sheetView view="pageBreakPreview" zoomScale="70" zoomScaleNormal="100" zoomScaleSheetLayoutView="70" workbookViewId="0">
      <selection activeCell="A44" sqref="A44"/>
    </sheetView>
  </sheetViews>
  <sheetFormatPr defaultRowHeight="12.5"/>
  <cols>
    <col min="1" max="1" width="36" customWidth="1"/>
    <col min="2" max="2" width="25.7265625" customWidth="1"/>
    <col min="3" max="3" width="21.81640625" customWidth="1"/>
    <col min="4" max="4" width="22.54296875" customWidth="1"/>
    <col min="5" max="5" width="19.453125" customWidth="1"/>
    <col min="6" max="6" width="17.36328125" customWidth="1"/>
  </cols>
  <sheetData>
    <row r="1" spans="1:12" ht="15.5">
      <c r="A1" s="695" t="s">
        <v>0</v>
      </c>
      <c r="B1" s="695"/>
      <c r="C1" s="695"/>
      <c r="D1" s="695"/>
      <c r="E1" s="695"/>
      <c r="F1" s="145" t="s">
        <v>509</v>
      </c>
      <c r="G1" s="136"/>
      <c r="H1" s="136"/>
      <c r="I1" s="136"/>
      <c r="J1" s="136"/>
      <c r="K1" s="136"/>
      <c r="L1" s="136"/>
    </row>
    <row r="2" spans="1:12" ht="20.5">
      <c r="A2" s="696" t="s">
        <v>838</v>
      </c>
      <c r="B2" s="696"/>
      <c r="C2" s="696"/>
      <c r="D2" s="696"/>
      <c r="E2" s="696"/>
      <c r="F2" s="696"/>
      <c r="G2" s="137"/>
      <c r="H2" s="137"/>
      <c r="I2" s="137"/>
      <c r="J2" s="137"/>
      <c r="K2" s="137"/>
      <c r="L2" s="137"/>
    </row>
    <row r="3" spans="1:12">
      <c r="A3" s="88"/>
      <c r="B3" s="88"/>
      <c r="C3" s="88"/>
      <c r="D3" s="88"/>
      <c r="E3" s="88"/>
      <c r="F3" s="88"/>
    </row>
    <row r="4" spans="1:12" ht="18.5">
      <c r="A4" s="872" t="s">
        <v>508</v>
      </c>
      <c r="B4" s="872"/>
      <c r="C4" s="872"/>
      <c r="D4" s="872"/>
      <c r="E4" s="872"/>
      <c r="F4" s="872"/>
      <c r="G4" s="872"/>
    </row>
    <row r="5" spans="1:12" ht="18.5">
      <c r="A5" s="13" t="s">
        <v>756</v>
      </c>
      <c r="B5" s="146"/>
      <c r="C5" s="146"/>
      <c r="D5" s="146"/>
      <c r="E5" s="146"/>
      <c r="F5" s="146"/>
      <c r="G5" s="146"/>
    </row>
    <row r="6" spans="1:12" ht="31">
      <c r="A6" s="147"/>
      <c r="B6" s="148" t="s">
        <v>306</v>
      </c>
      <c r="C6" s="148" t="s">
        <v>307</v>
      </c>
      <c r="D6" s="148" t="s">
        <v>308</v>
      </c>
      <c r="E6" s="149"/>
      <c r="F6" s="149"/>
    </row>
    <row r="7" spans="1:12" ht="14.5">
      <c r="A7" s="150" t="s">
        <v>309</v>
      </c>
      <c r="B7" s="158" t="s">
        <v>739</v>
      </c>
      <c r="C7" s="158" t="s">
        <v>739</v>
      </c>
      <c r="D7" s="158" t="s">
        <v>739</v>
      </c>
      <c r="E7" s="149"/>
      <c r="F7" s="149"/>
    </row>
    <row r="8" spans="1:12" ht="13.5" customHeight="1">
      <c r="A8" s="150" t="s">
        <v>310</v>
      </c>
      <c r="B8" s="158" t="s">
        <v>698</v>
      </c>
      <c r="C8" s="158" t="s">
        <v>698</v>
      </c>
      <c r="D8" s="158" t="s">
        <v>698</v>
      </c>
      <c r="E8" s="149"/>
      <c r="F8" s="149"/>
    </row>
    <row r="9" spans="1:12" ht="13.5" customHeight="1">
      <c r="A9" s="150" t="s">
        <v>311</v>
      </c>
      <c r="B9" s="158"/>
      <c r="C9" s="150"/>
      <c r="D9" s="150"/>
      <c r="E9" s="149"/>
      <c r="F9" s="149"/>
    </row>
    <row r="10" spans="1:12" ht="13.5" customHeight="1">
      <c r="A10" s="151" t="s">
        <v>312</v>
      </c>
      <c r="B10" s="158" t="s">
        <v>705</v>
      </c>
      <c r="C10" s="158" t="s">
        <v>739</v>
      </c>
      <c r="D10" s="158" t="s">
        <v>739</v>
      </c>
      <c r="E10" s="149"/>
      <c r="F10" s="149"/>
    </row>
    <row r="11" spans="1:12" ht="13.5" customHeight="1">
      <c r="A11" s="151" t="s">
        <v>313</v>
      </c>
      <c r="B11" s="158" t="s">
        <v>740</v>
      </c>
      <c r="C11" s="158" t="s">
        <v>698</v>
      </c>
      <c r="D11" s="158" t="s">
        <v>739</v>
      </c>
      <c r="E11" s="149"/>
      <c r="F11" s="149"/>
    </row>
    <row r="12" spans="1:12" ht="13.5" customHeight="1">
      <c r="A12" s="151" t="s">
        <v>314</v>
      </c>
      <c r="B12" s="158" t="s">
        <v>739</v>
      </c>
      <c r="C12" s="158" t="s">
        <v>739</v>
      </c>
      <c r="D12" s="158" t="s">
        <v>739</v>
      </c>
      <c r="E12" s="149"/>
      <c r="F12" s="149"/>
    </row>
    <row r="13" spans="1:12" ht="13.5" customHeight="1">
      <c r="A13" s="151" t="s">
        <v>315</v>
      </c>
      <c r="B13" s="363" t="s">
        <v>741</v>
      </c>
      <c r="C13" s="158" t="s">
        <v>698</v>
      </c>
      <c r="D13" s="158" t="s">
        <v>739</v>
      </c>
      <c r="E13" s="149"/>
      <c r="F13" s="149"/>
    </row>
    <row r="14" spans="1:12" ht="13.5" customHeight="1">
      <c r="A14" s="151" t="s">
        <v>316</v>
      </c>
      <c r="B14" s="158" t="s">
        <v>739</v>
      </c>
      <c r="C14" s="158" t="s">
        <v>739</v>
      </c>
      <c r="D14" s="158" t="s">
        <v>739</v>
      </c>
      <c r="E14" s="149"/>
      <c r="F14" s="149"/>
    </row>
    <row r="15" spans="1:12" ht="13.5" customHeight="1">
      <c r="A15" s="151" t="s">
        <v>317</v>
      </c>
      <c r="B15" s="158" t="s">
        <v>739</v>
      </c>
      <c r="C15" s="158" t="s">
        <v>739</v>
      </c>
      <c r="D15" s="158" t="s">
        <v>739</v>
      </c>
      <c r="E15" s="149"/>
      <c r="F15" s="149"/>
    </row>
    <row r="16" spans="1:12" ht="13.5" customHeight="1">
      <c r="A16" s="151" t="s">
        <v>318</v>
      </c>
      <c r="B16" s="158" t="s">
        <v>739</v>
      </c>
      <c r="C16" s="158" t="s">
        <v>739</v>
      </c>
      <c r="D16" s="158" t="s">
        <v>739</v>
      </c>
      <c r="E16" s="149"/>
      <c r="F16" s="149"/>
    </row>
    <row r="17" spans="1:7" ht="13.5" customHeight="1">
      <c r="A17" s="151" t="s">
        <v>319</v>
      </c>
      <c r="B17" s="158" t="s">
        <v>698</v>
      </c>
      <c r="C17" s="158" t="s">
        <v>698</v>
      </c>
      <c r="D17" s="158" t="s">
        <v>698</v>
      </c>
      <c r="E17" s="149"/>
      <c r="F17" s="149"/>
    </row>
    <row r="18" spans="1:7" ht="13.5" customHeight="1">
      <c r="A18" s="152"/>
      <c r="B18" s="153"/>
      <c r="C18" s="153"/>
      <c r="D18" s="153"/>
      <c r="E18" s="149"/>
      <c r="F18" s="149"/>
    </row>
    <row r="19" spans="1:7" ht="13.5" customHeight="1">
      <c r="A19" s="872" t="s">
        <v>320</v>
      </c>
      <c r="B19" s="872"/>
      <c r="C19" s="872"/>
      <c r="D19" s="872"/>
      <c r="E19" s="872"/>
      <c r="F19" s="872"/>
      <c r="G19" s="872"/>
    </row>
    <row r="20" spans="1:7" ht="14.5">
      <c r="A20" s="149"/>
      <c r="B20" s="149"/>
      <c r="C20" s="149"/>
      <c r="D20" s="149"/>
      <c r="E20" s="727" t="s">
        <v>916</v>
      </c>
      <c r="F20" s="727"/>
      <c r="G20" s="48"/>
    </row>
    <row r="21" spans="1:7" ht="46.15" customHeight="1">
      <c r="A21" s="140" t="s">
        <v>410</v>
      </c>
      <c r="B21" s="140" t="s">
        <v>3</v>
      </c>
      <c r="C21" s="154" t="s">
        <v>321</v>
      </c>
      <c r="D21" s="155" t="s">
        <v>322</v>
      </c>
      <c r="E21" s="140" t="s">
        <v>323</v>
      </c>
      <c r="F21" s="140" t="s">
        <v>324</v>
      </c>
    </row>
    <row r="22" spans="1:7" ht="14.5">
      <c r="A22" s="150" t="s">
        <v>325</v>
      </c>
      <c r="B22" s="158" t="s">
        <v>705</v>
      </c>
      <c r="C22" s="365">
        <v>0</v>
      </c>
      <c r="D22" s="367" t="s">
        <v>705</v>
      </c>
      <c r="E22" s="368" t="s">
        <v>705</v>
      </c>
      <c r="F22" s="368" t="s">
        <v>705</v>
      </c>
    </row>
    <row r="23" spans="1:7" ht="14.5">
      <c r="A23" s="150" t="s">
        <v>326</v>
      </c>
      <c r="B23" s="158" t="s">
        <v>705</v>
      </c>
      <c r="C23" s="366">
        <v>0</v>
      </c>
      <c r="D23" s="367" t="s">
        <v>705</v>
      </c>
      <c r="E23" s="368" t="s">
        <v>705</v>
      </c>
      <c r="F23" s="368" t="s">
        <v>705</v>
      </c>
    </row>
    <row r="24" spans="1:7" ht="14.5">
      <c r="A24" s="150" t="s">
        <v>327</v>
      </c>
      <c r="B24" s="158" t="s">
        <v>705</v>
      </c>
      <c r="C24" s="364">
        <v>0</v>
      </c>
      <c r="D24" s="367" t="s">
        <v>705</v>
      </c>
      <c r="E24" s="368" t="s">
        <v>705</v>
      </c>
      <c r="F24" s="368" t="s">
        <v>705</v>
      </c>
    </row>
    <row r="25" spans="1:7" ht="26">
      <c r="A25" s="150" t="s">
        <v>328</v>
      </c>
      <c r="B25" s="158" t="s">
        <v>705</v>
      </c>
      <c r="C25" s="364">
        <v>0</v>
      </c>
      <c r="D25" s="367" t="s">
        <v>705</v>
      </c>
      <c r="E25" s="368" t="s">
        <v>705</v>
      </c>
      <c r="F25" s="368" t="s">
        <v>705</v>
      </c>
    </row>
    <row r="26" spans="1:7" ht="32.25" customHeight="1">
      <c r="A26" s="150" t="s">
        <v>329</v>
      </c>
      <c r="B26" s="158" t="s">
        <v>705</v>
      </c>
      <c r="C26" s="364">
        <v>0</v>
      </c>
      <c r="D26" s="367" t="s">
        <v>705</v>
      </c>
      <c r="E26" s="368" t="s">
        <v>705</v>
      </c>
      <c r="F26" s="368" t="s">
        <v>705</v>
      </c>
    </row>
    <row r="27" spans="1:7" ht="14.5">
      <c r="A27" s="150" t="s">
        <v>330</v>
      </c>
      <c r="B27" s="158" t="s">
        <v>705</v>
      </c>
      <c r="C27" s="364">
        <v>0</v>
      </c>
      <c r="D27" s="367" t="s">
        <v>705</v>
      </c>
      <c r="E27" s="368" t="s">
        <v>705</v>
      </c>
      <c r="F27" s="368" t="s">
        <v>705</v>
      </c>
    </row>
    <row r="28" spans="1:7" ht="14.5">
      <c r="A28" s="150" t="s">
        <v>331</v>
      </c>
      <c r="B28" s="158" t="s">
        <v>705</v>
      </c>
      <c r="C28" s="364">
        <v>0</v>
      </c>
      <c r="D28" s="367" t="s">
        <v>705</v>
      </c>
      <c r="E28" s="368" t="s">
        <v>705</v>
      </c>
      <c r="F28" s="368" t="s">
        <v>705</v>
      </c>
    </row>
    <row r="29" spans="1:7" ht="14.5">
      <c r="A29" s="150" t="s">
        <v>332</v>
      </c>
      <c r="B29" s="158" t="s">
        <v>705</v>
      </c>
      <c r="C29" s="366">
        <v>0</v>
      </c>
      <c r="D29" s="367" t="s">
        <v>705</v>
      </c>
      <c r="E29" s="368" t="s">
        <v>705</v>
      </c>
      <c r="F29" s="368" t="s">
        <v>705</v>
      </c>
    </row>
    <row r="30" spans="1:7" ht="14.5">
      <c r="A30" s="150" t="s">
        <v>333</v>
      </c>
      <c r="B30" s="158" t="s">
        <v>705</v>
      </c>
      <c r="C30" s="366">
        <v>0</v>
      </c>
      <c r="D30" s="367" t="s">
        <v>705</v>
      </c>
      <c r="E30" s="368" t="s">
        <v>705</v>
      </c>
      <c r="F30" s="368" t="s">
        <v>705</v>
      </c>
    </row>
    <row r="31" spans="1:7" ht="14.5">
      <c r="A31" s="150" t="s">
        <v>334</v>
      </c>
      <c r="B31" s="158" t="s">
        <v>705</v>
      </c>
      <c r="C31" s="366">
        <v>0</v>
      </c>
      <c r="D31" s="367" t="s">
        <v>705</v>
      </c>
      <c r="E31" s="368" t="s">
        <v>705</v>
      </c>
      <c r="F31" s="368" t="s">
        <v>705</v>
      </c>
    </row>
    <row r="32" spans="1:7" ht="14.5">
      <c r="A32" s="150" t="s">
        <v>335</v>
      </c>
      <c r="B32" s="158" t="s">
        <v>705</v>
      </c>
      <c r="C32" s="366">
        <v>0</v>
      </c>
      <c r="D32" s="367" t="s">
        <v>705</v>
      </c>
      <c r="E32" s="368" t="s">
        <v>705</v>
      </c>
      <c r="F32" s="368" t="s">
        <v>705</v>
      </c>
    </row>
    <row r="33" spans="1:6" ht="14.5">
      <c r="A33" s="150" t="s">
        <v>336</v>
      </c>
      <c r="B33" s="158" t="s">
        <v>705</v>
      </c>
      <c r="C33" s="366">
        <v>0</v>
      </c>
      <c r="D33" s="367" t="s">
        <v>705</v>
      </c>
      <c r="E33" s="368" t="s">
        <v>705</v>
      </c>
      <c r="F33" s="368" t="s">
        <v>705</v>
      </c>
    </row>
    <row r="34" spans="1:6" ht="14.5">
      <c r="A34" s="150" t="s">
        <v>337</v>
      </c>
      <c r="B34" s="158" t="s">
        <v>705</v>
      </c>
      <c r="C34" s="366">
        <v>0</v>
      </c>
      <c r="D34" s="367" t="s">
        <v>705</v>
      </c>
      <c r="E34" s="368" t="s">
        <v>705</v>
      </c>
      <c r="F34" s="368" t="s">
        <v>705</v>
      </c>
    </row>
    <row r="35" spans="1:6" ht="14.5">
      <c r="A35" s="150" t="s">
        <v>338</v>
      </c>
      <c r="B35" s="158" t="s">
        <v>705</v>
      </c>
      <c r="C35" s="366">
        <v>0</v>
      </c>
      <c r="D35" s="367" t="s">
        <v>705</v>
      </c>
      <c r="E35" s="368" t="s">
        <v>705</v>
      </c>
      <c r="F35" s="368" t="s">
        <v>705</v>
      </c>
    </row>
    <row r="36" spans="1:6" ht="14.5">
      <c r="A36" s="150" t="s">
        <v>339</v>
      </c>
      <c r="B36" s="158" t="s">
        <v>705</v>
      </c>
      <c r="C36" s="366">
        <v>0</v>
      </c>
      <c r="D36" s="367" t="s">
        <v>705</v>
      </c>
      <c r="E36" s="368" t="s">
        <v>705</v>
      </c>
      <c r="F36" s="368" t="s">
        <v>705</v>
      </c>
    </row>
    <row r="37" spans="1:6" ht="14.5">
      <c r="A37" s="150" t="s">
        <v>340</v>
      </c>
      <c r="B37" s="158" t="s">
        <v>705</v>
      </c>
      <c r="C37" s="366">
        <v>0</v>
      </c>
      <c r="D37" s="367" t="s">
        <v>705</v>
      </c>
      <c r="E37" s="368" t="s">
        <v>705</v>
      </c>
      <c r="F37" s="368" t="s">
        <v>705</v>
      </c>
    </row>
    <row r="38" spans="1:6" ht="14.5">
      <c r="A38" s="150" t="s">
        <v>41</v>
      </c>
      <c r="B38" s="158" t="s">
        <v>705</v>
      </c>
      <c r="C38" s="366">
        <v>0</v>
      </c>
      <c r="D38" s="367" t="s">
        <v>705</v>
      </c>
      <c r="E38" s="368" t="s">
        <v>705</v>
      </c>
      <c r="F38" s="368" t="s">
        <v>705</v>
      </c>
    </row>
    <row r="39" spans="1:6" ht="14.5">
      <c r="A39" s="158" t="s">
        <v>14</v>
      </c>
      <c r="B39" s="150"/>
      <c r="C39" s="515">
        <v>0</v>
      </c>
      <c r="D39" s="156"/>
      <c r="E39" s="157"/>
      <c r="F39" s="157"/>
    </row>
    <row r="42" spans="1:6" ht="13">
      <c r="A42" s="13" t="s">
        <v>750</v>
      </c>
    </row>
    <row r="43" spans="1:6" ht="13">
      <c r="A43" s="13" t="str">
        <f>'AT-24'!A41</f>
        <v xml:space="preserve">Date : 28.04.2020 </v>
      </c>
    </row>
    <row r="45" spans="1:6" ht="13">
      <c r="E45" s="13" t="s">
        <v>706</v>
      </c>
    </row>
    <row r="46" spans="1:6">
      <c r="E46" s="221" t="s">
        <v>707</v>
      </c>
    </row>
    <row r="47" spans="1:6">
      <c r="E47" s="221" t="s">
        <v>708</v>
      </c>
    </row>
  </sheetData>
  <mergeCells count="5">
    <mergeCell ref="A1:E1"/>
    <mergeCell ref="A2:F2"/>
    <mergeCell ref="A4:G4"/>
    <mergeCell ref="A19:G19"/>
    <mergeCell ref="E20:F20"/>
  </mergeCells>
  <hyperlinks>
    <hyperlink ref="B13" r:id="rId1" xr:uid="{00000000-0004-0000-3300-000000000000}"/>
  </hyperlinks>
  <printOptions horizontalCentered="1"/>
  <pageMargins left="0.70866141732283505" right="0.70866141732283505" top="1.2362204720000001" bottom="0.5" header="0.31496062992126" footer="0.31496062992126"/>
  <pageSetup paperSize="9" scale="63" orientation="landscape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2:H13"/>
  <sheetViews>
    <sheetView view="pageBreakPreview" zoomScale="90" zoomScaleSheetLayoutView="90" workbookViewId="0">
      <selection activeCell="S12" sqref="S12"/>
    </sheetView>
  </sheetViews>
  <sheetFormatPr defaultRowHeight="12.5"/>
  <sheetData>
    <row r="2" spans="2:8" ht="13">
      <c r="B2" s="13"/>
    </row>
    <row r="4" spans="2:8" ht="12.75" customHeight="1">
      <c r="B4" s="873" t="s">
        <v>968</v>
      </c>
      <c r="C4" s="873"/>
      <c r="D4" s="873"/>
      <c r="E4" s="873"/>
      <c r="F4" s="873"/>
      <c r="G4" s="873"/>
      <c r="H4" s="873"/>
    </row>
    <row r="5" spans="2:8" ht="12.75" customHeight="1">
      <c r="B5" s="873"/>
      <c r="C5" s="873"/>
      <c r="D5" s="873"/>
      <c r="E5" s="873"/>
      <c r="F5" s="873"/>
      <c r="G5" s="873"/>
      <c r="H5" s="873"/>
    </row>
    <row r="6" spans="2:8" ht="12.75" customHeight="1">
      <c r="B6" s="873"/>
      <c r="C6" s="873"/>
      <c r="D6" s="873"/>
      <c r="E6" s="873"/>
      <c r="F6" s="873"/>
      <c r="G6" s="873"/>
      <c r="H6" s="873"/>
    </row>
    <row r="7" spans="2:8" ht="12.75" customHeight="1">
      <c r="B7" s="873"/>
      <c r="C7" s="873"/>
      <c r="D7" s="873"/>
      <c r="E7" s="873"/>
      <c r="F7" s="873"/>
      <c r="G7" s="873"/>
      <c r="H7" s="873"/>
    </row>
    <row r="8" spans="2:8" ht="12.75" customHeight="1">
      <c r="B8" s="873"/>
      <c r="C8" s="873"/>
      <c r="D8" s="873"/>
      <c r="E8" s="873"/>
      <c r="F8" s="873"/>
      <c r="G8" s="873"/>
      <c r="H8" s="873"/>
    </row>
    <row r="9" spans="2:8" ht="12.75" customHeight="1">
      <c r="B9" s="873"/>
      <c r="C9" s="873"/>
      <c r="D9" s="873"/>
      <c r="E9" s="873"/>
      <c r="F9" s="873"/>
      <c r="G9" s="873"/>
      <c r="H9" s="873"/>
    </row>
    <row r="10" spans="2:8" ht="12.75" customHeight="1">
      <c r="B10" s="873"/>
      <c r="C10" s="873"/>
      <c r="D10" s="873"/>
      <c r="E10" s="873"/>
      <c r="F10" s="873"/>
      <c r="G10" s="873"/>
      <c r="H10" s="873"/>
    </row>
    <row r="11" spans="2:8" ht="12.75" customHeight="1">
      <c r="B11" s="873"/>
      <c r="C11" s="873"/>
      <c r="D11" s="873"/>
      <c r="E11" s="873"/>
      <c r="F11" s="873"/>
      <c r="G11" s="873"/>
      <c r="H11" s="873"/>
    </row>
    <row r="12" spans="2:8" ht="12.75" customHeight="1">
      <c r="B12" s="873"/>
      <c r="C12" s="873"/>
      <c r="D12" s="873"/>
      <c r="E12" s="873"/>
      <c r="F12" s="873"/>
      <c r="G12" s="873"/>
      <c r="H12" s="873"/>
    </row>
    <row r="13" spans="2:8" ht="12.75" customHeight="1">
      <c r="B13" s="873"/>
      <c r="C13" s="873"/>
      <c r="D13" s="873"/>
      <c r="E13" s="873"/>
      <c r="F13" s="873"/>
      <c r="G13" s="873"/>
      <c r="H13" s="873"/>
    </row>
  </sheetData>
  <mergeCells count="1">
    <mergeCell ref="B4:H13"/>
  </mergeCells>
  <printOptions horizontalCentered="1"/>
  <pageMargins left="0.70866141732283505" right="0.70866141732283505" top="1.2362204720000001" bottom="0" header="0.31496062992126" footer="0.31496062992126"/>
  <pageSetup paperSize="9" orientation="landscape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N31"/>
  <sheetViews>
    <sheetView topLeftCell="A16" zoomScale="90" zoomScaleNormal="90" zoomScaleSheetLayoutView="100" workbookViewId="0">
      <selection activeCell="A30" sqref="A30"/>
    </sheetView>
  </sheetViews>
  <sheetFormatPr defaultColWidth="9.1796875" defaultRowHeight="14"/>
  <cols>
    <col min="1" max="1" width="4.7265625" style="31" customWidth="1"/>
    <col min="2" max="2" width="16.81640625" style="31" customWidth="1"/>
    <col min="3" max="3" width="11.7265625" style="31" customWidth="1"/>
    <col min="4" max="4" width="12" style="31" customWidth="1"/>
    <col min="5" max="5" width="12.08984375" style="31" customWidth="1"/>
    <col min="6" max="6" width="17.36328125" style="31" customWidth="1"/>
    <col min="7" max="7" width="12.36328125" style="31" customWidth="1"/>
    <col min="8" max="8" width="16" style="31" customWidth="1"/>
    <col min="9" max="9" width="12.6328125" style="31" customWidth="1"/>
    <col min="10" max="10" width="15" style="31" customWidth="1"/>
    <col min="11" max="11" width="16" style="31" customWidth="1"/>
    <col min="12" max="12" width="14.453125" style="31" customWidth="1"/>
    <col min="13" max="16384" width="9.1796875" style="31"/>
  </cols>
  <sheetData>
    <row r="1" spans="1:12" ht="15" customHeight="1">
      <c r="C1" s="585"/>
      <c r="D1" s="585"/>
      <c r="E1" s="585"/>
      <c r="F1" s="585"/>
      <c r="G1" s="585"/>
      <c r="H1" s="585"/>
      <c r="I1" s="114"/>
      <c r="J1" s="760" t="s">
        <v>510</v>
      </c>
      <c r="K1" s="760"/>
    </row>
    <row r="2" spans="1:12" s="36" customFormat="1" ht="19.5" customHeight="1">
      <c r="A2" s="875" t="s">
        <v>0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</row>
    <row r="3" spans="1:12" s="36" customFormat="1" ht="19.5" customHeight="1">
      <c r="A3" s="874" t="s">
        <v>838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</row>
    <row r="4" spans="1:12" s="36" customFormat="1" ht="14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s="36" customFormat="1" ht="18" customHeight="1">
      <c r="A5" s="876" t="s">
        <v>902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</row>
    <row r="6" spans="1:12" ht="15.5">
      <c r="A6" s="397" t="s">
        <v>757</v>
      </c>
      <c r="B6" s="397"/>
      <c r="C6" s="12"/>
      <c r="D6" s="12"/>
      <c r="E6" s="12"/>
      <c r="F6" s="12"/>
      <c r="G6" s="12"/>
      <c r="H6" s="12"/>
      <c r="I6" s="12"/>
      <c r="J6" s="12"/>
      <c r="K6" s="12"/>
    </row>
    <row r="7" spans="1:12" ht="29.25" customHeight="1">
      <c r="A7" s="877" t="s">
        <v>68</v>
      </c>
      <c r="B7" s="877" t="s">
        <v>69</v>
      </c>
      <c r="C7" s="877" t="s">
        <v>70</v>
      </c>
      <c r="D7" s="877" t="s">
        <v>148</v>
      </c>
      <c r="E7" s="877"/>
      <c r="F7" s="877"/>
      <c r="G7" s="877"/>
      <c r="H7" s="877"/>
      <c r="I7" s="878" t="s">
        <v>228</v>
      </c>
      <c r="J7" s="877" t="s">
        <v>71</v>
      </c>
      <c r="K7" s="877" t="s">
        <v>459</v>
      </c>
      <c r="L7" s="884" t="s">
        <v>72</v>
      </c>
    </row>
    <row r="8" spans="1:12" ht="33.75" customHeight="1">
      <c r="A8" s="877"/>
      <c r="B8" s="877"/>
      <c r="C8" s="877"/>
      <c r="D8" s="877" t="s">
        <v>73</v>
      </c>
      <c r="E8" s="877" t="s">
        <v>74</v>
      </c>
      <c r="F8" s="877"/>
      <c r="G8" s="877"/>
      <c r="H8" s="32" t="s">
        <v>75</v>
      </c>
      <c r="I8" s="879"/>
      <c r="J8" s="877"/>
      <c r="K8" s="877"/>
      <c r="L8" s="884"/>
    </row>
    <row r="9" spans="1:12" ht="28">
      <c r="A9" s="877"/>
      <c r="B9" s="877"/>
      <c r="C9" s="877"/>
      <c r="D9" s="877"/>
      <c r="E9" s="32" t="s">
        <v>76</v>
      </c>
      <c r="F9" s="32" t="s">
        <v>77</v>
      </c>
      <c r="G9" s="32" t="s">
        <v>14</v>
      </c>
      <c r="H9" s="32"/>
      <c r="I9" s="880"/>
      <c r="J9" s="877"/>
      <c r="K9" s="877"/>
      <c r="L9" s="884"/>
    </row>
    <row r="10" spans="1:12" s="106" customFormat="1" ht="17.149999999999999" customHeight="1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105">
        <v>12</v>
      </c>
    </row>
    <row r="11" spans="1:12" ht="17.149999999999999" customHeight="1">
      <c r="A11" s="38">
        <v>1</v>
      </c>
      <c r="B11" s="39" t="s">
        <v>925</v>
      </c>
      <c r="C11" s="409">
        <v>30</v>
      </c>
      <c r="D11" s="409">
        <v>14</v>
      </c>
      <c r="E11" s="409">
        <v>2</v>
      </c>
      <c r="F11" s="409">
        <v>1</v>
      </c>
      <c r="G11" s="409">
        <f>E11+F11</f>
        <v>3</v>
      </c>
      <c r="H11" s="409">
        <f>D11+G11</f>
        <v>17</v>
      </c>
      <c r="I11" s="409">
        <v>9</v>
      </c>
      <c r="J11" s="409">
        <v>13</v>
      </c>
      <c r="K11" s="34">
        <v>0</v>
      </c>
      <c r="L11" s="881" t="s">
        <v>742</v>
      </c>
    </row>
    <row r="12" spans="1:12" ht="17.149999999999999" customHeight="1">
      <c r="A12" s="38">
        <v>2</v>
      </c>
      <c r="B12" s="39" t="s">
        <v>924</v>
      </c>
      <c r="C12" s="409">
        <v>31</v>
      </c>
      <c r="D12" s="409">
        <v>31</v>
      </c>
      <c r="E12" s="409">
        <v>0</v>
      </c>
      <c r="F12" s="409">
        <v>0</v>
      </c>
      <c r="G12" s="471">
        <f t="shared" ref="G12:G22" si="0">E12+F12</f>
        <v>0</v>
      </c>
      <c r="H12" s="471">
        <f t="shared" ref="H12:H22" si="1">D12+G12</f>
        <v>31</v>
      </c>
      <c r="I12" s="409">
        <v>0</v>
      </c>
      <c r="J12" s="409">
        <v>0</v>
      </c>
      <c r="K12" s="34">
        <v>0</v>
      </c>
      <c r="L12" s="882"/>
    </row>
    <row r="13" spans="1:12" ht="17.149999999999999" customHeight="1">
      <c r="A13" s="38">
        <v>3</v>
      </c>
      <c r="B13" s="39" t="s">
        <v>923</v>
      </c>
      <c r="C13" s="409">
        <v>30</v>
      </c>
      <c r="D13" s="409">
        <v>0</v>
      </c>
      <c r="E13" s="409">
        <v>4</v>
      </c>
      <c r="F13" s="409">
        <v>1</v>
      </c>
      <c r="G13" s="471">
        <f t="shared" si="0"/>
        <v>5</v>
      </c>
      <c r="H13" s="471">
        <f t="shared" si="1"/>
        <v>5</v>
      </c>
      <c r="I13" s="409">
        <v>21</v>
      </c>
      <c r="J13" s="409">
        <v>25</v>
      </c>
      <c r="K13" s="34">
        <v>0</v>
      </c>
      <c r="L13" s="883"/>
    </row>
    <row r="14" spans="1:12" ht="17.149999999999999" customHeight="1">
      <c r="A14" s="38">
        <v>4</v>
      </c>
      <c r="B14" s="39" t="s">
        <v>922</v>
      </c>
      <c r="C14" s="409">
        <v>31</v>
      </c>
      <c r="D14" s="409">
        <v>0</v>
      </c>
      <c r="E14" s="409">
        <v>4</v>
      </c>
      <c r="F14" s="409">
        <v>1</v>
      </c>
      <c r="G14" s="471">
        <f t="shared" si="0"/>
        <v>5</v>
      </c>
      <c r="H14" s="471">
        <f t="shared" si="1"/>
        <v>5</v>
      </c>
      <c r="I14" s="409">
        <v>23</v>
      </c>
      <c r="J14" s="409">
        <v>26</v>
      </c>
      <c r="K14" s="34">
        <v>0</v>
      </c>
      <c r="L14" s="881" t="s">
        <v>957</v>
      </c>
    </row>
    <row r="15" spans="1:12" ht="17.149999999999999" customHeight="1">
      <c r="A15" s="38">
        <v>5</v>
      </c>
      <c r="B15" s="39" t="s">
        <v>926</v>
      </c>
      <c r="C15" s="409">
        <v>31</v>
      </c>
      <c r="D15" s="409">
        <v>0</v>
      </c>
      <c r="E15" s="409">
        <v>5</v>
      </c>
      <c r="F15" s="409">
        <v>2</v>
      </c>
      <c r="G15" s="471">
        <f t="shared" si="0"/>
        <v>7</v>
      </c>
      <c r="H15" s="471">
        <f t="shared" si="1"/>
        <v>7</v>
      </c>
      <c r="I15" s="409">
        <v>22</v>
      </c>
      <c r="J15" s="38">
        <v>24</v>
      </c>
      <c r="K15" s="34">
        <v>0</v>
      </c>
      <c r="L15" s="882"/>
    </row>
    <row r="16" spans="1:12" s="37" customFormat="1" ht="17.149999999999999" customHeight="1">
      <c r="A16" s="38">
        <v>6</v>
      </c>
      <c r="B16" s="39" t="s">
        <v>927</v>
      </c>
      <c r="C16" s="38">
        <v>30</v>
      </c>
      <c r="D16" s="38">
        <v>0</v>
      </c>
      <c r="E16" s="38">
        <v>4</v>
      </c>
      <c r="F16" s="38">
        <v>1</v>
      </c>
      <c r="G16" s="471">
        <f t="shared" si="0"/>
        <v>5</v>
      </c>
      <c r="H16" s="471">
        <f t="shared" si="1"/>
        <v>5</v>
      </c>
      <c r="I16" s="38">
        <v>22</v>
      </c>
      <c r="J16" s="38">
        <v>25</v>
      </c>
      <c r="K16" s="38">
        <v>0</v>
      </c>
      <c r="L16" s="883"/>
    </row>
    <row r="17" spans="1:14" s="37" customFormat="1" ht="17.149999999999999" customHeight="1">
      <c r="A17" s="38">
        <v>7</v>
      </c>
      <c r="B17" s="39" t="s">
        <v>928</v>
      </c>
      <c r="C17" s="38">
        <v>31</v>
      </c>
      <c r="D17" s="38">
        <v>0</v>
      </c>
      <c r="E17" s="38">
        <v>4</v>
      </c>
      <c r="F17" s="38">
        <v>4</v>
      </c>
      <c r="G17" s="471">
        <f t="shared" si="0"/>
        <v>8</v>
      </c>
      <c r="H17" s="471">
        <f t="shared" si="1"/>
        <v>8</v>
      </c>
      <c r="I17" s="38">
        <v>20</v>
      </c>
      <c r="J17" s="38">
        <v>23</v>
      </c>
      <c r="K17" s="38">
        <v>0</v>
      </c>
      <c r="L17" s="881" t="s">
        <v>958</v>
      </c>
      <c r="M17" s="31"/>
      <c r="N17" s="31"/>
    </row>
    <row r="18" spans="1:14" s="37" customFormat="1" ht="17.149999999999999" customHeight="1">
      <c r="A18" s="38">
        <v>8</v>
      </c>
      <c r="B18" s="39" t="s">
        <v>929</v>
      </c>
      <c r="C18" s="38">
        <v>30</v>
      </c>
      <c r="D18" s="38">
        <v>0</v>
      </c>
      <c r="E18" s="38">
        <v>5</v>
      </c>
      <c r="F18" s="38">
        <v>2</v>
      </c>
      <c r="G18" s="471">
        <f t="shared" si="0"/>
        <v>7</v>
      </c>
      <c r="H18" s="471">
        <f t="shared" si="1"/>
        <v>7</v>
      </c>
      <c r="I18" s="38">
        <v>21</v>
      </c>
      <c r="J18" s="38">
        <v>23</v>
      </c>
      <c r="K18" s="38">
        <v>0</v>
      </c>
      <c r="L18" s="882"/>
    </row>
    <row r="19" spans="1:14" s="37" customFormat="1" ht="17.149999999999999" customHeight="1">
      <c r="A19" s="38">
        <v>9</v>
      </c>
      <c r="B19" s="39" t="s">
        <v>930</v>
      </c>
      <c r="C19" s="38">
        <v>31</v>
      </c>
      <c r="D19" s="38">
        <v>0</v>
      </c>
      <c r="E19" s="38">
        <v>4</v>
      </c>
      <c r="F19" s="38">
        <v>2</v>
      </c>
      <c r="G19" s="471">
        <f t="shared" si="0"/>
        <v>6</v>
      </c>
      <c r="H19" s="471">
        <f t="shared" si="1"/>
        <v>6</v>
      </c>
      <c r="I19" s="38">
        <v>21</v>
      </c>
      <c r="J19" s="38">
        <v>25</v>
      </c>
      <c r="K19" s="38">
        <v>0</v>
      </c>
      <c r="L19" s="883"/>
    </row>
    <row r="20" spans="1:14" s="37" customFormat="1" ht="17.149999999999999" customHeight="1">
      <c r="A20" s="38">
        <v>10</v>
      </c>
      <c r="B20" s="39" t="s">
        <v>931</v>
      </c>
      <c r="C20" s="38">
        <v>31</v>
      </c>
      <c r="D20" s="38">
        <v>0</v>
      </c>
      <c r="E20" s="38">
        <v>5</v>
      </c>
      <c r="F20" s="38">
        <v>3</v>
      </c>
      <c r="G20" s="471">
        <f t="shared" si="0"/>
        <v>8</v>
      </c>
      <c r="H20" s="471">
        <f t="shared" si="1"/>
        <v>8</v>
      </c>
      <c r="I20" s="38">
        <v>20</v>
      </c>
      <c r="J20" s="38">
        <v>23</v>
      </c>
      <c r="K20" s="38">
        <v>0</v>
      </c>
      <c r="L20" s="881" t="s">
        <v>959</v>
      </c>
      <c r="M20" s="31"/>
      <c r="N20" s="31"/>
    </row>
    <row r="21" spans="1:14" s="37" customFormat="1" ht="17.149999999999999" customHeight="1">
      <c r="A21" s="38">
        <v>11</v>
      </c>
      <c r="B21" s="39" t="s">
        <v>932</v>
      </c>
      <c r="C21" s="38">
        <v>28</v>
      </c>
      <c r="D21" s="38">
        <v>0</v>
      </c>
      <c r="E21" s="38">
        <v>4</v>
      </c>
      <c r="F21" s="38">
        <v>2</v>
      </c>
      <c r="G21" s="471">
        <f t="shared" si="0"/>
        <v>6</v>
      </c>
      <c r="H21" s="471">
        <f t="shared" si="1"/>
        <v>6</v>
      </c>
      <c r="I21" s="38">
        <v>20</v>
      </c>
      <c r="J21" s="38">
        <v>22</v>
      </c>
      <c r="K21" s="38">
        <v>0</v>
      </c>
      <c r="L21" s="882"/>
    </row>
    <row r="22" spans="1:14" s="37" customFormat="1" ht="17.149999999999999" customHeight="1">
      <c r="A22" s="38">
        <v>12</v>
      </c>
      <c r="B22" s="39" t="s">
        <v>933</v>
      </c>
      <c r="C22" s="38">
        <v>31</v>
      </c>
      <c r="D22" s="38">
        <v>0</v>
      </c>
      <c r="E22" s="38">
        <v>4</v>
      </c>
      <c r="F22" s="38">
        <v>2</v>
      </c>
      <c r="G22" s="471">
        <f t="shared" si="0"/>
        <v>6</v>
      </c>
      <c r="H22" s="471">
        <f t="shared" si="1"/>
        <v>6</v>
      </c>
      <c r="I22" s="38">
        <v>21</v>
      </c>
      <c r="J22" s="38">
        <v>25</v>
      </c>
      <c r="K22" s="38">
        <v>0</v>
      </c>
      <c r="L22" s="883"/>
    </row>
    <row r="23" spans="1:14" s="37" customFormat="1" ht="17.149999999999999" customHeight="1">
      <c r="A23" s="39"/>
      <c r="B23" s="40" t="s">
        <v>14</v>
      </c>
      <c r="C23" s="32">
        <f>SUM(C11:C22)</f>
        <v>365</v>
      </c>
      <c r="D23" s="32">
        <f t="shared" ref="D23:K23" si="2">SUM(D11:D22)</f>
        <v>45</v>
      </c>
      <c r="E23" s="32">
        <f t="shared" si="2"/>
        <v>45</v>
      </c>
      <c r="F23" s="32">
        <f t="shared" si="2"/>
        <v>21</v>
      </c>
      <c r="G23" s="32">
        <f>SUM(G11:G22)</f>
        <v>66</v>
      </c>
      <c r="H23" s="32">
        <f>SUM(H11:H22)</f>
        <v>111</v>
      </c>
      <c r="I23" s="32">
        <f t="shared" si="2"/>
        <v>220</v>
      </c>
      <c r="J23" s="32">
        <f t="shared" si="2"/>
        <v>254</v>
      </c>
      <c r="K23" s="32">
        <f t="shared" si="2"/>
        <v>0</v>
      </c>
      <c r="L23" s="39"/>
    </row>
    <row r="24" spans="1:14" s="37" customFormat="1" ht="11.25" customHeight="1">
      <c r="B24" s="41"/>
      <c r="C24" s="36"/>
    </row>
    <row r="25" spans="1:14">
      <c r="A25" s="35" t="s">
        <v>99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4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8" spans="1:14">
      <c r="A28" s="13" t="s">
        <v>750</v>
      </c>
    </row>
    <row r="29" spans="1:14">
      <c r="A29" s="13" t="str">
        <f>'AT-25'!A43</f>
        <v xml:space="preserve">Date : 28.04.2020 </v>
      </c>
      <c r="J29" s="13" t="s">
        <v>706</v>
      </c>
    </row>
    <row r="30" spans="1:14">
      <c r="J30" s="221" t="s">
        <v>707</v>
      </c>
    </row>
    <row r="31" spans="1:14">
      <c r="J31" s="221" t="s">
        <v>708</v>
      </c>
    </row>
  </sheetData>
  <mergeCells count="19">
    <mergeCell ref="L20:L22"/>
    <mergeCell ref="L7:L9"/>
    <mergeCell ref="L11:L13"/>
    <mergeCell ref="L14:L16"/>
    <mergeCell ref="K7:K9"/>
    <mergeCell ref="D8:D9"/>
    <mergeCell ref="E8:G8"/>
    <mergeCell ref="I7:I9"/>
    <mergeCell ref="L17:L19"/>
    <mergeCell ref="A7:A9"/>
    <mergeCell ref="B7:B9"/>
    <mergeCell ref="C7:C9"/>
    <mergeCell ref="D7:H7"/>
    <mergeCell ref="J7:J9"/>
    <mergeCell ref="C1:H1"/>
    <mergeCell ref="J1:K1"/>
    <mergeCell ref="A3:K3"/>
    <mergeCell ref="A2:K2"/>
    <mergeCell ref="A5:K5"/>
  </mergeCells>
  <printOptions horizontalCentered="1"/>
  <pageMargins left="0.70866141732283505" right="0.70866141732283505" top="1.2362204720000001" bottom="0.5" header="0.31496062992126" footer="0.31496062992126"/>
  <pageSetup paperSize="9" scale="83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L30"/>
  <sheetViews>
    <sheetView topLeftCell="A22" zoomScale="90" zoomScaleNormal="90" zoomScaleSheetLayoutView="100" workbookViewId="0">
      <selection activeCell="A29" sqref="A29"/>
    </sheetView>
  </sheetViews>
  <sheetFormatPr defaultColWidth="9.1796875" defaultRowHeight="14"/>
  <cols>
    <col min="1" max="1" width="4.7265625" style="31" customWidth="1"/>
    <col min="2" max="2" width="16.81640625" style="31" customWidth="1"/>
    <col min="3" max="3" width="11.7265625" style="31" customWidth="1"/>
    <col min="4" max="4" width="12" style="31" customWidth="1"/>
    <col min="5" max="5" width="12.08984375" style="31" customWidth="1"/>
    <col min="6" max="6" width="17.36328125" style="31" customWidth="1"/>
    <col min="7" max="7" width="12.36328125" style="31" customWidth="1"/>
    <col min="8" max="8" width="16" style="31" customWidth="1"/>
    <col min="9" max="9" width="12.6328125" style="31" customWidth="1"/>
    <col min="10" max="10" width="15" style="31" customWidth="1"/>
    <col min="11" max="11" width="16" style="31" customWidth="1"/>
    <col min="12" max="12" width="14.453125" style="31" customWidth="1"/>
    <col min="13" max="16384" width="9.1796875" style="31"/>
  </cols>
  <sheetData>
    <row r="1" spans="1:12" ht="15" customHeight="1">
      <c r="C1" s="585"/>
      <c r="D1" s="585"/>
      <c r="E1" s="585"/>
      <c r="F1" s="585"/>
      <c r="G1" s="585"/>
      <c r="H1" s="585"/>
      <c r="I1" s="114"/>
      <c r="J1" s="760" t="s">
        <v>743</v>
      </c>
      <c r="K1" s="760"/>
    </row>
    <row r="2" spans="1:12" s="36" customFormat="1" ht="19.5" customHeight="1">
      <c r="A2" s="875" t="s">
        <v>0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</row>
    <row r="3" spans="1:12" s="36" customFormat="1" ht="19.5" customHeight="1">
      <c r="A3" s="874" t="s">
        <v>838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</row>
    <row r="4" spans="1:12" s="36" customFormat="1" ht="14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s="36" customFormat="1" ht="18" customHeight="1">
      <c r="A5" s="876" t="s">
        <v>903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</row>
    <row r="6" spans="1:12" ht="15.5">
      <c r="A6" s="397" t="s">
        <v>757</v>
      </c>
      <c r="B6" s="397"/>
      <c r="C6" s="12"/>
      <c r="D6" s="12"/>
      <c r="E6" s="12"/>
      <c r="F6" s="12"/>
      <c r="G6" s="12"/>
      <c r="H6" s="12"/>
      <c r="I6" s="12"/>
      <c r="J6" s="12"/>
      <c r="K6" s="12"/>
    </row>
    <row r="7" spans="1:12" ht="29.25" customHeight="1">
      <c r="A7" s="877" t="s">
        <v>68</v>
      </c>
      <c r="B7" s="877" t="s">
        <v>69</v>
      </c>
      <c r="C7" s="877" t="s">
        <v>70</v>
      </c>
      <c r="D7" s="877" t="s">
        <v>148</v>
      </c>
      <c r="E7" s="877"/>
      <c r="F7" s="877"/>
      <c r="G7" s="877"/>
      <c r="H7" s="877"/>
      <c r="I7" s="878" t="s">
        <v>228</v>
      </c>
      <c r="J7" s="877" t="s">
        <v>71</v>
      </c>
      <c r="K7" s="877" t="s">
        <v>459</v>
      </c>
      <c r="L7" s="884" t="s">
        <v>72</v>
      </c>
    </row>
    <row r="8" spans="1:12" ht="33.75" customHeight="1">
      <c r="A8" s="877"/>
      <c r="B8" s="877"/>
      <c r="C8" s="877"/>
      <c r="D8" s="877" t="s">
        <v>73</v>
      </c>
      <c r="E8" s="877" t="s">
        <v>74</v>
      </c>
      <c r="F8" s="877"/>
      <c r="G8" s="877"/>
      <c r="H8" s="32" t="s">
        <v>75</v>
      </c>
      <c r="I8" s="879"/>
      <c r="J8" s="877"/>
      <c r="K8" s="877"/>
      <c r="L8" s="884"/>
    </row>
    <row r="9" spans="1:12" ht="28">
      <c r="A9" s="877"/>
      <c r="B9" s="877"/>
      <c r="C9" s="877"/>
      <c r="D9" s="877"/>
      <c r="E9" s="32" t="s">
        <v>76</v>
      </c>
      <c r="F9" s="32" t="s">
        <v>77</v>
      </c>
      <c r="G9" s="32" t="s">
        <v>14</v>
      </c>
      <c r="H9" s="32"/>
      <c r="I9" s="880"/>
      <c r="J9" s="877"/>
      <c r="K9" s="877"/>
      <c r="L9" s="884"/>
    </row>
    <row r="10" spans="1:12" s="106" customFormat="1" ht="17.149999999999999" customHeight="1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105">
        <v>12</v>
      </c>
    </row>
    <row r="11" spans="1:12" ht="17.149999999999999" customHeight="1">
      <c r="A11" s="38">
        <v>1</v>
      </c>
      <c r="B11" s="39" t="s">
        <v>925</v>
      </c>
      <c r="C11" s="409">
        <v>30</v>
      </c>
      <c r="D11" s="409">
        <v>14</v>
      </c>
      <c r="E11" s="409">
        <v>2</v>
      </c>
      <c r="F11" s="409">
        <v>1</v>
      </c>
      <c r="G11" s="409">
        <v>3</v>
      </c>
      <c r="H11" s="409">
        <v>17</v>
      </c>
      <c r="I11" s="409">
        <v>9</v>
      </c>
      <c r="J11" s="409">
        <v>13</v>
      </c>
      <c r="K11" s="409">
        <v>0</v>
      </c>
      <c r="L11" s="881" t="s">
        <v>742</v>
      </c>
    </row>
    <row r="12" spans="1:12" ht="17.149999999999999" customHeight="1">
      <c r="A12" s="38">
        <v>2</v>
      </c>
      <c r="B12" s="39" t="s">
        <v>924</v>
      </c>
      <c r="C12" s="409">
        <v>31</v>
      </c>
      <c r="D12" s="409">
        <v>31</v>
      </c>
      <c r="E12" s="409">
        <v>0</v>
      </c>
      <c r="F12" s="409">
        <v>0</v>
      </c>
      <c r="G12" s="471">
        <v>0</v>
      </c>
      <c r="H12" s="471">
        <v>31</v>
      </c>
      <c r="I12" s="409">
        <v>0</v>
      </c>
      <c r="J12" s="409">
        <v>0</v>
      </c>
      <c r="K12" s="409">
        <v>0</v>
      </c>
      <c r="L12" s="882"/>
    </row>
    <row r="13" spans="1:12" ht="17.149999999999999" customHeight="1">
      <c r="A13" s="38">
        <v>3</v>
      </c>
      <c r="B13" s="39" t="s">
        <v>923</v>
      </c>
      <c r="C13" s="409">
        <v>30</v>
      </c>
      <c r="D13" s="409">
        <v>0</v>
      </c>
      <c r="E13" s="409">
        <v>4</v>
      </c>
      <c r="F13" s="409">
        <v>1</v>
      </c>
      <c r="G13" s="471">
        <v>5</v>
      </c>
      <c r="H13" s="471">
        <v>5</v>
      </c>
      <c r="I13" s="409">
        <v>21</v>
      </c>
      <c r="J13" s="409">
        <v>25</v>
      </c>
      <c r="K13" s="409">
        <v>0</v>
      </c>
      <c r="L13" s="883"/>
    </row>
    <row r="14" spans="1:12" ht="17.149999999999999" customHeight="1">
      <c r="A14" s="38">
        <v>4</v>
      </c>
      <c r="B14" s="39" t="s">
        <v>922</v>
      </c>
      <c r="C14" s="409">
        <v>31</v>
      </c>
      <c r="D14" s="409">
        <v>0</v>
      </c>
      <c r="E14" s="409">
        <v>4</v>
      </c>
      <c r="F14" s="409">
        <v>1</v>
      </c>
      <c r="G14" s="471">
        <v>5</v>
      </c>
      <c r="H14" s="471">
        <v>5</v>
      </c>
      <c r="I14" s="409">
        <v>23</v>
      </c>
      <c r="J14" s="409">
        <v>26</v>
      </c>
      <c r="K14" s="409">
        <v>0</v>
      </c>
      <c r="L14" s="881" t="s">
        <v>957</v>
      </c>
    </row>
    <row r="15" spans="1:12" ht="17.149999999999999" customHeight="1">
      <c r="A15" s="38">
        <v>5</v>
      </c>
      <c r="B15" s="39" t="s">
        <v>926</v>
      </c>
      <c r="C15" s="409">
        <v>31</v>
      </c>
      <c r="D15" s="409">
        <v>0</v>
      </c>
      <c r="E15" s="409">
        <v>5</v>
      </c>
      <c r="F15" s="409">
        <v>2</v>
      </c>
      <c r="G15" s="471">
        <v>7</v>
      </c>
      <c r="H15" s="471">
        <v>7</v>
      </c>
      <c r="I15" s="409">
        <v>22</v>
      </c>
      <c r="J15" s="38">
        <v>24</v>
      </c>
      <c r="K15" s="409">
        <v>0</v>
      </c>
      <c r="L15" s="882"/>
    </row>
    <row r="16" spans="1:12" s="37" customFormat="1" ht="17.149999999999999" customHeight="1">
      <c r="A16" s="38">
        <v>6</v>
      </c>
      <c r="B16" s="39" t="s">
        <v>927</v>
      </c>
      <c r="C16" s="38">
        <v>30</v>
      </c>
      <c r="D16" s="38">
        <v>0</v>
      </c>
      <c r="E16" s="38">
        <v>4</v>
      </c>
      <c r="F16" s="38">
        <v>1</v>
      </c>
      <c r="G16" s="471">
        <v>5</v>
      </c>
      <c r="H16" s="471">
        <v>5</v>
      </c>
      <c r="I16" s="38">
        <v>22</v>
      </c>
      <c r="J16" s="38">
        <v>25</v>
      </c>
      <c r="K16" s="38">
        <v>0</v>
      </c>
      <c r="L16" s="883"/>
    </row>
    <row r="17" spans="1:12" s="37" customFormat="1" ht="17.149999999999999" customHeight="1">
      <c r="A17" s="38">
        <v>7</v>
      </c>
      <c r="B17" s="39" t="s">
        <v>928</v>
      </c>
      <c r="C17" s="38">
        <v>31</v>
      </c>
      <c r="D17" s="38">
        <v>0</v>
      </c>
      <c r="E17" s="38">
        <v>4</v>
      </c>
      <c r="F17" s="38">
        <v>4</v>
      </c>
      <c r="G17" s="471">
        <v>8</v>
      </c>
      <c r="H17" s="471">
        <v>8</v>
      </c>
      <c r="I17" s="38">
        <v>20</v>
      </c>
      <c r="J17" s="38">
        <v>23</v>
      </c>
      <c r="K17" s="38">
        <v>0</v>
      </c>
      <c r="L17" s="881" t="s">
        <v>958</v>
      </c>
    </row>
    <row r="18" spans="1:12" s="37" customFormat="1" ht="17.149999999999999" customHeight="1">
      <c r="A18" s="38">
        <v>8</v>
      </c>
      <c r="B18" s="39" t="s">
        <v>929</v>
      </c>
      <c r="C18" s="38">
        <v>30</v>
      </c>
      <c r="D18" s="38">
        <v>0</v>
      </c>
      <c r="E18" s="38">
        <v>5</v>
      </c>
      <c r="F18" s="38">
        <v>2</v>
      </c>
      <c r="G18" s="471">
        <v>7</v>
      </c>
      <c r="H18" s="471">
        <v>7</v>
      </c>
      <c r="I18" s="38">
        <v>21</v>
      </c>
      <c r="J18" s="38">
        <v>23</v>
      </c>
      <c r="K18" s="38">
        <v>0</v>
      </c>
      <c r="L18" s="882"/>
    </row>
    <row r="19" spans="1:12" s="37" customFormat="1" ht="17.149999999999999" customHeight="1">
      <c r="A19" s="38">
        <v>9</v>
      </c>
      <c r="B19" s="39" t="s">
        <v>930</v>
      </c>
      <c r="C19" s="38">
        <v>31</v>
      </c>
      <c r="D19" s="38">
        <v>0</v>
      </c>
      <c r="E19" s="38">
        <v>4</v>
      </c>
      <c r="F19" s="38">
        <v>2</v>
      </c>
      <c r="G19" s="471">
        <v>6</v>
      </c>
      <c r="H19" s="471">
        <v>6</v>
      </c>
      <c r="I19" s="38">
        <v>21</v>
      </c>
      <c r="J19" s="38">
        <v>25</v>
      </c>
      <c r="K19" s="38">
        <v>0</v>
      </c>
      <c r="L19" s="883"/>
    </row>
    <row r="20" spans="1:12" s="37" customFormat="1" ht="17.149999999999999" customHeight="1">
      <c r="A20" s="38">
        <v>10</v>
      </c>
      <c r="B20" s="39" t="s">
        <v>931</v>
      </c>
      <c r="C20" s="38">
        <v>31</v>
      </c>
      <c r="D20" s="38">
        <v>0</v>
      </c>
      <c r="E20" s="38">
        <v>5</v>
      </c>
      <c r="F20" s="38">
        <v>3</v>
      </c>
      <c r="G20" s="471">
        <v>8</v>
      </c>
      <c r="H20" s="471">
        <v>8</v>
      </c>
      <c r="I20" s="38">
        <v>20</v>
      </c>
      <c r="J20" s="38">
        <v>23</v>
      </c>
      <c r="K20" s="38">
        <v>0</v>
      </c>
      <c r="L20" s="881" t="s">
        <v>959</v>
      </c>
    </row>
    <row r="21" spans="1:12" s="37" customFormat="1" ht="17.149999999999999" customHeight="1">
      <c r="A21" s="38">
        <v>11</v>
      </c>
      <c r="B21" s="39" t="s">
        <v>932</v>
      </c>
      <c r="C21" s="38">
        <v>28</v>
      </c>
      <c r="D21" s="38">
        <v>0</v>
      </c>
      <c r="E21" s="38">
        <v>4</v>
      </c>
      <c r="F21" s="38">
        <v>2</v>
      </c>
      <c r="G21" s="471">
        <v>6</v>
      </c>
      <c r="H21" s="471">
        <v>6</v>
      </c>
      <c r="I21" s="38">
        <v>20</v>
      </c>
      <c r="J21" s="38">
        <v>22</v>
      </c>
      <c r="K21" s="38">
        <v>0</v>
      </c>
      <c r="L21" s="882"/>
    </row>
    <row r="22" spans="1:12" s="37" customFormat="1" ht="17.149999999999999" customHeight="1">
      <c r="A22" s="38">
        <v>12</v>
      </c>
      <c r="B22" s="39" t="s">
        <v>933</v>
      </c>
      <c r="C22" s="38">
        <v>31</v>
      </c>
      <c r="D22" s="38">
        <v>0</v>
      </c>
      <c r="E22" s="38">
        <v>4</v>
      </c>
      <c r="F22" s="38">
        <v>2</v>
      </c>
      <c r="G22" s="471">
        <v>6</v>
      </c>
      <c r="H22" s="471">
        <v>6</v>
      </c>
      <c r="I22" s="38">
        <v>21</v>
      </c>
      <c r="J22" s="38">
        <v>25</v>
      </c>
      <c r="K22" s="38">
        <v>0</v>
      </c>
      <c r="L22" s="883"/>
    </row>
    <row r="23" spans="1:12" s="37" customFormat="1" ht="17.149999999999999" customHeight="1">
      <c r="A23" s="39"/>
      <c r="B23" s="40" t="s">
        <v>14</v>
      </c>
      <c r="C23" s="32">
        <f>SUM(C11:C22)</f>
        <v>365</v>
      </c>
      <c r="D23" s="32">
        <f t="shared" ref="D23:K23" si="0">SUM(D11:D22)</f>
        <v>45</v>
      </c>
      <c r="E23" s="32">
        <f t="shared" si="0"/>
        <v>45</v>
      </c>
      <c r="F23" s="32">
        <f t="shared" si="0"/>
        <v>21</v>
      </c>
      <c r="G23" s="32">
        <f t="shared" si="0"/>
        <v>66</v>
      </c>
      <c r="H23" s="32">
        <f t="shared" si="0"/>
        <v>111</v>
      </c>
      <c r="I23" s="32">
        <f t="shared" si="0"/>
        <v>220</v>
      </c>
      <c r="J23" s="32">
        <f t="shared" si="0"/>
        <v>254</v>
      </c>
      <c r="K23" s="32">
        <f t="shared" si="0"/>
        <v>0</v>
      </c>
      <c r="L23" s="39"/>
    </row>
    <row r="24" spans="1:12" s="37" customFormat="1" ht="11.25" customHeight="1">
      <c r="B24" s="41"/>
      <c r="C24" s="36"/>
    </row>
    <row r="25" spans="1:12">
      <c r="A25" s="35" t="s">
        <v>99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2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2">
      <c r="A27" s="13" t="s">
        <v>750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2">
      <c r="A28" s="13" t="str">
        <f>AT26_NoWD!A29</f>
        <v xml:space="preserve">Date : 28.04.2020 </v>
      </c>
      <c r="J28" s="13" t="s">
        <v>706</v>
      </c>
    </row>
    <row r="29" spans="1:12">
      <c r="J29" s="221" t="s">
        <v>707</v>
      </c>
    </row>
    <row r="30" spans="1:12">
      <c r="J30" s="221" t="s">
        <v>708</v>
      </c>
    </row>
  </sheetData>
  <mergeCells count="19">
    <mergeCell ref="L17:L19"/>
    <mergeCell ref="L20:L22"/>
    <mergeCell ref="L14:L16"/>
    <mergeCell ref="A7:A9"/>
    <mergeCell ref="B7:B9"/>
    <mergeCell ref="C7:C9"/>
    <mergeCell ref="D7:H7"/>
    <mergeCell ref="I7:I9"/>
    <mergeCell ref="J7:J9"/>
    <mergeCell ref="K7:K9"/>
    <mergeCell ref="L7:L9"/>
    <mergeCell ref="D8:D9"/>
    <mergeCell ref="E8:G8"/>
    <mergeCell ref="L11:L13"/>
    <mergeCell ref="C1:H1"/>
    <mergeCell ref="J1:K1"/>
    <mergeCell ref="A2:K2"/>
    <mergeCell ref="A3:K3"/>
    <mergeCell ref="A5:K5"/>
  </mergeCells>
  <printOptions horizontalCentered="1"/>
  <pageMargins left="0.70866141732283505" right="0.70866141732283505" top="1.2362204720000001" bottom="0.5" header="0.31496062992126" footer="0.31496062992126"/>
  <pageSetup paperSize="9" scale="83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T45"/>
  <sheetViews>
    <sheetView view="pageBreakPreview" topLeftCell="C20" zoomScaleNormal="70" zoomScaleSheetLayoutView="100" workbookViewId="0">
      <selection activeCell="A44" sqref="A44"/>
    </sheetView>
  </sheetViews>
  <sheetFormatPr defaultColWidth="9.1796875" defaultRowHeight="12.5"/>
  <cols>
    <col min="1" max="1" width="5.54296875" style="172" customWidth="1"/>
    <col min="2" max="2" width="20.1796875" style="172" bestFit="1" customWidth="1"/>
    <col min="3" max="3" width="10.26953125" style="172" customWidth="1"/>
    <col min="4" max="4" width="8.453125" style="172" customWidth="1"/>
    <col min="5" max="6" width="9.81640625" style="172" customWidth="1"/>
    <col min="7" max="7" width="10.81640625" style="172" customWidth="1"/>
    <col min="8" max="8" width="11.08984375" style="172" customWidth="1"/>
    <col min="9" max="10" width="8.7265625" style="162" customWidth="1"/>
    <col min="11" max="11" width="7.90625" style="162" customWidth="1"/>
    <col min="12" max="14" width="8.1796875" style="162" customWidth="1"/>
    <col min="15" max="15" width="8.453125" style="162" customWidth="1"/>
    <col min="16" max="16" width="8.1796875" style="162" customWidth="1"/>
    <col min="17" max="17" width="8.7265625" style="162" customWidth="1"/>
    <col min="18" max="18" width="8.1796875" style="162" customWidth="1"/>
    <col min="19" max="19" width="12.81640625" style="162" customWidth="1"/>
    <col min="20" max="20" width="12.26953125" style="162" customWidth="1"/>
    <col min="21" max="16384" width="9.1796875" style="162"/>
  </cols>
  <sheetData>
    <row r="1" spans="1:20" ht="12.75" customHeight="1">
      <c r="G1" s="889"/>
      <c r="H1" s="889"/>
      <c r="I1" s="889"/>
      <c r="J1" s="172"/>
      <c r="K1" s="172"/>
      <c r="L1" s="172"/>
      <c r="M1" s="172"/>
      <c r="N1" s="172"/>
      <c r="O1" s="172"/>
      <c r="P1" s="172"/>
      <c r="Q1" s="435"/>
      <c r="R1" s="435"/>
      <c r="S1" s="891" t="s">
        <v>511</v>
      </c>
      <c r="T1" s="891"/>
    </row>
    <row r="2" spans="1:20" ht="15.5">
      <c r="A2" s="887" t="s">
        <v>0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172"/>
      <c r="T2" s="172"/>
    </row>
    <row r="3" spans="1:20" ht="18">
      <c r="A3" s="888" t="s">
        <v>838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172"/>
      <c r="T3" s="172"/>
    </row>
    <row r="4" spans="1:20" ht="12.75" customHeight="1">
      <c r="A4" s="886" t="s">
        <v>904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172"/>
      <c r="T4" s="172"/>
    </row>
    <row r="5" spans="1:20" s="163" customFormat="1" ht="7.5" customHeight="1">
      <c r="A5" s="886"/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439"/>
      <c r="T5" s="439"/>
    </row>
    <row r="6" spans="1:20">
      <c r="A6" s="890"/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172"/>
      <c r="T6" s="172"/>
    </row>
    <row r="7" spans="1:20" ht="13">
      <c r="A7" s="398" t="s">
        <v>757</v>
      </c>
      <c r="B7" s="398"/>
      <c r="H7" s="173"/>
      <c r="I7" s="172"/>
      <c r="J7" s="172"/>
      <c r="K7" s="172"/>
      <c r="L7" s="892"/>
      <c r="M7" s="892"/>
      <c r="N7" s="892"/>
      <c r="O7" s="892"/>
      <c r="P7" s="892"/>
      <c r="Q7" s="892"/>
      <c r="R7" s="892"/>
      <c r="S7" s="172"/>
      <c r="T7" s="172"/>
    </row>
    <row r="8" spans="1:20" ht="24.75" customHeight="1">
      <c r="A8" s="714" t="s">
        <v>2</v>
      </c>
      <c r="B8" s="714" t="s">
        <v>3</v>
      </c>
      <c r="C8" s="893" t="s">
        <v>466</v>
      </c>
      <c r="D8" s="894"/>
      <c r="E8" s="894"/>
      <c r="F8" s="894"/>
      <c r="G8" s="895"/>
      <c r="H8" s="896" t="s">
        <v>78</v>
      </c>
      <c r="I8" s="893" t="s">
        <v>79</v>
      </c>
      <c r="J8" s="894"/>
      <c r="K8" s="894"/>
      <c r="L8" s="895"/>
      <c r="M8" s="893" t="s">
        <v>628</v>
      </c>
      <c r="N8" s="894"/>
      <c r="O8" s="894"/>
      <c r="P8" s="894"/>
      <c r="Q8" s="894"/>
      <c r="R8" s="894"/>
      <c r="S8" s="885" t="s">
        <v>782</v>
      </c>
      <c r="T8" s="885"/>
    </row>
    <row r="9" spans="1:20" ht="44.5" customHeight="1">
      <c r="A9" s="714"/>
      <c r="B9" s="714"/>
      <c r="C9" s="174" t="s">
        <v>5</v>
      </c>
      <c r="D9" s="174" t="s">
        <v>6</v>
      </c>
      <c r="E9" s="174" t="s">
        <v>342</v>
      </c>
      <c r="F9" s="175" t="s">
        <v>93</v>
      </c>
      <c r="G9" s="175" t="s">
        <v>216</v>
      </c>
      <c r="H9" s="897"/>
      <c r="I9" s="174" t="s">
        <v>83</v>
      </c>
      <c r="J9" s="174" t="s">
        <v>16</v>
      </c>
      <c r="K9" s="174" t="s">
        <v>36</v>
      </c>
      <c r="L9" s="174" t="s">
        <v>666</v>
      </c>
      <c r="M9" s="174" t="s">
        <v>14</v>
      </c>
      <c r="N9" s="174" t="s">
        <v>629</v>
      </c>
      <c r="O9" s="174" t="s">
        <v>630</v>
      </c>
      <c r="P9" s="174" t="s">
        <v>631</v>
      </c>
      <c r="Q9" s="174" t="s">
        <v>632</v>
      </c>
      <c r="R9" s="407" t="s">
        <v>633</v>
      </c>
      <c r="S9" s="436" t="s">
        <v>783</v>
      </c>
      <c r="T9" s="436" t="s">
        <v>784</v>
      </c>
    </row>
    <row r="10" spans="1:20" s="164" customFormat="1" ht="13">
      <c r="A10" s="174">
        <v>1</v>
      </c>
      <c r="B10" s="174">
        <v>2</v>
      </c>
      <c r="C10" s="174">
        <v>3</v>
      </c>
      <c r="D10" s="174">
        <v>4</v>
      </c>
      <c r="E10" s="174">
        <v>5</v>
      </c>
      <c r="F10" s="174">
        <v>6</v>
      </c>
      <c r="G10" s="174">
        <v>7</v>
      </c>
      <c r="H10" s="174">
        <v>8</v>
      </c>
      <c r="I10" s="174">
        <v>9</v>
      </c>
      <c r="J10" s="174">
        <v>10</v>
      </c>
      <c r="K10" s="174">
        <v>11</v>
      </c>
      <c r="L10" s="174">
        <v>12</v>
      </c>
      <c r="M10" s="174">
        <v>13</v>
      </c>
      <c r="N10" s="174">
        <v>14</v>
      </c>
      <c r="O10" s="174">
        <v>15</v>
      </c>
      <c r="P10" s="174">
        <v>16</v>
      </c>
      <c r="Q10" s="174">
        <v>17</v>
      </c>
      <c r="R10" s="407">
        <v>18</v>
      </c>
      <c r="S10" s="437">
        <v>19</v>
      </c>
      <c r="T10" s="437">
        <v>20</v>
      </c>
    </row>
    <row r="11" spans="1:20" ht="14">
      <c r="A11" s="507">
        <v>1</v>
      </c>
      <c r="B11" s="201" t="s">
        <v>672</v>
      </c>
      <c r="C11" s="126">
        <f>'AT4_enrolment vs availed_PY'!H10</f>
        <v>1544</v>
      </c>
      <c r="D11" s="126">
        <f>'AT4_enrolment vs availed_PY'!I10</f>
        <v>804</v>
      </c>
      <c r="E11" s="126">
        <f>'AT4_enrolment vs availed_PY'!J10</f>
        <v>0</v>
      </c>
      <c r="F11" s="126">
        <f>'AT4_enrolment vs availed_PY'!K10</f>
        <v>0</v>
      </c>
      <c r="G11" s="126">
        <f>SUM(C11:F11)</f>
        <v>2348</v>
      </c>
      <c r="H11" s="176">
        <v>220</v>
      </c>
      <c r="I11" s="126">
        <f>SUM(J11:L11)</f>
        <v>51.66</v>
      </c>
      <c r="J11" s="126">
        <f>ROUND(G11*H11*0.0001, 2)</f>
        <v>51.66</v>
      </c>
      <c r="K11" s="126">
        <v>0</v>
      </c>
      <c r="L11" s="126">
        <v>0</v>
      </c>
      <c r="M11" s="126">
        <f>SUM(N11:R11)</f>
        <v>0</v>
      </c>
      <c r="N11" s="126">
        <v>0</v>
      </c>
      <c r="O11" s="126">
        <v>0</v>
      </c>
      <c r="P11" s="126">
        <v>0</v>
      </c>
      <c r="Q11" s="126">
        <v>0</v>
      </c>
      <c r="R11" s="176">
        <v>0</v>
      </c>
      <c r="S11" s="438">
        <v>260</v>
      </c>
      <c r="T11" s="474">
        <f>ROUND(I11*0.026, 2)</f>
        <v>1.34</v>
      </c>
    </row>
    <row r="12" spans="1:20" ht="14">
      <c r="A12" s="507">
        <v>2</v>
      </c>
      <c r="B12" s="33" t="s">
        <v>673</v>
      </c>
      <c r="C12" s="126">
        <f>'AT4_enrolment vs availed_PY'!H11</f>
        <v>3864</v>
      </c>
      <c r="D12" s="126">
        <f>'AT4_enrolment vs availed_PY'!I11</f>
        <v>698</v>
      </c>
      <c r="E12" s="126">
        <f>'AT4_enrolment vs availed_PY'!J11</f>
        <v>0</v>
      </c>
      <c r="F12" s="126">
        <f>'AT4_enrolment vs availed_PY'!K11</f>
        <v>0</v>
      </c>
      <c r="G12" s="126">
        <f t="shared" ref="G12:G36" si="0">SUM(C12:F12)</f>
        <v>4562</v>
      </c>
      <c r="H12" s="176">
        <v>220</v>
      </c>
      <c r="I12" s="126">
        <f t="shared" ref="I12:I35" si="1">SUM(J12:L12)</f>
        <v>100.36</v>
      </c>
      <c r="J12" s="126">
        <f t="shared" ref="J12:J35" si="2">ROUND(G12*H12*0.0001, 2)</f>
        <v>100.36</v>
      </c>
      <c r="K12" s="126">
        <v>0</v>
      </c>
      <c r="L12" s="126">
        <v>0</v>
      </c>
      <c r="M12" s="126">
        <f t="shared" ref="M12:M36" si="3">SUM(N12:R12)</f>
        <v>0</v>
      </c>
      <c r="N12" s="126">
        <v>0</v>
      </c>
      <c r="O12" s="126">
        <v>0</v>
      </c>
      <c r="P12" s="126">
        <v>0</v>
      </c>
      <c r="Q12" s="126">
        <v>0</v>
      </c>
      <c r="R12" s="176">
        <v>0</v>
      </c>
      <c r="S12" s="438">
        <v>260</v>
      </c>
      <c r="T12" s="474">
        <f t="shared" ref="T12:T36" si="4">ROUND(I12*0.026, 2)</f>
        <v>2.61</v>
      </c>
    </row>
    <row r="13" spans="1:20" ht="14">
      <c r="A13" s="507">
        <v>3</v>
      </c>
      <c r="B13" s="201" t="s">
        <v>674</v>
      </c>
      <c r="C13" s="126">
        <f>'AT4_enrolment vs availed_PY'!H12</f>
        <v>4715</v>
      </c>
      <c r="D13" s="126">
        <f>'AT4_enrolment vs availed_PY'!I12</f>
        <v>1235</v>
      </c>
      <c r="E13" s="126">
        <f>'AT4_enrolment vs availed_PY'!J12</f>
        <v>0</v>
      </c>
      <c r="F13" s="126">
        <f>'AT4_enrolment vs availed_PY'!K12</f>
        <v>0</v>
      </c>
      <c r="G13" s="126">
        <f t="shared" si="0"/>
        <v>5950</v>
      </c>
      <c r="H13" s="176">
        <v>220</v>
      </c>
      <c r="I13" s="126">
        <f t="shared" si="1"/>
        <v>130.9</v>
      </c>
      <c r="J13" s="126">
        <f t="shared" si="2"/>
        <v>130.9</v>
      </c>
      <c r="K13" s="126">
        <v>0</v>
      </c>
      <c r="L13" s="126">
        <v>0</v>
      </c>
      <c r="M13" s="126">
        <f t="shared" si="3"/>
        <v>0</v>
      </c>
      <c r="N13" s="126">
        <v>0</v>
      </c>
      <c r="O13" s="126">
        <v>0</v>
      </c>
      <c r="P13" s="126">
        <v>0</v>
      </c>
      <c r="Q13" s="126">
        <v>0</v>
      </c>
      <c r="R13" s="176">
        <v>0</v>
      </c>
      <c r="S13" s="438">
        <v>260</v>
      </c>
      <c r="T13" s="474">
        <f t="shared" si="4"/>
        <v>3.4</v>
      </c>
    </row>
    <row r="14" spans="1:20" ht="14">
      <c r="A14" s="507">
        <v>4</v>
      </c>
      <c r="B14" s="33" t="s">
        <v>675</v>
      </c>
      <c r="C14" s="126">
        <f>'AT4_enrolment vs availed_PY'!H13</f>
        <v>5161</v>
      </c>
      <c r="D14" s="126">
        <f>'AT4_enrolment vs availed_PY'!I13</f>
        <v>567</v>
      </c>
      <c r="E14" s="126">
        <f>'AT4_enrolment vs availed_PY'!J13</f>
        <v>0</v>
      </c>
      <c r="F14" s="126">
        <f>'AT4_enrolment vs availed_PY'!K13</f>
        <v>0</v>
      </c>
      <c r="G14" s="126">
        <f t="shared" si="0"/>
        <v>5728</v>
      </c>
      <c r="H14" s="176">
        <v>220</v>
      </c>
      <c r="I14" s="126">
        <f t="shared" si="1"/>
        <v>126.02</v>
      </c>
      <c r="J14" s="126">
        <f t="shared" si="2"/>
        <v>126.02</v>
      </c>
      <c r="K14" s="126">
        <v>0</v>
      </c>
      <c r="L14" s="126">
        <v>0</v>
      </c>
      <c r="M14" s="126">
        <f t="shared" si="3"/>
        <v>0</v>
      </c>
      <c r="N14" s="126">
        <v>0</v>
      </c>
      <c r="O14" s="126">
        <v>0</v>
      </c>
      <c r="P14" s="126">
        <v>0</v>
      </c>
      <c r="Q14" s="126">
        <v>0</v>
      </c>
      <c r="R14" s="176">
        <v>0</v>
      </c>
      <c r="S14" s="438">
        <v>260</v>
      </c>
      <c r="T14" s="474">
        <f t="shared" si="4"/>
        <v>3.28</v>
      </c>
    </row>
    <row r="15" spans="1:20" ht="14">
      <c r="A15" s="507">
        <v>5</v>
      </c>
      <c r="B15" s="33" t="s">
        <v>676</v>
      </c>
      <c r="C15" s="126">
        <f>'AT4_enrolment vs availed_PY'!H14</f>
        <v>1807</v>
      </c>
      <c r="D15" s="126">
        <f>'AT4_enrolment vs availed_PY'!I14</f>
        <v>146</v>
      </c>
      <c r="E15" s="126">
        <f>'AT4_enrolment vs availed_PY'!J14</f>
        <v>0</v>
      </c>
      <c r="F15" s="126">
        <f>'AT4_enrolment vs availed_PY'!K14</f>
        <v>0</v>
      </c>
      <c r="G15" s="126">
        <f t="shared" si="0"/>
        <v>1953</v>
      </c>
      <c r="H15" s="176">
        <v>220</v>
      </c>
      <c r="I15" s="126">
        <f t="shared" si="1"/>
        <v>42.97</v>
      </c>
      <c r="J15" s="126">
        <f t="shared" si="2"/>
        <v>42.97</v>
      </c>
      <c r="K15" s="126">
        <v>0</v>
      </c>
      <c r="L15" s="126">
        <v>0</v>
      </c>
      <c r="M15" s="126">
        <f t="shared" si="3"/>
        <v>0</v>
      </c>
      <c r="N15" s="126">
        <v>0</v>
      </c>
      <c r="O15" s="126">
        <v>0</v>
      </c>
      <c r="P15" s="126">
        <v>0</v>
      </c>
      <c r="Q15" s="126">
        <v>0</v>
      </c>
      <c r="R15" s="176">
        <v>0</v>
      </c>
      <c r="S15" s="438">
        <v>260</v>
      </c>
      <c r="T15" s="474">
        <f t="shared" si="4"/>
        <v>1.1200000000000001</v>
      </c>
    </row>
    <row r="16" spans="1:20" ht="14">
      <c r="A16" s="507">
        <v>6</v>
      </c>
      <c r="B16" s="33" t="s">
        <v>677</v>
      </c>
      <c r="C16" s="126">
        <f>'AT4_enrolment vs availed_PY'!H15</f>
        <v>4504</v>
      </c>
      <c r="D16" s="126">
        <f>'AT4_enrolment vs availed_PY'!I15</f>
        <v>91</v>
      </c>
      <c r="E16" s="126">
        <f>'AT4_enrolment vs availed_PY'!J15</f>
        <v>0</v>
      </c>
      <c r="F16" s="126">
        <f>'AT4_enrolment vs availed_PY'!K15</f>
        <v>0</v>
      </c>
      <c r="G16" s="126">
        <f t="shared" si="0"/>
        <v>4595</v>
      </c>
      <c r="H16" s="176">
        <v>220</v>
      </c>
      <c r="I16" s="126">
        <f t="shared" si="1"/>
        <v>101.09</v>
      </c>
      <c r="J16" s="126">
        <f t="shared" si="2"/>
        <v>101.09</v>
      </c>
      <c r="K16" s="126">
        <v>0</v>
      </c>
      <c r="L16" s="126">
        <v>0</v>
      </c>
      <c r="M16" s="126">
        <f t="shared" si="3"/>
        <v>0</v>
      </c>
      <c r="N16" s="126">
        <v>0</v>
      </c>
      <c r="O16" s="126">
        <v>0</v>
      </c>
      <c r="P16" s="126">
        <v>0</v>
      </c>
      <c r="Q16" s="126">
        <v>0</v>
      </c>
      <c r="R16" s="176">
        <v>0</v>
      </c>
      <c r="S16" s="438">
        <v>260</v>
      </c>
      <c r="T16" s="474">
        <f t="shared" si="4"/>
        <v>2.63</v>
      </c>
    </row>
    <row r="17" spans="1:20" ht="14">
      <c r="A17" s="507">
        <v>7</v>
      </c>
      <c r="B17" s="201" t="s">
        <v>678</v>
      </c>
      <c r="C17" s="126">
        <f>'AT4_enrolment vs availed_PY'!H16</f>
        <v>2083</v>
      </c>
      <c r="D17" s="126">
        <f>'AT4_enrolment vs availed_PY'!I16</f>
        <v>0</v>
      </c>
      <c r="E17" s="126">
        <f>'AT4_enrolment vs availed_PY'!J16</f>
        <v>0</v>
      </c>
      <c r="F17" s="126">
        <f>'AT4_enrolment vs availed_PY'!K16</f>
        <v>0</v>
      </c>
      <c r="G17" s="126">
        <f t="shared" si="0"/>
        <v>2083</v>
      </c>
      <c r="H17" s="176">
        <v>220</v>
      </c>
      <c r="I17" s="126">
        <f t="shared" si="1"/>
        <v>45.83</v>
      </c>
      <c r="J17" s="126">
        <f t="shared" si="2"/>
        <v>45.83</v>
      </c>
      <c r="K17" s="126">
        <v>0</v>
      </c>
      <c r="L17" s="126">
        <v>0</v>
      </c>
      <c r="M17" s="126">
        <f t="shared" si="3"/>
        <v>0</v>
      </c>
      <c r="N17" s="126">
        <v>0</v>
      </c>
      <c r="O17" s="126">
        <v>0</v>
      </c>
      <c r="P17" s="126">
        <v>0</v>
      </c>
      <c r="Q17" s="126">
        <v>0</v>
      </c>
      <c r="R17" s="176">
        <v>0</v>
      </c>
      <c r="S17" s="438">
        <v>260</v>
      </c>
      <c r="T17" s="474">
        <f t="shared" si="4"/>
        <v>1.19</v>
      </c>
    </row>
    <row r="18" spans="1:20" ht="14">
      <c r="A18" s="507">
        <v>8</v>
      </c>
      <c r="B18" s="33" t="s">
        <v>679</v>
      </c>
      <c r="C18" s="126">
        <f>'AT4_enrolment vs availed_PY'!H17</f>
        <v>5571</v>
      </c>
      <c r="D18" s="126">
        <f>'AT4_enrolment vs availed_PY'!I17</f>
        <v>158</v>
      </c>
      <c r="E18" s="126">
        <f>'AT4_enrolment vs availed_PY'!J17</f>
        <v>0</v>
      </c>
      <c r="F18" s="126">
        <f>'AT4_enrolment vs availed_PY'!K17</f>
        <v>0</v>
      </c>
      <c r="G18" s="126">
        <f t="shared" si="0"/>
        <v>5729</v>
      </c>
      <c r="H18" s="176">
        <v>220</v>
      </c>
      <c r="I18" s="126">
        <f t="shared" si="1"/>
        <v>126.04</v>
      </c>
      <c r="J18" s="126">
        <f t="shared" si="2"/>
        <v>126.04</v>
      </c>
      <c r="K18" s="126">
        <v>0</v>
      </c>
      <c r="L18" s="126">
        <v>0</v>
      </c>
      <c r="M18" s="126">
        <f t="shared" si="3"/>
        <v>0</v>
      </c>
      <c r="N18" s="126">
        <v>0</v>
      </c>
      <c r="O18" s="126">
        <v>0</v>
      </c>
      <c r="P18" s="126">
        <v>0</v>
      </c>
      <c r="Q18" s="126">
        <v>0</v>
      </c>
      <c r="R18" s="176">
        <v>0</v>
      </c>
      <c r="S18" s="438">
        <v>260</v>
      </c>
      <c r="T18" s="474">
        <f t="shared" si="4"/>
        <v>3.28</v>
      </c>
    </row>
    <row r="19" spans="1:20" ht="14">
      <c r="A19" s="507">
        <v>9</v>
      </c>
      <c r="B19" s="33" t="s">
        <v>680</v>
      </c>
      <c r="C19" s="126">
        <f>'AT4_enrolment vs availed_PY'!H18</f>
        <v>4102</v>
      </c>
      <c r="D19" s="126">
        <f>'AT4_enrolment vs availed_PY'!I18</f>
        <v>0</v>
      </c>
      <c r="E19" s="126">
        <f>'AT4_enrolment vs availed_PY'!J18</f>
        <v>0</v>
      </c>
      <c r="F19" s="126">
        <f>'AT4_enrolment vs availed_PY'!K18</f>
        <v>0</v>
      </c>
      <c r="G19" s="126">
        <f t="shared" si="0"/>
        <v>4102</v>
      </c>
      <c r="H19" s="176">
        <v>220</v>
      </c>
      <c r="I19" s="126">
        <f t="shared" si="1"/>
        <v>90.24</v>
      </c>
      <c r="J19" s="126">
        <f t="shared" si="2"/>
        <v>90.24</v>
      </c>
      <c r="K19" s="126">
        <v>0</v>
      </c>
      <c r="L19" s="126">
        <v>0</v>
      </c>
      <c r="M19" s="126">
        <f t="shared" si="3"/>
        <v>0</v>
      </c>
      <c r="N19" s="126">
        <v>0</v>
      </c>
      <c r="O19" s="126">
        <v>0</v>
      </c>
      <c r="P19" s="126">
        <v>0</v>
      </c>
      <c r="Q19" s="126">
        <v>0</v>
      </c>
      <c r="R19" s="176">
        <v>0</v>
      </c>
      <c r="S19" s="438">
        <v>260</v>
      </c>
      <c r="T19" s="474">
        <f t="shared" si="4"/>
        <v>2.35</v>
      </c>
    </row>
    <row r="20" spans="1:20" ht="14">
      <c r="A20" s="507">
        <v>10</v>
      </c>
      <c r="B20" s="33" t="s">
        <v>681</v>
      </c>
      <c r="C20" s="126">
        <f>'AT4_enrolment vs availed_PY'!H19</f>
        <v>5368</v>
      </c>
      <c r="D20" s="126">
        <f>'AT4_enrolment vs availed_PY'!I19</f>
        <v>179</v>
      </c>
      <c r="E20" s="126">
        <f>'AT4_enrolment vs availed_PY'!J19</f>
        <v>0</v>
      </c>
      <c r="F20" s="126">
        <f>'AT4_enrolment vs availed_PY'!K19</f>
        <v>0</v>
      </c>
      <c r="G20" s="126">
        <f t="shared" si="0"/>
        <v>5547</v>
      </c>
      <c r="H20" s="176">
        <v>220</v>
      </c>
      <c r="I20" s="126">
        <f t="shared" si="1"/>
        <v>122.03</v>
      </c>
      <c r="J20" s="126">
        <f t="shared" si="2"/>
        <v>122.03</v>
      </c>
      <c r="K20" s="126">
        <v>0</v>
      </c>
      <c r="L20" s="126">
        <v>0</v>
      </c>
      <c r="M20" s="126">
        <f t="shared" si="3"/>
        <v>0</v>
      </c>
      <c r="N20" s="126">
        <v>0</v>
      </c>
      <c r="O20" s="126">
        <v>0</v>
      </c>
      <c r="P20" s="126">
        <v>0</v>
      </c>
      <c r="Q20" s="126">
        <v>0</v>
      </c>
      <c r="R20" s="176">
        <v>0</v>
      </c>
      <c r="S20" s="438">
        <v>260</v>
      </c>
      <c r="T20" s="474">
        <f t="shared" si="4"/>
        <v>3.17</v>
      </c>
    </row>
    <row r="21" spans="1:20" ht="14">
      <c r="A21" s="507">
        <v>11</v>
      </c>
      <c r="B21" s="33" t="s">
        <v>682</v>
      </c>
      <c r="C21" s="126">
        <f>'AT4_enrolment vs availed_PY'!H20</f>
        <v>1730</v>
      </c>
      <c r="D21" s="126">
        <f>'AT4_enrolment vs availed_PY'!I20</f>
        <v>211</v>
      </c>
      <c r="E21" s="126">
        <f>'AT4_enrolment vs availed_PY'!J20</f>
        <v>0</v>
      </c>
      <c r="F21" s="126">
        <f>'AT4_enrolment vs availed_PY'!K20</f>
        <v>0</v>
      </c>
      <c r="G21" s="126">
        <f t="shared" si="0"/>
        <v>1941</v>
      </c>
      <c r="H21" s="176">
        <v>220</v>
      </c>
      <c r="I21" s="126">
        <f t="shared" si="1"/>
        <v>42.7</v>
      </c>
      <c r="J21" s="126">
        <f t="shared" si="2"/>
        <v>42.7</v>
      </c>
      <c r="K21" s="126">
        <v>0</v>
      </c>
      <c r="L21" s="126">
        <v>0</v>
      </c>
      <c r="M21" s="126">
        <f t="shared" si="3"/>
        <v>0</v>
      </c>
      <c r="N21" s="126">
        <v>0</v>
      </c>
      <c r="O21" s="126">
        <v>0</v>
      </c>
      <c r="P21" s="126">
        <v>0</v>
      </c>
      <c r="Q21" s="126">
        <v>0</v>
      </c>
      <c r="R21" s="176">
        <v>0</v>
      </c>
      <c r="S21" s="438">
        <v>260</v>
      </c>
      <c r="T21" s="474">
        <f t="shared" si="4"/>
        <v>1.1100000000000001</v>
      </c>
    </row>
    <row r="22" spans="1:20" ht="14">
      <c r="A22" s="507">
        <v>12</v>
      </c>
      <c r="B22" s="33" t="s">
        <v>683</v>
      </c>
      <c r="C22" s="126">
        <f>'AT4_enrolment vs availed_PY'!H21</f>
        <v>1369</v>
      </c>
      <c r="D22" s="126">
        <f>'AT4_enrolment vs availed_PY'!I21</f>
        <v>75</v>
      </c>
      <c r="E22" s="126">
        <f>'AT4_enrolment vs availed_PY'!J21</f>
        <v>0</v>
      </c>
      <c r="F22" s="126">
        <f>'AT4_enrolment vs availed_PY'!K21</f>
        <v>0</v>
      </c>
      <c r="G22" s="126">
        <f t="shared" si="0"/>
        <v>1444</v>
      </c>
      <c r="H22" s="176">
        <v>220</v>
      </c>
      <c r="I22" s="126">
        <f t="shared" si="1"/>
        <v>31.77</v>
      </c>
      <c r="J22" s="126">
        <f t="shared" si="2"/>
        <v>31.77</v>
      </c>
      <c r="K22" s="126">
        <v>0</v>
      </c>
      <c r="L22" s="126">
        <v>0</v>
      </c>
      <c r="M22" s="126">
        <f t="shared" si="3"/>
        <v>0</v>
      </c>
      <c r="N22" s="126">
        <v>0</v>
      </c>
      <c r="O22" s="126">
        <v>0</v>
      </c>
      <c r="P22" s="126">
        <v>0</v>
      </c>
      <c r="Q22" s="126">
        <v>0</v>
      </c>
      <c r="R22" s="176">
        <v>0</v>
      </c>
      <c r="S22" s="438">
        <v>260</v>
      </c>
      <c r="T22" s="474">
        <f t="shared" si="4"/>
        <v>0.83</v>
      </c>
    </row>
    <row r="23" spans="1:20" ht="14">
      <c r="A23" s="507">
        <v>13</v>
      </c>
      <c r="B23" s="33" t="s">
        <v>684</v>
      </c>
      <c r="C23" s="126">
        <f>'AT4_enrolment vs availed_PY'!H22</f>
        <v>3889</v>
      </c>
      <c r="D23" s="126">
        <f>'AT4_enrolment vs availed_PY'!I22</f>
        <v>261</v>
      </c>
      <c r="E23" s="126">
        <f>'AT4_enrolment vs availed_PY'!J22</f>
        <v>0</v>
      </c>
      <c r="F23" s="126">
        <f>'AT4_enrolment vs availed_PY'!K22</f>
        <v>0</v>
      </c>
      <c r="G23" s="126">
        <f t="shared" si="0"/>
        <v>4150</v>
      </c>
      <c r="H23" s="176">
        <v>220</v>
      </c>
      <c r="I23" s="126">
        <f t="shared" si="1"/>
        <v>91.3</v>
      </c>
      <c r="J23" s="126">
        <f t="shared" si="2"/>
        <v>91.3</v>
      </c>
      <c r="K23" s="126">
        <v>0</v>
      </c>
      <c r="L23" s="126">
        <v>0</v>
      </c>
      <c r="M23" s="126">
        <f t="shared" si="3"/>
        <v>0</v>
      </c>
      <c r="N23" s="126">
        <v>0</v>
      </c>
      <c r="O23" s="126">
        <v>0</v>
      </c>
      <c r="P23" s="126">
        <v>0</v>
      </c>
      <c r="Q23" s="126">
        <v>0</v>
      </c>
      <c r="R23" s="176">
        <v>0</v>
      </c>
      <c r="S23" s="438">
        <v>260</v>
      </c>
      <c r="T23" s="474">
        <f t="shared" si="4"/>
        <v>2.37</v>
      </c>
    </row>
    <row r="24" spans="1:20" ht="14">
      <c r="A24" s="507">
        <v>14</v>
      </c>
      <c r="B24" s="33" t="s">
        <v>685</v>
      </c>
      <c r="C24" s="126">
        <f>'AT4_enrolment vs availed_PY'!H23</f>
        <v>579</v>
      </c>
      <c r="D24" s="126">
        <f>'AT4_enrolment vs availed_PY'!I23</f>
        <v>0</v>
      </c>
      <c r="E24" s="126">
        <f>'AT4_enrolment vs availed_PY'!J23</f>
        <v>0</v>
      </c>
      <c r="F24" s="126">
        <f>'AT4_enrolment vs availed_PY'!K23</f>
        <v>0</v>
      </c>
      <c r="G24" s="126">
        <f t="shared" si="0"/>
        <v>579</v>
      </c>
      <c r="H24" s="176">
        <v>220</v>
      </c>
      <c r="I24" s="126">
        <f t="shared" si="1"/>
        <v>12.74</v>
      </c>
      <c r="J24" s="126">
        <f t="shared" si="2"/>
        <v>12.74</v>
      </c>
      <c r="K24" s="126">
        <v>0</v>
      </c>
      <c r="L24" s="126">
        <v>0</v>
      </c>
      <c r="M24" s="126">
        <f t="shared" si="3"/>
        <v>0</v>
      </c>
      <c r="N24" s="126">
        <v>0</v>
      </c>
      <c r="O24" s="126">
        <v>0</v>
      </c>
      <c r="P24" s="126">
        <v>0</v>
      </c>
      <c r="Q24" s="126">
        <v>0</v>
      </c>
      <c r="R24" s="176">
        <v>0</v>
      </c>
      <c r="S24" s="438">
        <v>260</v>
      </c>
      <c r="T24" s="474">
        <f t="shared" si="4"/>
        <v>0.33</v>
      </c>
    </row>
    <row r="25" spans="1:20" ht="14">
      <c r="A25" s="507">
        <v>15</v>
      </c>
      <c r="B25" s="201" t="s">
        <v>686</v>
      </c>
      <c r="C25" s="126">
        <f>'AT4_enrolment vs availed_PY'!H24</f>
        <v>2890</v>
      </c>
      <c r="D25" s="126">
        <f>'AT4_enrolment vs availed_PY'!I24</f>
        <v>390</v>
      </c>
      <c r="E25" s="126">
        <f>'AT4_enrolment vs availed_PY'!J24</f>
        <v>0</v>
      </c>
      <c r="F25" s="126">
        <f>'AT4_enrolment vs availed_PY'!K24</f>
        <v>0</v>
      </c>
      <c r="G25" s="126">
        <f t="shared" si="0"/>
        <v>3280</v>
      </c>
      <c r="H25" s="176">
        <v>220</v>
      </c>
      <c r="I25" s="126">
        <f t="shared" si="1"/>
        <v>72.16</v>
      </c>
      <c r="J25" s="126">
        <f t="shared" si="2"/>
        <v>72.16</v>
      </c>
      <c r="K25" s="126">
        <v>0</v>
      </c>
      <c r="L25" s="126">
        <v>0</v>
      </c>
      <c r="M25" s="126">
        <f t="shared" si="3"/>
        <v>0</v>
      </c>
      <c r="N25" s="126">
        <v>0</v>
      </c>
      <c r="O25" s="126">
        <v>0</v>
      </c>
      <c r="P25" s="126">
        <v>0</v>
      </c>
      <c r="Q25" s="126">
        <v>0</v>
      </c>
      <c r="R25" s="176">
        <v>0</v>
      </c>
      <c r="S25" s="438">
        <v>260</v>
      </c>
      <c r="T25" s="474">
        <f t="shared" si="4"/>
        <v>1.88</v>
      </c>
    </row>
    <row r="26" spans="1:20" ht="14">
      <c r="A26" s="507">
        <v>16</v>
      </c>
      <c r="B26" s="201" t="s">
        <v>687</v>
      </c>
      <c r="C26" s="126">
        <f>'AT4_enrolment vs availed_PY'!H25</f>
        <v>6331</v>
      </c>
      <c r="D26" s="126">
        <f>'AT4_enrolment vs availed_PY'!I25</f>
        <v>45</v>
      </c>
      <c r="E26" s="126">
        <f>'AT4_enrolment vs availed_PY'!J25</f>
        <v>0</v>
      </c>
      <c r="F26" s="126">
        <f>'AT4_enrolment vs availed_PY'!K25</f>
        <v>0</v>
      </c>
      <c r="G26" s="126">
        <f t="shared" si="0"/>
        <v>6376</v>
      </c>
      <c r="H26" s="176">
        <v>220</v>
      </c>
      <c r="I26" s="126">
        <f t="shared" si="1"/>
        <v>140.27000000000001</v>
      </c>
      <c r="J26" s="126">
        <f t="shared" si="2"/>
        <v>140.27000000000001</v>
      </c>
      <c r="K26" s="126">
        <v>0</v>
      </c>
      <c r="L26" s="126">
        <v>0</v>
      </c>
      <c r="M26" s="126">
        <f t="shared" si="3"/>
        <v>0</v>
      </c>
      <c r="N26" s="126">
        <v>0</v>
      </c>
      <c r="O26" s="126">
        <v>0</v>
      </c>
      <c r="P26" s="126">
        <v>0</v>
      </c>
      <c r="Q26" s="126">
        <v>0</v>
      </c>
      <c r="R26" s="176">
        <v>0</v>
      </c>
      <c r="S26" s="438">
        <v>260</v>
      </c>
      <c r="T26" s="474">
        <f t="shared" si="4"/>
        <v>3.65</v>
      </c>
    </row>
    <row r="27" spans="1:20" ht="14">
      <c r="A27" s="507">
        <v>17</v>
      </c>
      <c r="B27" s="33" t="s">
        <v>688</v>
      </c>
      <c r="C27" s="126">
        <f>'AT4_enrolment vs availed_PY'!H26</f>
        <v>1348</v>
      </c>
      <c r="D27" s="126">
        <f>'AT4_enrolment vs availed_PY'!I26</f>
        <v>66</v>
      </c>
      <c r="E27" s="126">
        <f>'AT4_enrolment vs availed_PY'!J26</f>
        <v>0</v>
      </c>
      <c r="F27" s="126">
        <f>'AT4_enrolment vs availed_PY'!K26</f>
        <v>0</v>
      </c>
      <c r="G27" s="126">
        <f t="shared" si="0"/>
        <v>1414</v>
      </c>
      <c r="H27" s="176">
        <v>220</v>
      </c>
      <c r="I27" s="126">
        <f t="shared" si="1"/>
        <v>31.11</v>
      </c>
      <c r="J27" s="126">
        <f t="shared" si="2"/>
        <v>31.11</v>
      </c>
      <c r="K27" s="126">
        <v>0</v>
      </c>
      <c r="L27" s="126">
        <v>0</v>
      </c>
      <c r="M27" s="126">
        <f t="shared" si="3"/>
        <v>0</v>
      </c>
      <c r="N27" s="126">
        <v>0</v>
      </c>
      <c r="O27" s="126">
        <v>0</v>
      </c>
      <c r="P27" s="126">
        <v>0</v>
      </c>
      <c r="Q27" s="126">
        <v>0</v>
      </c>
      <c r="R27" s="176">
        <v>0</v>
      </c>
      <c r="S27" s="438">
        <v>260</v>
      </c>
      <c r="T27" s="474">
        <f t="shared" si="4"/>
        <v>0.81</v>
      </c>
    </row>
    <row r="28" spans="1:20" ht="14">
      <c r="A28" s="507">
        <v>18</v>
      </c>
      <c r="B28" s="201" t="s">
        <v>689</v>
      </c>
      <c r="C28" s="126">
        <f>'AT4_enrolment vs availed_PY'!H27</f>
        <v>10812</v>
      </c>
      <c r="D28" s="126">
        <f>'AT4_enrolment vs availed_PY'!I27</f>
        <v>490</v>
      </c>
      <c r="E28" s="126">
        <f>'AT4_enrolment vs availed_PY'!J27</f>
        <v>0</v>
      </c>
      <c r="F28" s="126">
        <f>'AT4_enrolment vs availed_PY'!K27</f>
        <v>0</v>
      </c>
      <c r="G28" s="126">
        <f t="shared" si="0"/>
        <v>11302</v>
      </c>
      <c r="H28" s="176">
        <v>220</v>
      </c>
      <c r="I28" s="126">
        <f t="shared" si="1"/>
        <v>248.64</v>
      </c>
      <c r="J28" s="126">
        <f t="shared" si="2"/>
        <v>248.64</v>
      </c>
      <c r="K28" s="126">
        <v>0</v>
      </c>
      <c r="L28" s="126">
        <v>0</v>
      </c>
      <c r="M28" s="126">
        <f t="shared" si="3"/>
        <v>0</v>
      </c>
      <c r="N28" s="126">
        <v>0</v>
      </c>
      <c r="O28" s="126">
        <v>0</v>
      </c>
      <c r="P28" s="126">
        <v>0</v>
      </c>
      <c r="Q28" s="126">
        <v>0</v>
      </c>
      <c r="R28" s="176">
        <v>0</v>
      </c>
      <c r="S28" s="438">
        <v>260</v>
      </c>
      <c r="T28" s="474">
        <f t="shared" si="4"/>
        <v>6.46</v>
      </c>
    </row>
    <row r="29" spans="1:20" ht="14">
      <c r="A29" s="507">
        <v>19</v>
      </c>
      <c r="B29" s="33" t="s">
        <v>690</v>
      </c>
      <c r="C29" s="126">
        <f>'AT4_enrolment vs availed_PY'!H28</f>
        <v>2966</v>
      </c>
      <c r="D29" s="126">
        <f>'AT4_enrolment vs availed_PY'!I28</f>
        <v>266</v>
      </c>
      <c r="E29" s="126">
        <f>'AT4_enrolment vs availed_PY'!J28</f>
        <v>0</v>
      </c>
      <c r="F29" s="126">
        <f>'AT4_enrolment vs availed_PY'!K28</f>
        <v>0</v>
      </c>
      <c r="G29" s="126">
        <f t="shared" si="0"/>
        <v>3232</v>
      </c>
      <c r="H29" s="176">
        <v>220</v>
      </c>
      <c r="I29" s="126">
        <f t="shared" si="1"/>
        <v>71.099999999999994</v>
      </c>
      <c r="J29" s="126">
        <f t="shared" si="2"/>
        <v>71.099999999999994</v>
      </c>
      <c r="K29" s="126">
        <v>0</v>
      </c>
      <c r="L29" s="126">
        <v>0</v>
      </c>
      <c r="M29" s="126">
        <f t="shared" si="3"/>
        <v>0</v>
      </c>
      <c r="N29" s="126">
        <v>0</v>
      </c>
      <c r="O29" s="126">
        <v>0</v>
      </c>
      <c r="P29" s="126">
        <v>0</v>
      </c>
      <c r="Q29" s="126">
        <v>0</v>
      </c>
      <c r="R29" s="176">
        <v>0</v>
      </c>
      <c r="S29" s="438">
        <v>260</v>
      </c>
      <c r="T29" s="474">
        <f t="shared" si="4"/>
        <v>1.85</v>
      </c>
    </row>
    <row r="30" spans="1:20" ht="14">
      <c r="A30" s="507">
        <v>20</v>
      </c>
      <c r="B30" s="33" t="s">
        <v>691</v>
      </c>
      <c r="C30" s="126">
        <f>'AT4_enrolment vs availed_PY'!H29</f>
        <v>6031</v>
      </c>
      <c r="D30" s="126">
        <f>'AT4_enrolment vs availed_PY'!I29</f>
        <v>116</v>
      </c>
      <c r="E30" s="126">
        <f>'AT4_enrolment vs availed_PY'!J29</f>
        <v>0</v>
      </c>
      <c r="F30" s="126">
        <f>'AT4_enrolment vs availed_PY'!K29</f>
        <v>0</v>
      </c>
      <c r="G30" s="126">
        <f t="shared" si="0"/>
        <v>6147</v>
      </c>
      <c r="H30" s="176">
        <v>220</v>
      </c>
      <c r="I30" s="126">
        <f t="shared" si="1"/>
        <v>135.22999999999999</v>
      </c>
      <c r="J30" s="126">
        <f t="shared" si="2"/>
        <v>135.22999999999999</v>
      </c>
      <c r="K30" s="126">
        <v>0</v>
      </c>
      <c r="L30" s="126">
        <v>0</v>
      </c>
      <c r="M30" s="126">
        <f t="shared" si="3"/>
        <v>0</v>
      </c>
      <c r="N30" s="126">
        <v>0</v>
      </c>
      <c r="O30" s="126">
        <v>0</v>
      </c>
      <c r="P30" s="126">
        <v>0</v>
      </c>
      <c r="Q30" s="126">
        <v>0</v>
      </c>
      <c r="R30" s="176">
        <v>0</v>
      </c>
      <c r="S30" s="438">
        <v>260</v>
      </c>
      <c r="T30" s="474">
        <f t="shared" si="4"/>
        <v>3.52</v>
      </c>
    </row>
    <row r="31" spans="1:20" ht="14">
      <c r="A31" s="507">
        <v>21</v>
      </c>
      <c r="B31" s="33" t="s">
        <v>692</v>
      </c>
      <c r="C31" s="126">
        <f>'AT4_enrolment vs availed_PY'!H30</f>
        <v>7205</v>
      </c>
      <c r="D31" s="126">
        <f>'AT4_enrolment vs availed_PY'!I30</f>
        <v>1527</v>
      </c>
      <c r="E31" s="126">
        <f>'AT4_enrolment vs availed_PY'!J30</f>
        <v>0</v>
      </c>
      <c r="F31" s="126">
        <f>'AT4_enrolment vs availed_PY'!K30</f>
        <v>0</v>
      </c>
      <c r="G31" s="126">
        <f t="shared" si="0"/>
        <v>8732</v>
      </c>
      <c r="H31" s="176">
        <v>220</v>
      </c>
      <c r="I31" s="126">
        <f t="shared" si="1"/>
        <v>192.1</v>
      </c>
      <c r="J31" s="126">
        <f t="shared" si="2"/>
        <v>192.1</v>
      </c>
      <c r="K31" s="126">
        <v>0</v>
      </c>
      <c r="L31" s="126">
        <v>0</v>
      </c>
      <c r="M31" s="126">
        <f t="shared" si="3"/>
        <v>0</v>
      </c>
      <c r="N31" s="126">
        <v>0</v>
      </c>
      <c r="O31" s="126">
        <v>0</v>
      </c>
      <c r="P31" s="126">
        <v>0</v>
      </c>
      <c r="Q31" s="126">
        <v>0</v>
      </c>
      <c r="R31" s="176">
        <v>0</v>
      </c>
      <c r="S31" s="438">
        <v>260</v>
      </c>
      <c r="T31" s="474">
        <f t="shared" si="4"/>
        <v>4.99</v>
      </c>
    </row>
    <row r="32" spans="1:20" ht="14">
      <c r="A32" s="507">
        <v>22</v>
      </c>
      <c r="B32" s="33" t="s">
        <v>693</v>
      </c>
      <c r="C32" s="126">
        <f>'AT4_enrolment vs availed_PY'!H31</f>
        <v>1614</v>
      </c>
      <c r="D32" s="126">
        <f>'AT4_enrolment vs availed_PY'!I31</f>
        <v>270</v>
      </c>
      <c r="E32" s="126">
        <f>'AT4_enrolment vs availed_PY'!J31</f>
        <v>0</v>
      </c>
      <c r="F32" s="126">
        <f>'AT4_enrolment vs availed_PY'!K31</f>
        <v>0</v>
      </c>
      <c r="G32" s="126">
        <f t="shared" si="0"/>
        <v>1884</v>
      </c>
      <c r="H32" s="176">
        <v>220</v>
      </c>
      <c r="I32" s="126">
        <f t="shared" si="1"/>
        <v>41.45</v>
      </c>
      <c r="J32" s="126">
        <f t="shared" si="2"/>
        <v>41.45</v>
      </c>
      <c r="K32" s="126">
        <v>0</v>
      </c>
      <c r="L32" s="126">
        <v>0</v>
      </c>
      <c r="M32" s="126">
        <f t="shared" si="3"/>
        <v>0</v>
      </c>
      <c r="N32" s="126">
        <v>0</v>
      </c>
      <c r="O32" s="126">
        <v>0</v>
      </c>
      <c r="P32" s="126">
        <v>0</v>
      </c>
      <c r="Q32" s="126">
        <v>0</v>
      </c>
      <c r="R32" s="176">
        <v>0</v>
      </c>
      <c r="S32" s="438">
        <v>260</v>
      </c>
      <c r="T32" s="474">
        <f t="shared" si="4"/>
        <v>1.08</v>
      </c>
    </row>
    <row r="33" spans="1:20" ht="14">
      <c r="A33" s="507">
        <v>23</v>
      </c>
      <c r="B33" s="33" t="s">
        <v>694</v>
      </c>
      <c r="C33" s="126">
        <f>'AT4_enrolment vs availed_PY'!H32</f>
        <v>1746</v>
      </c>
      <c r="D33" s="126">
        <f>'AT4_enrolment vs availed_PY'!I32</f>
        <v>0</v>
      </c>
      <c r="E33" s="126">
        <f>'AT4_enrolment vs availed_PY'!J32</f>
        <v>0</v>
      </c>
      <c r="F33" s="126">
        <f>'AT4_enrolment vs availed_PY'!K32</f>
        <v>0</v>
      </c>
      <c r="G33" s="126">
        <f t="shared" si="0"/>
        <v>1746</v>
      </c>
      <c r="H33" s="176">
        <v>220</v>
      </c>
      <c r="I33" s="126">
        <f t="shared" si="1"/>
        <v>38.409999999999997</v>
      </c>
      <c r="J33" s="126">
        <f t="shared" si="2"/>
        <v>38.409999999999997</v>
      </c>
      <c r="K33" s="126">
        <v>0</v>
      </c>
      <c r="L33" s="126">
        <v>0</v>
      </c>
      <c r="M33" s="126">
        <f t="shared" si="3"/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438">
        <v>260</v>
      </c>
      <c r="T33" s="474">
        <f t="shared" si="4"/>
        <v>1</v>
      </c>
    </row>
    <row r="34" spans="1:20" ht="14">
      <c r="A34" s="484">
        <v>24</v>
      </c>
      <c r="B34" s="33" t="s">
        <v>919</v>
      </c>
      <c r="C34" s="126">
        <f>'AT4_enrolment vs availed_PY'!H33</f>
        <v>1052</v>
      </c>
      <c r="D34" s="126">
        <f>'AT4_enrolment vs availed_PY'!I33</f>
        <v>301</v>
      </c>
      <c r="E34" s="126">
        <f>'AT4_enrolment vs availed_PY'!J33</f>
        <v>0</v>
      </c>
      <c r="F34" s="126">
        <f>'AT4_enrolment vs availed_PY'!K33</f>
        <v>0</v>
      </c>
      <c r="G34" s="126">
        <f t="shared" si="0"/>
        <v>1353</v>
      </c>
      <c r="H34" s="176">
        <v>220</v>
      </c>
      <c r="I34" s="126">
        <f t="shared" si="1"/>
        <v>29.77</v>
      </c>
      <c r="J34" s="126">
        <f t="shared" si="2"/>
        <v>29.77</v>
      </c>
      <c r="K34" s="126">
        <v>0</v>
      </c>
      <c r="L34" s="126">
        <v>0</v>
      </c>
      <c r="M34" s="126">
        <f t="shared" si="3"/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438">
        <v>260</v>
      </c>
      <c r="T34" s="474">
        <f t="shared" si="4"/>
        <v>0.77</v>
      </c>
    </row>
    <row r="35" spans="1:20" ht="14">
      <c r="A35" s="484">
        <v>25</v>
      </c>
      <c r="B35" s="33" t="s">
        <v>920</v>
      </c>
      <c r="C35" s="126">
        <f>'AT4_enrolment vs availed_PY'!H34</f>
        <v>942</v>
      </c>
      <c r="D35" s="126">
        <f>'AT4_enrolment vs availed_PY'!I34</f>
        <v>0</v>
      </c>
      <c r="E35" s="126">
        <f>'AT4_enrolment vs availed_PY'!J34</f>
        <v>0</v>
      </c>
      <c r="F35" s="126">
        <f>'AT4_enrolment vs availed_PY'!K34</f>
        <v>0</v>
      </c>
      <c r="G35" s="126">
        <f t="shared" si="0"/>
        <v>942</v>
      </c>
      <c r="H35" s="176">
        <v>220</v>
      </c>
      <c r="I35" s="126">
        <f t="shared" si="1"/>
        <v>20.72</v>
      </c>
      <c r="J35" s="126">
        <f t="shared" si="2"/>
        <v>20.72</v>
      </c>
      <c r="K35" s="126">
        <v>0</v>
      </c>
      <c r="L35" s="126">
        <v>0</v>
      </c>
      <c r="M35" s="126">
        <f t="shared" si="3"/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438">
        <v>260</v>
      </c>
      <c r="T35" s="474">
        <f t="shared" si="4"/>
        <v>0.54</v>
      </c>
    </row>
    <row r="36" spans="1:20" ht="14">
      <c r="A36" s="484">
        <v>26</v>
      </c>
      <c r="B36" s="33" t="s">
        <v>921</v>
      </c>
      <c r="C36" s="126">
        <f>'AT4_enrolment vs availed_PY'!H35</f>
        <v>902</v>
      </c>
      <c r="D36" s="126">
        <f>'AT4_enrolment vs availed_PY'!I35</f>
        <v>0</v>
      </c>
      <c r="E36" s="126">
        <f>'AT4_enrolment vs availed_PY'!J35</f>
        <v>0</v>
      </c>
      <c r="F36" s="126">
        <f>'AT4_enrolment vs availed_PY'!K35</f>
        <v>0</v>
      </c>
      <c r="G36" s="126">
        <f t="shared" si="0"/>
        <v>902</v>
      </c>
      <c r="H36" s="176">
        <v>220</v>
      </c>
      <c r="I36" s="126">
        <f>SUM(J36:L36)</f>
        <v>19.850000000000001</v>
      </c>
      <c r="J36" s="126">
        <f>ROUNDUP(G36*H36*0.0001, 2)</f>
        <v>19.850000000000001</v>
      </c>
      <c r="K36" s="126">
        <v>0</v>
      </c>
      <c r="L36" s="126">
        <v>0</v>
      </c>
      <c r="M36" s="126">
        <f t="shared" si="3"/>
        <v>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438">
        <v>260</v>
      </c>
      <c r="T36" s="474">
        <f t="shared" si="4"/>
        <v>0.52</v>
      </c>
    </row>
    <row r="37" spans="1:20" ht="13">
      <c r="A37" s="20" t="s">
        <v>14</v>
      </c>
      <c r="B37" s="9"/>
      <c r="C37" s="126">
        <f>SUM(C11:C36)</f>
        <v>90125</v>
      </c>
      <c r="D37" s="126">
        <f t="shared" ref="D37:T37" si="5">SUM(D11:D36)</f>
        <v>7896</v>
      </c>
      <c r="E37" s="126">
        <f t="shared" si="5"/>
        <v>0</v>
      </c>
      <c r="F37" s="126">
        <f t="shared" si="5"/>
        <v>0</v>
      </c>
      <c r="G37" s="126">
        <f t="shared" si="5"/>
        <v>98021</v>
      </c>
      <c r="H37" s="126">
        <f t="shared" si="5"/>
        <v>5720</v>
      </c>
      <c r="I37" s="126">
        <f t="shared" si="5"/>
        <v>2156.4599999999996</v>
      </c>
      <c r="J37" s="126">
        <f t="shared" si="5"/>
        <v>2156.4599999999996</v>
      </c>
      <c r="K37" s="126">
        <f t="shared" si="5"/>
        <v>0</v>
      </c>
      <c r="L37" s="126">
        <f t="shared" si="5"/>
        <v>0</v>
      </c>
      <c r="M37" s="126">
        <f t="shared" si="5"/>
        <v>0</v>
      </c>
      <c r="N37" s="126">
        <f t="shared" si="5"/>
        <v>0</v>
      </c>
      <c r="O37" s="126">
        <f t="shared" si="5"/>
        <v>0</v>
      </c>
      <c r="P37" s="126">
        <f t="shared" si="5"/>
        <v>0</v>
      </c>
      <c r="Q37" s="126">
        <f t="shared" si="5"/>
        <v>0</v>
      </c>
      <c r="R37" s="126">
        <f t="shared" si="5"/>
        <v>0</v>
      </c>
      <c r="S37" s="126"/>
      <c r="T37" s="126">
        <f t="shared" si="5"/>
        <v>56.080000000000005</v>
      </c>
    </row>
    <row r="38" spans="1:20" ht="13">
      <c r="A38" s="177" t="s">
        <v>7</v>
      </c>
      <c r="B38" s="178"/>
      <c r="C38" s="178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435"/>
      <c r="T38" s="435"/>
    </row>
    <row r="39" spans="1:20" ht="13">
      <c r="A39" s="178" t="s">
        <v>8</v>
      </c>
      <c r="B39" s="178"/>
      <c r="C39" s="178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435"/>
      <c r="T39" s="435"/>
    </row>
    <row r="40" spans="1:20" ht="13">
      <c r="A40" s="178" t="s">
        <v>9</v>
      </c>
      <c r="B40" s="178"/>
      <c r="C40" s="178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435"/>
      <c r="T40" s="435"/>
    </row>
    <row r="41" spans="1:20" ht="13">
      <c r="A41" s="178"/>
      <c r="B41" s="178"/>
      <c r="C41" s="178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435"/>
      <c r="T41" s="435"/>
    </row>
    <row r="42" spans="1:20" ht="13">
      <c r="A42" s="13" t="s">
        <v>750</v>
      </c>
      <c r="I42"/>
      <c r="J42"/>
      <c r="K42"/>
      <c r="L42"/>
      <c r="M42"/>
      <c r="N42"/>
      <c r="O42"/>
      <c r="P42"/>
      <c r="Q42"/>
      <c r="R42"/>
      <c r="S42" s="435"/>
      <c r="T42" s="435"/>
    </row>
    <row r="43" spans="1:20" ht="13">
      <c r="A43" s="13" t="str">
        <f>AT26A_NoWD!A28</f>
        <v xml:space="preserve">Date : 28.04.2020 </v>
      </c>
      <c r="I43"/>
      <c r="J43"/>
      <c r="K43"/>
      <c r="L43"/>
      <c r="M43"/>
      <c r="N43" s="435"/>
      <c r="O43"/>
      <c r="P43"/>
      <c r="Q43" s="13" t="s">
        <v>706</v>
      </c>
      <c r="R43" s="435"/>
      <c r="S43" s="435"/>
      <c r="T43" s="435"/>
    </row>
    <row r="44" spans="1:20">
      <c r="I44"/>
      <c r="J44"/>
      <c r="K44"/>
      <c r="L44"/>
      <c r="M44"/>
      <c r="N44" s="435"/>
      <c r="O44"/>
      <c r="P44"/>
      <c r="Q44" s="221" t="s">
        <v>707</v>
      </c>
      <c r="R44" s="435"/>
      <c r="S44" s="435"/>
      <c r="T44" s="435"/>
    </row>
    <row r="45" spans="1:20">
      <c r="I45"/>
      <c r="J45"/>
      <c r="K45"/>
      <c r="L45"/>
      <c r="M45"/>
      <c r="N45" s="435"/>
      <c r="O45"/>
      <c r="P45"/>
      <c r="Q45" s="221" t="s">
        <v>708</v>
      </c>
      <c r="R45" s="435"/>
      <c r="S45" s="435"/>
      <c r="T45" s="435"/>
    </row>
  </sheetData>
  <mergeCells count="14">
    <mergeCell ref="S8:T8"/>
    <mergeCell ref="A4:R5"/>
    <mergeCell ref="A2:R2"/>
    <mergeCell ref="A3:R3"/>
    <mergeCell ref="G1:I1"/>
    <mergeCell ref="A6:R6"/>
    <mergeCell ref="S1:T1"/>
    <mergeCell ref="L7:R7"/>
    <mergeCell ref="A8:A9"/>
    <mergeCell ref="B8:B9"/>
    <mergeCell ref="C8:G8"/>
    <mergeCell ref="H8:H9"/>
    <mergeCell ref="I8:L8"/>
    <mergeCell ref="M8:R8"/>
  </mergeCells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T45"/>
  <sheetViews>
    <sheetView view="pageBreakPreview" topLeftCell="A18" zoomScaleNormal="70" zoomScaleSheetLayoutView="100" workbookViewId="0">
      <selection activeCell="G37" sqref="G37"/>
    </sheetView>
  </sheetViews>
  <sheetFormatPr defaultColWidth="9.1796875" defaultRowHeight="12.5"/>
  <cols>
    <col min="1" max="1" width="5.54296875" style="172" customWidth="1"/>
    <col min="2" max="2" width="20.1796875" style="172" bestFit="1" customWidth="1"/>
    <col min="3" max="3" width="10.26953125" style="172" customWidth="1"/>
    <col min="4" max="4" width="8.453125" style="172" customWidth="1"/>
    <col min="5" max="6" width="9.81640625" style="172" customWidth="1"/>
    <col min="7" max="7" width="10.81640625" style="172" customWidth="1"/>
    <col min="8" max="8" width="11.1796875" style="172" customWidth="1"/>
    <col min="9" max="9" width="9.453125" style="162" customWidth="1"/>
    <col min="10" max="10" width="8.7265625" style="162" customWidth="1"/>
    <col min="11" max="11" width="7.90625" style="162" customWidth="1"/>
    <col min="12" max="14" width="8.1796875" style="162" customWidth="1"/>
    <col min="15" max="15" width="8.453125" style="162" customWidth="1"/>
    <col min="16" max="16" width="8.1796875" style="162" customWidth="1"/>
    <col min="17" max="17" width="8.7265625" style="162" customWidth="1"/>
    <col min="18" max="18" width="8.1796875" style="162" customWidth="1"/>
    <col min="19" max="19" width="12.26953125" style="162" customWidth="1"/>
    <col min="20" max="20" width="12.90625" style="162" customWidth="1"/>
    <col min="21" max="16384" width="9.1796875" style="162"/>
  </cols>
  <sheetData>
    <row r="1" spans="1:20" ht="12.75" customHeight="1">
      <c r="G1" s="889"/>
      <c r="H1" s="889"/>
      <c r="I1" s="889"/>
      <c r="J1" s="172"/>
      <c r="K1" s="172"/>
      <c r="L1" s="172"/>
      <c r="M1" s="172"/>
      <c r="N1" s="172"/>
      <c r="O1" s="172"/>
      <c r="P1" s="172"/>
      <c r="Q1" s="172"/>
      <c r="R1" s="172"/>
      <c r="S1" s="891" t="s">
        <v>512</v>
      </c>
      <c r="T1" s="891"/>
    </row>
    <row r="2" spans="1:20" ht="15.5">
      <c r="A2" s="887" t="s">
        <v>0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172"/>
      <c r="T2" s="172"/>
    </row>
    <row r="3" spans="1:20" ht="18">
      <c r="A3" s="888" t="s">
        <v>838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172"/>
      <c r="T3" s="172"/>
    </row>
    <row r="4" spans="1:20" ht="12.75" customHeight="1">
      <c r="A4" s="886" t="s">
        <v>905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172"/>
      <c r="T4" s="172"/>
    </row>
    <row r="5" spans="1:20" s="163" customFormat="1" ht="7.5" customHeight="1">
      <c r="A5" s="886"/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439"/>
      <c r="T5" s="439"/>
    </row>
    <row r="6" spans="1:20">
      <c r="A6" s="890"/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172"/>
      <c r="T6" s="172"/>
    </row>
    <row r="7" spans="1:20" ht="13">
      <c r="A7" s="398" t="s">
        <v>757</v>
      </c>
      <c r="B7" s="398"/>
      <c r="H7" s="173"/>
      <c r="I7" s="172"/>
      <c r="J7" s="172"/>
      <c r="K7" s="172"/>
      <c r="L7" s="892"/>
      <c r="M7" s="892"/>
      <c r="N7" s="892"/>
      <c r="O7" s="892"/>
      <c r="P7" s="892"/>
      <c r="Q7" s="892"/>
      <c r="R7" s="892"/>
      <c r="S7" s="172"/>
      <c r="T7" s="172"/>
    </row>
    <row r="8" spans="1:20" ht="30.75" customHeight="1">
      <c r="A8" s="714" t="s">
        <v>2</v>
      </c>
      <c r="B8" s="714" t="s">
        <v>3</v>
      </c>
      <c r="C8" s="893" t="s">
        <v>466</v>
      </c>
      <c r="D8" s="894"/>
      <c r="E8" s="894"/>
      <c r="F8" s="894"/>
      <c r="G8" s="895"/>
      <c r="H8" s="896" t="s">
        <v>78</v>
      </c>
      <c r="I8" s="893" t="s">
        <v>79</v>
      </c>
      <c r="J8" s="894"/>
      <c r="K8" s="894"/>
      <c r="L8" s="895"/>
      <c r="M8" s="893" t="s">
        <v>628</v>
      </c>
      <c r="N8" s="894"/>
      <c r="O8" s="894"/>
      <c r="P8" s="894"/>
      <c r="Q8" s="894"/>
      <c r="R8" s="894"/>
      <c r="S8" s="885" t="s">
        <v>782</v>
      </c>
      <c r="T8" s="885"/>
    </row>
    <row r="9" spans="1:20" ht="44.5" customHeight="1">
      <c r="A9" s="714"/>
      <c r="B9" s="714"/>
      <c r="C9" s="174" t="s">
        <v>5</v>
      </c>
      <c r="D9" s="174" t="s">
        <v>6</v>
      </c>
      <c r="E9" s="174" t="s">
        <v>342</v>
      </c>
      <c r="F9" s="175" t="s">
        <v>93</v>
      </c>
      <c r="G9" s="175" t="s">
        <v>216</v>
      </c>
      <c r="H9" s="897"/>
      <c r="I9" s="174" t="s">
        <v>83</v>
      </c>
      <c r="J9" s="174" t="s">
        <v>16</v>
      </c>
      <c r="K9" s="174" t="s">
        <v>36</v>
      </c>
      <c r="L9" s="174" t="s">
        <v>666</v>
      </c>
      <c r="M9" s="174" t="s">
        <v>14</v>
      </c>
      <c r="N9" s="174" t="s">
        <v>629</v>
      </c>
      <c r="O9" s="174" t="s">
        <v>630</v>
      </c>
      <c r="P9" s="174" t="s">
        <v>631</v>
      </c>
      <c r="Q9" s="174" t="s">
        <v>632</v>
      </c>
      <c r="R9" s="174" t="s">
        <v>633</v>
      </c>
      <c r="S9" s="436" t="s">
        <v>783</v>
      </c>
      <c r="T9" s="436" t="s">
        <v>784</v>
      </c>
    </row>
    <row r="10" spans="1:20" s="164" customFormat="1" ht="13">
      <c r="A10" s="174">
        <v>1</v>
      </c>
      <c r="B10" s="174">
        <v>2</v>
      </c>
      <c r="C10" s="174">
        <v>3</v>
      </c>
      <c r="D10" s="174">
        <v>4</v>
      </c>
      <c r="E10" s="174">
        <v>5</v>
      </c>
      <c r="F10" s="174">
        <v>6</v>
      </c>
      <c r="G10" s="174">
        <v>7</v>
      </c>
      <c r="H10" s="174">
        <v>8</v>
      </c>
      <c r="I10" s="174">
        <v>9</v>
      </c>
      <c r="J10" s="174">
        <v>10</v>
      </c>
      <c r="K10" s="174">
        <v>11</v>
      </c>
      <c r="L10" s="174">
        <v>12</v>
      </c>
      <c r="M10" s="174">
        <v>13</v>
      </c>
      <c r="N10" s="174">
        <v>14</v>
      </c>
      <c r="O10" s="174">
        <v>15</v>
      </c>
      <c r="P10" s="174">
        <v>16</v>
      </c>
      <c r="Q10" s="174">
        <v>17</v>
      </c>
      <c r="R10" s="174">
        <v>18</v>
      </c>
      <c r="S10" s="437">
        <v>19</v>
      </c>
      <c r="T10" s="437">
        <v>20</v>
      </c>
    </row>
    <row r="11" spans="1:20" ht="14">
      <c r="A11" s="507">
        <v>1</v>
      </c>
      <c r="B11" s="201" t="s">
        <v>672</v>
      </c>
      <c r="C11" s="126">
        <f>'AT4A_enrolment vs availed_UPY'!H11</f>
        <v>605</v>
      </c>
      <c r="D11" s="126">
        <f>'AT4A_enrolment vs availed_UPY'!I11</f>
        <v>291</v>
      </c>
      <c r="E11" s="126">
        <f>'AT4A_enrolment vs availed_UPY'!J11</f>
        <v>0</v>
      </c>
      <c r="F11" s="126">
        <f>'AT4A_enrolment vs availed_UPY'!K11</f>
        <v>0</v>
      </c>
      <c r="G11" s="126">
        <f>SUM(C11:F11)</f>
        <v>896</v>
      </c>
      <c r="H11" s="176">
        <v>220</v>
      </c>
      <c r="I11" s="126">
        <f>SUM(J11:L11)</f>
        <v>29.57</v>
      </c>
      <c r="J11" s="126">
        <f>ROUND(G11*H11*0.00015, 2)</f>
        <v>29.57</v>
      </c>
      <c r="K11" s="126">
        <v>0</v>
      </c>
      <c r="L11" s="126">
        <v>0</v>
      </c>
      <c r="M11" s="126">
        <f>SUM(N11:R11)</f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438">
        <v>260</v>
      </c>
      <c r="T11" s="474">
        <f>ROUND(I11*0.026, 2)</f>
        <v>0.77</v>
      </c>
    </row>
    <row r="12" spans="1:20" ht="14">
      <c r="A12" s="507">
        <v>2</v>
      </c>
      <c r="B12" s="33" t="s">
        <v>673</v>
      </c>
      <c r="C12" s="126">
        <f>'AT4A_enrolment vs availed_UPY'!H12</f>
        <v>2360</v>
      </c>
      <c r="D12" s="126">
        <f>'AT4A_enrolment vs availed_UPY'!I12</f>
        <v>263</v>
      </c>
      <c r="E12" s="126">
        <f>'AT4A_enrolment vs availed_UPY'!J12</f>
        <v>0</v>
      </c>
      <c r="F12" s="126">
        <f>'AT4A_enrolment vs availed_UPY'!K12</f>
        <v>0</v>
      </c>
      <c r="G12" s="126">
        <f t="shared" ref="G12:G36" si="0">SUM(C12:F12)</f>
        <v>2623</v>
      </c>
      <c r="H12" s="176">
        <v>220</v>
      </c>
      <c r="I12" s="126">
        <f t="shared" ref="I12:I36" si="1">SUM(J12:L12)</f>
        <v>86.56</v>
      </c>
      <c r="J12" s="126">
        <f t="shared" ref="J12:J35" si="2">ROUND(G12*H12*0.00015, 2)</f>
        <v>86.56</v>
      </c>
      <c r="K12" s="126">
        <v>0</v>
      </c>
      <c r="L12" s="126">
        <v>0</v>
      </c>
      <c r="M12" s="126">
        <f t="shared" ref="M12:M36" si="3">SUM(N12:R12)</f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438">
        <v>260</v>
      </c>
      <c r="T12" s="474">
        <f t="shared" ref="T12:T36" si="4">ROUND(I12*0.026, 2)</f>
        <v>2.25</v>
      </c>
    </row>
    <row r="13" spans="1:20" ht="14">
      <c r="A13" s="507">
        <v>3</v>
      </c>
      <c r="B13" s="201" t="s">
        <v>674</v>
      </c>
      <c r="C13" s="126">
        <f>'AT4A_enrolment vs availed_UPY'!H13</f>
        <v>1660</v>
      </c>
      <c r="D13" s="126">
        <f>'AT4A_enrolment vs availed_UPY'!I13</f>
        <v>382</v>
      </c>
      <c r="E13" s="126">
        <f>'AT4A_enrolment vs availed_UPY'!J13</f>
        <v>0</v>
      </c>
      <c r="F13" s="126">
        <f>'AT4A_enrolment vs availed_UPY'!K13</f>
        <v>0</v>
      </c>
      <c r="G13" s="126">
        <f t="shared" si="0"/>
        <v>2042</v>
      </c>
      <c r="H13" s="176">
        <v>220</v>
      </c>
      <c r="I13" s="126">
        <f t="shared" si="1"/>
        <v>67.39</v>
      </c>
      <c r="J13" s="126">
        <f t="shared" si="2"/>
        <v>67.39</v>
      </c>
      <c r="K13" s="126">
        <v>0</v>
      </c>
      <c r="L13" s="126">
        <v>0</v>
      </c>
      <c r="M13" s="126">
        <f t="shared" si="3"/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438">
        <v>260</v>
      </c>
      <c r="T13" s="474">
        <f t="shared" si="4"/>
        <v>1.75</v>
      </c>
    </row>
    <row r="14" spans="1:20" ht="14">
      <c r="A14" s="507">
        <v>4</v>
      </c>
      <c r="B14" s="33" t="s">
        <v>675</v>
      </c>
      <c r="C14" s="126">
        <f>'AT4A_enrolment vs availed_UPY'!H14</f>
        <v>2806</v>
      </c>
      <c r="D14" s="126">
        <f>'AT4A_enrolment vs availed_UPY'!I14</f>
        <v>463</v>
      </c>
      <c r="E14" s="126">
        <f>'AT4A_enrolment vs availed_UPY'!J14</f>
        <v>0</v>
      </c>
      <c r="F14" s="126">
        <f>'AT4A_enrolment vs availed_UPY'!K14</f>
        <v>0</v>
      </c>
      <c r="G14" s="126">
        <f t="shared" si="0"/>
        <v>3269</v>
      </c>
      <c r="H14" s="176">
        <v>220</v>
      </c>
      <c r="I14" s="126">
        <f t="shared" si="1"/>
        <v>107.88</v>
      </c>
      <c r="J14" s="126">
        <f t="shared" si="2"/>
        <v>107.88</v>
      </c>
      <c r="K14" s="126">
        <v>0</v>
      </c>
      <c r="L14" s="126">
        <v>0</v>
      </c>
      <c r="M14" s="126">
        <f t="shared" si="3"/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438">
        <v>260</v>
      </c>
      <c r="T14" s="474">
        <f t="shared" si="4"/>
        <v>2.8</v>
      </c>
    </row>
    <row r="15" spans="1:20" ht="14">
      <c r="A15" s="507">
        <v>5</v>
      </c>
      <c r="B15" s="33" t="s">
        <v>676</v>
      </c>
      <c r="C15" s="126">
        <f>'AT4A_enrolment vs availed_UPY'!H15</f>
        <v>621</v>
      </c>
      <c r="D15" s="126">
        <f>'AT4A_enrolment vs availed_UPY'!I15</f>
        <v>91</v>
      </c>
      <c r="E15" s="126">
        <f>'AT4A_enrolment vs availed_UPY'!J15</f>
        <v>0</v>
      </c>
      <c r="F15" s="126">
        <f>'AT4A_enrolment vs availed_UPY'!K15</f>
        <v>0</v>
      </c>
      <c r="G15" s="126">
        <f t="shared" si="0"/>
        <v>712</v>
      </c>
      <c r="H15" s="176">
        <v>220</v>
      </c>
      <c r="I15" s="126">
        <f t="shared" si="1"/>
        <v>23.5</v>
      </c>
      <c r="J15" s="126">
        <f t="shared" si="2"/>
        <v>23.5</v>
      </c>
      <c r="K15" s="126">
        <v>0</v>
      </c>
      <c r="L15" s="126">
        <v>0</v>
      </c>
      <c r="M15" s="126">
        <f t="shared" si="3"/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438">
        <v>260</v>
      </c>
      <c r="T15" s="474">
        <f t="shared" si="4"/>
        <v>0.61</v>
      </c>
    </row>
    <row r="16" spans="1:20" ht="14">
      <c r="A16" s="507">
        <v>6</v>
      </c>
      <c r="B16" s="33" t="s">
        <v>677</v>
      </c>
      <c r="C16" s="126">
        <f>'AT4A_enrolment vs availed_UPY'!H16</f>
        <v>1898</v>
      </c>
      <c r="D16" s="126">
        <f>'AT4A_enrolment vs availed_UPY'!I16</f>
        <v>0</v>
      </c>
      <c r="E16" s="126">
        <f>'AT4A_enrolment vs availed_UPY'!J16</f>
        <v>0</v>
      </c>
      <c r="F16" s="126">
        <f>'AT4A_enrolment vs availed_UPY'!K16</f>
        <v>0</v>
      </c>
      <c r="G16" s="126">
        <f t="shared" si="0"/>
        <v>1898</v>
      </c>
      <c r="H16" s="176">
        <v>220</v>
      </c>
      <c r="I16" s="126">
        <f t="shared" si="1"/>
        <v>62.63</v>
      </c>
      <c r="J16" s="126">
        <f t="shared" si="2"/>
        <v>62.63</v>
      </c>
      <c r="K16" s="126">
        <v>0</v>
      </c>
      <c r="L16" s="126">
        <v>0</v>
      </c>
      <c r="M16" s="126">
        <f t="shared" si="3"/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438">
        <v>260</v>
      </c>
      <c r="T16" s="474">
        <f t="shared" si="4"/>
        <v>1.63</v>
      </c>
    </row>
    <row r="17" spans="1:20" ht="14">
      <c r="A17" s="507">
        <v>7</v>
      </c>
      <c r="B17" s="201" t="s">
        <v>678</v>
      </c>
      <c r="C17" s="126">
        <f>'AT4A_enrolment vs availed_UPY'!H17</f>
        <v>1095</v>
      </c>
      <c r="D17" s="126">
        <f>'AT4A_enrolment vs availed_UPY'!I17</f>
        <v>115</v>
      </c>
      <c r="E17" s="126">
        <f>'AT4A_enrolment vs availed_UPY'!J17</f>
        <v>0</v>
      </c>
      <c r="F17" s="126">
        <f>'AT4A_enrolment vs availed_UPY'!K17</f>
        <v>0</v>
      </c>
      <c r="G17" s="126">
        <f t="shared" si="0"/>
        <v>1210</v>
      </c>
      <c r="H17" s="176">
        <v>220</v>
      </c>
      <c r="I17" s="126">
        <f t="shared" si="1"/>
        <v>39.93</v>
      </c>
      <c r="J17" s="126">
        <f t="shared" si="2"/>
        <v>39.93</v>
      </c>
      <c r="K17" s="126">
        <v>0</v>
      </c>
      <c r="L17" s="126">
        <v>0</v>
      </c>
      <c r="M17" s="126">
        <f t="shared" si="3"/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438">
        <v>260</v>
      </c>
      <c r="T17" s="474">
        <f t="shared" si="4"/>
        <v>1.04</v>
      </c>
    </row>
    <row r="18" spans="1:20" ht="14">
      <c r="A18" s="507">
        <v>8</v>
      </c>
      <c r="B18" s="33" t="s">
        <v>679</v>
      </c>
      <c r="C18" s="126">
        <f>'AT4A_enrolment vs availed_UPY'!H18</f>
        <v>3066</v>
      </c>
      <c r="D18" s="126">
        <f>'AT4A_enrolment vs availed_UPY'!I18</f>
        <v>154</v>
      </c>
      <c r="E18" s="126">
        <f>'AT4A_enrolment vs availed_UPY'!J18</f>
        <v>0</v>
      </c>
      <c r="F18" s="126">
        <f>'AT4A_enrolment vs availed_UPY'!K18</f>
        <v>0</v>
      </c>
      <c r="G18" s="126">
        <f t="shared" si="0"/>
        <v>3220</v>
      </c>
      <c r="H18" s="176">
        <v>220</v>
      </c>
      <c r="I18" s="126">
        <f t="shared" si="1"/>
        <v>106.26</v>
      </c>
      <c r="J18" s="126">
        <f t="shared" si="2"/>
        <v>106.26</v>
      </c>
      <c r="K18" s="126">
        <v>0</v>
      </c>
      <c r="L18" s="126">
        <v>0</v>
      </c>
      <c r="M18" s="126">
        <f t="shared" si="3"/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438">
        <v>260</v>
      </c>
      <c r="T18" s="474">
        <f t="shared" si="4"/>
        <v>2.76</v>
      </c>
    </row>
    <row r="19" spans="1:20" ht="14">
      <c r="A19" s="507">
        <v>9</v>
      </c>
      <c r="B19" s="33" t="s">
        <v>680</v>
      </c>
      <c r="C19" s="126">
        <f>'AT4A_enrolment vs availed_UPY'!H19</f>
        <v>2632</v>
      </c>
      <c r="D19" s="126">
        <f>'AT4A_enrolment vs availed_UPY'!I19</f>
        <v>695</v>
      </c>
      <c r="E19" s="126">
        <f>'AT4A_enrolment vs availed_UPY'!J19</f>
        <v>0</v>
      </c>
      <c r="F19" s="126">
        <f>'AT4A_enrolment vs availed_UPY'!K19</f>
        <v>0</v>
      </c>
      <c r="G19" s="126">
        <f t="shared" si="0"/>
        <v>3327</v>
      </c>
      <c r="H19" s="176">
        <v>220</v>
      </c>
      <c r="I19" s="126">
        <f t="shared" si="1"/>
        <v>109.79</v>
      </c>
      <c r="J19" s="126">
        <f t="shared" si="2"/>
        <v>109.79</v>
      </c>
      <c r="K19" s="126">
        <v>0</v>
      </c>
      <c r="L19" s="126">
        <v>0</v>
      </c>
      <c r="M19" s="126">
        <f t="shared" si="3"/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438">
        <v>260</v>
      </c>
      <c r="T19" s="474">
        <f t="shared" si="4"/>
        <v>2.85</v>
      </c>
    </row>
    <row r="20" spans="1:20" ht="14">
      <c r="A20" s="507">
        <v>10</v>
      </c>
      <c r="B20" s="33" t="s">
        <v>681</v>
      </c>
      <c r="C20" s="126">
        <f>'AT4A_enrolment vs availed_UPY'!H20</f>
        <v>3512</v>
      </c>
      <c r="D20" s="126">
        <f>'AT4A_enrolment vs availed_UPY'!I20</f>
        <v>131</v>
      </c>
      <c r="E20" s="126">
        <f>'AT4A_enrolment vs availed_UPY'!J20</f>
        <v>0</v>
      </c>
      <c r="F20" s="126">
        <f>'AT4A_enrolment vs availed_UPY'!K20</f>
        <v>0</v>
      </c>
      <c r="G20" s="126">
        <f t="shared" si="0"/>
        <v>3643</v>
      </c>
      <c r="H20" s="176">
        <v>220</v>
      </c>
      <c r="I20" s="126">
        <f t="shared" si="1"/>
        <v>120.22</v>
      </c>
      <c r="J20" s="126">
        <f t="shared" si="2"/>
        <v>120.22</v>
      </c>
      <c r="K20" s="126">
        <v>0</v>
      </c>
      <c r="L20" s="126">
        <v>0</v>
      </c>
      <c r="M20" s="126">
        <f t="shared" si="3"/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438">
        <v>260</v>
      </c>
      <c r="T20" s="474">
        <f t="shared" si="4"/>
        <v>3.13</v>
      </c>
    </row>
    <row r="21" spans="1:20" ht="14">
      <c r="A21" s="507">
        <v>11</v>
      </c>
      <c r="B21" s="33" t="s">
        <v>682</v>
      </c>
      <c r="C21" s="126">
        <f>'AT4A_enrolment vs availed_UPY'!H21</f>
        <v>1184</v>
      </c>
      <c r="D21" s="126">
        <f>'AT4A_enrolment vs availed_UPY'!I21</f>
        <v>125</v>
      </c>
      <c r="E21" s="126">
        <f>'AT4A_enrolment vs availed_UPY'!J21</f>
        <v>0</v>
      </c>
      <c r="F21" s="126">
        <f>'AT4A_enrolment vs availed_UPY'!K21</f>
        <v>0</v>
      </c>
      <c r="G21" s="126">
        <f t="shared" si="0"/>
        <v>1309</v>
      </c>
      <c r="H21" s="176">
        <v>220</v>
      </c>
      <c r="I21" s="126">
        <f t="shared" si="1"/>
        <v>43.2</v>
      </c>
      <c r="J21" s="126">
        <f t="shared" si="2"/>
        <v>43.2</v>
      </c>
      <c r="K21" s="126">
        <v>0</v>
      </c>
      <c r="L21" s="126">
        <v>0</v>
      </c>
      <c r="M21" s="126">
        <f t="shared" si="3"/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438">
        <v>260</v>
      </c>
      <c r="T21" s="474">
        <f t="shared" si="4"/>
        <v>1.1200000000000001</v>
      </c>
    </row>
    <row r="22" spans="1:20" ht="14">
      <c r="A22" s="507">
        <v>12</v>
      </c>
      <c r="B22" s="33" t="s">
        <v>683</v>
      </c>
      <c r="C22" s="126">
        <f>'AT4A_enrolment vs availed_UPY'!H22</f>
        <v>911</v>
      </c>
      <c r="D22" s="126">
        <f>'AT4A_enrolment vs availed_UPY'!I22</f>
        <v>33</v>
      </c>
      <c r="E22" s="126">
        <f>'AT4A_enrolment vs availed_UPY'!J22</f>
        <v>0</v>
      </c>
      <c r="F22" s="126">
        <f>'AT4A_enrolment vs availed_UPY'!K22</f>
        <v>0</v>
      </c>
      <c r="G22" s="126">
        <f t="shared" si="0"/>
        <v>944</v>
      </c>
      <c r="H22" s="176">
        <v>220</v>
      </c>
      <c r="I22" s="126">
        <f t="shared" si="1"/>
        <v>31.15</v>
      </c>
      <c r="J22" s="126">
        <f t="shared" si="2"/>
        <v>31.15</v>
      </c>
      <c r="K22" s="126">
        <v>0</v>
      </c>
      <c r="L22" s="126">
        <v>0</v>
      </c>
      <c r="M22" s="126">
        <f t="shared" si="3"/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438">
        <v>260</v>
      </c>
      <c r="T22" s="474">
        <f t="shared" si="4"/>
        <v>0.81</v>
      </c>
    </row>
    <row r="23" spans="1:20" ht="14">
      <c r="A23" s="507">
        <v>13</v>
      </c>
      <c r="B23" s="33" t="s">
        <v>684</v>
      </c>
      <c r="C23" s="126">
        <f>'AT4A_enrolment vs availed_UPY'!H23</f>
        <v>1985</v>
      </c>
      <c r="D23" s="126">
        <f>'AT4A_enrolment vs availed_UPY'!I23</f>
        <v>255</v>
      </c>
      <c r="E23" s="126">
        <f>'AT4A_enrolment vs availed_UPY'!J23</f>
        <v>0</v>
      </c>
      <c r="F23" s="126">
        <f>'AT4A_enrolment vs availed_UPY'!K23</f>
        <v>0</v>
      </c>
      <c r="G23" s="126">
        <f t="shared" si="0"/>
        <v>2240</v>
      </c>
      <c r="H23" s="176">
        <v>220</v>
      </c>
      <c r="I23" s="126">
        <f t="shared" si="1"/>
        <v>73.92</v>
      </c>
      <c r="J23" s="126">
        <f t="shared" si="2"/>
        <v>73.92</v>
      </c>
      <c r="K23" s="126">
        <v>0</v>
      </c>
      <c r="L23" s="126">
        <v>0</v>
      </c>
      <c r="M23" s="126">
        <f t="shared" si="3"/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438">
        <v>260</v>
      </c>
      <c r="T23" s="474">
        <f t="shared" si="4"/>
        <v>1.92</v>
      </c>
    </row>
    <row r="24" spans="1:20" ht="14">
      <c r="A24" s="507">
        <v>14</v>
      </c>
      <c r="B24" s="33" t="s">
        <v>685</v>
      </c>
      <c r="C24" s="126">
        <f>'AT4A_enrolment vs availed_UPY'!H24</f>
        <v>208</v>
      </c>
      <c r="D24" s="126">
        <f>'AT4A_enrolment vs availed_UPY'!I24</f>
        <v>0</v>
      </c>
      <c r="E24" s="126">
        <f>'AT4A_enrolment vs availed_UPY'!J24</f>
        <v>0</v>
      </c>
      <c r="F24" s="126">
        <f>'AT4A_enrolment vs availed_UPY'!K24</f>
        <v>0</v>
      </c>
      <c r="G24" s="126">
        <f t="shared" si="0"/>
        <v>208</v>
      </c>
      <c r="H24" s="176">
        <v>220</v>
      </c>
      <c r="I24" s="126">
        <f t="shared" si="1"/>
        <v>6.86</v>
      </c>
      <c r="J24" s="126">
        <f t="shared" si="2"/>
        <v>6.86</v>
      </c>
      <c r="K24" s="126">
        <v>0</v>
      </c>
      <c r="L24" s="126">
        <v>0</v>
      </c>
      <c r="M24" s="126">
        <f t="shared" si="3"/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438">
        <v>260</v>
      </c>
      <c r="T24" s="474">
        <f t="shared" si="4"/>
        <v>0.18</v>
      </c>
    </row>
    <row r="25" spans="1:20" ht="14">
      <c r="A25" s="507">
        <v>15</v>
      </c>
      <c r="B25" s="201" t="s">
        <v>686</v>
      </c>
      <c r="C25" s="126">
        <f>'AT4A_enrolment vs availed_UPY'!H25</f>
        <v>1778</v>
      </c>
      <c r="D25" s="126">
        <f>'AT4A_enrolment vs availed_UPY'!I25</f>
        <v>290</v>
      </c>
      <c r="E25" s="126">
        <f>'AT4A_enrolment vs availed_UPY'!J25</f>
        <v>0</v>
      </c>
      <c r="F25" s="126">
        <f>'AT4A_enrolment vs availed_UPY'!K25</f>
        <v>0</v>
      </c>
      <c r="G25" s="126">
        <f t="shared" si="0"/>
        <v>2068</v>
      </c>
      <c r="H25" s="176">
        <v>220</v>
      </c>
      <c r="I25" s="126">
        <f t="shared" si="1"/>
        <v>68.239999999999995</v>
      </c>
      <c r="J25" s="126">
        <f t="shared" si="2"/>
        <v>68.239999999999995</v>
      </c>
      <c r="K25" s="126">
        <v>0</v>
      </c>
      <c r="L25" s="126">
        <v>0</v>
      </c>
      <c r="M25" s="126">
        <f t="shared" si="3"/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438">
        <v>260</v>
      </c>
      <c r="T25" s="474">
        <f t="shared" si="4"/>
        <v>1.77</v>
      </c>
    </row>
    <row r="26" spans="1:20" ht="14">
      <c r="A26" s="507">
        <v>16</v>
      </c>
      <c r="B26" s="201" t="s">
        <v>687</v>
      </c>
      <c r="C26" s="126">
        <f>'AT4A_enrolment vs availed_UPY'!H26</f>
        <v>3501</v>
      </c>
      <c r="D26" s="126">
        <f>'AT4A_enrolment vs availed_UPY'!I26</f>
        <v>34</v>
      </c>
      <c r="E26" s="126">
        <f>'AT4A_enrolment vs availed_UPY'!J26</f>
        <v>0</v>
      </c>
      <c r="F26" s="126">
        <f>'AT4A_enrolment vs availed_UPY'!K26</f>
        <v>0</v>
      </c>
      <c r="G26" s="126">
        <f t="shared" si="0"/>
        <v>3535</v>
      </c>
      <c r="H26" s="176">
        <v>220</v>
      </c>
      <c r="I26" s="126">
        <f t="shared" si="1"/>
        <v>116.66</v>
      </c>
      <c r="J26" s="126">
        <f t="shared" si="2"/>
        <v>116.66</v>
      </c>
      <c r="K26" s="126">
        <v>0</v>
      </c>
      <c r="L26" s="126">
        <v>0</v>
      </c>
      <c r="M26" s="126">
        <f t="shared" si="3"/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438">
        <v>260</v>
      </c>
      <c r="T26" s="474">
        <f t="shared" si="4"/>
        <v>3.03</v>
      </c>
    </row>
    <row r="27" spans="1:20" ht="14">
      <c r="A27" s="507">
        <v>17</v>
      </c>
      <c r="B27" s="33" t="s">
        <v>688</v>
      </c>
      <c r="C27" s="126">
        <f>'AT4A_enrolment vs availed_UPY'!H27</f>
        <v>606</v>
      </c>
      <c r="D27" s="126">
        <f>'AT4A_enrolment vs availed_UPY'!I27</f>
        <v>81</v>
      </c>
      <c r="E27" s="126">
        <f>'AT4A_enrolment vs availed_UPY'!J27</f>
        <v>0</v>
      </c>
      <c r="F27" s="126">
        <f>'AT4A_enrolment vs availed_UPY'!K27</f>
        <v>0</v>
      </c>
      <c r="G27" s="126">
        <f t="shared" si="0"/>
        <v>687</v>
      </c>
      <c r="H27" s="176">
        <v>220</v>
      </c>
      <c r="I27" s="126">
        <f t="shared" si="1"/>
        <v>22.67</v>
      </c>
      <c r="J27" s="126">
        <f t="shared" si="2"/>
        <v>22.67</v>
      </c>
      <c r="K27" s="126">
        <v>0</v>
      </c>
      <c r="L27" s="126">
        <v>0</v>
      </c>
      <c r="M27" s="126">
        <f t="shared" si="3"/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438">
        <v>260</v>
      </c>
      <c r="T27" s="474">
        <f t="shared" si="4"/>
        <v>0.59</v>
      </c>
    </row>
    <row r="28" spans="1:20" ht="14">
      <c r="A28" s="507">
        <v>18</v>
      </c>
      <c r="B28" s="201" t="s">
        <v>689</v>
      </c>
      <c r="C28" s="126">
        <f>'AT4A_enrolment vs availed_UPY'!H28</f>
        <v>6449</v>
      </c>
      <c r="D28" s="126">
        <f>'AT4A_enrolment vs availed_UPY'!I28</f>
        <v>296</v>
      </c>
      <c r="E28" s="126">
        <f>'AT4A_enrolment vs availed_UPY'!J28</f>
        <v>0</v>
      </c>
      <c r="F28" s="126">
        <f>'AT4A_enrolment vs availed_UPY'!K28</f>
        <v>0</v>
      </c>
      <c r="G28" s="126">
        <f t="shared" si="0"/>
        <v>6745</v>
      </c>
      <c r="H28" s="176">
        <v>220</v>
      </c>
      <c r="I28" s="126">
        <f t="shared" si="1"/>
        <v>222.59</v>
      </c>
      <c r="J28" s="126">
        <f t="shared" si="2"/>
        <v>222.59</v>
      </c>
      <c r="K28" s="126">
        <v>0</v>
      </c>
      <c r="L28" s="126">
        <v>0</v>
      </c>
      <c r="M28" s="126">
        <f t="shared" si="3"/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438">
        <v>260</v>
      </c>
      <c r="T28" s="474">
        <f t="shared" si="4"/>
        <v>5.79</v>
      </c>
    </row>
    <row r="29" spans="1:20" ht="14">
      <c r="A29" s="507">
        <v>19</v>
      </c>
      <c r="B29" s="33" t="s">
        <v>690</v>
      </c>
      <c r="C29" s="126">
        <f>'AT4A_enrolment vs availed_UPY'!H29</f>
        <v>2032</v>
      </c>
      <c r="D29" s="126">
        <f>'AT4A_enrolment vs availed_UPY'!I29</f>
        <v>99</v>
      </c>
      <c r="E29" s="126">
        <f>'AT4A_enrolment vs availed_UPY'!J29</f>
        <v>0</v>
      </c>
      <c r="F29" s="126">
        <f>'AT4A_enrolment vs availed_UPY'!K29</f>
        <v>0</v>
      </c>
      <c r="G29" s="126">
        <f t="shared" si="0"/>
        <v>2131</v>
      </c>
      <c r="H29" s="176">
        <v>220</v>
      </c>
      <c r="I29" s="126">
        <f t="shared" si="1"/>
        <v>70.319999999999993</v>
      </c>
      <c r="J29" s="126">
        <f t="shared" si="2"/>
        <v>70.319999999999993</v>
      </c>
      <c r="K29" s="126">
        <v>0</v>
      </c>
      <c r="L29" s="126">
        <v>0</v>
      </c>
      <c r="M29" s="126">
        <f t="shared" si="3"/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438">
        <v>260</v>
      </c>
      <c r="T29" s="474">
        <f t="shared" si="4"/>
        <v>1.83</v>
      </c>
    </row>
    <row r="30" spans="1:20" ht="14">
      <c r="A30" s="507">
        <v>20</v>
      </c>
      <c r="B30" s="33" t="s">
        <v>691</v>
      </c>
      <c r="C30" s="126">
        <f>'AT4A_enrolment vs availed_UPY'!H30</f>
        <v>2957</v>
      </c>
      <c r="D30" s="126">
        <f>'AT4A_enrolment vs availed_UPY'!I30</f>
        <v>129</v>
      </c>
      <c r="E30" s="126">
        <f>'AT4A_enrolment vs availed_UPY'!J30</f>
        <v>0</v>
      </c>
      <c r="F30" s="126">
        <f>'AT4A_enrolment vs availed_UPY'!K30</f>
        <v>0</v>
      </c>
      <c r="G30" s="126">
        <f t="shared" si="0"/>
        <v>3086</v>
      </c>
      <c r="H30" s="176">
        <v>220</v>
      </c>
      <c r="I30" s="126">
        <f t="shared" si="1"/>
        <v>101.84</v>
      </c>
      <c r="J30" s="126">
        <f t="shared" si="2"/>
        <v>101.84</v>
      </c>
      <c r="K30" s="126">
        <v>0</v>
      </c>
      <c r="L30" s="126">
        <v>0</v>
      </c>
      <c r="M30" s="126">
        <f t="shared" si="3"/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438">
        <v>260</v>
      </c>
      <c r="T30" s="474">
        <f t="shared" si="4"/>
        <v>2.65</v>
      </c>
    </row>
    <row r="31" spans="1:20" ht="14">
      <c r="A31" s="507">
        <v>21</v>
      </c>
      <c r="B31" s="33" t="s">
        <v>692</v>
      </c>
      <c r="C31" s="126">
        <f>'AT4A_enrolment vs availed_UPY'!H31</f>
        <v>4737</v>
      </c>
      <c r="D31" s="126">
        <f>'AT4A_enrolment vs availed_UPY'!I31</f>
        <v>857</v>
      </c>
      <c r="E31" s="126">
        <f>'AT4A_enrolment vs availed_UPY'!J31</f>
        <v>0</v>
      </c>
      <c r="F31" s="126">
        <f>'AT4A_enrolment vs availed_UPY'!K31</f>
        <v>0</v>
      </c>
      <c r="G31" s="126">
        <f t="shared" si="0"/>
        <v>5594</v>
      </c>
      <c r="H31" s="176">
        <v>220</v>
      </c>
      <c r="I31" s="126">
        <f t="shared" si="1"/>
        <v>184.6</v>
      </c>
      <c r="J31" s="126">
        <f t="shared" si="2"/>
        <v>184.6</v>
      </c>
      <c r="K31" s="126">
        <v>0</v>
      </c>
      <c r="L31" s="126">
        <v>0</v>
      </c>
      <c r="M31" s="126">
        <f t="shared" si="3"/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438">
        <v>260</v>
      </c>
      <c r="T31" s="474">
        <f t="shared" si="4"/>
        <v>4.8</v>
      </c>
    </row>
    <row r="32" spans="1:20" ht="14">
      <c r="A32" s="507">
        <v>22</v>
      </c>
      <c r="B32" s="33" t="s">
        <v>693</v>
      </c>
      <c r="C32" s="126">
        <f>'AT4A_enrolment vs availed_UPY'!H32</f>
        <v>630</v>
      </c>
      <c r="D32" s="126">
        <f>'AT4A_enrolment vs availed_UPY'!I32</f>
        <v>115</v>
      </c>
      <c r="E32" s="126">
        <f>'AT4A_enrolment vs availed_UPY'!J32</f>
        <v>0</v>
      </c>
      <c r="F32" s="126">
        <f>'AT4A_enrolment vs availed_UPY'!K32</f>
        <v>0</v>
      </c>
      <c r="G32" s="126">
        <f t="shared" si="0"/>
        <v>745</v>
      </c>
      <c r="H32" s="176">
        <v>220</v>
      </c>
      <c r="I32" s="126">
        <f t="shared" si="1"/>
        <v>24.58</v>
      </c>
      <c r="J32" s="126">
        <f>ROUNDDOWN(G32*H32*0.00015, 2)</f>
        <v>24.58</v>
      </c>
      <c r="K32" s="126">
        <v>0</v>
      </c>
      <c r="L32" s="126">
        <v>0</v>
      </c>
      <c r="M32" s="126">
        <f t="shared" si="3"/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438">
        <v>260</v>
      </c>
      <c r="T32" s="474">
        <f t="shared" si="4"/>
        <v>0.64</v>
      </c>
    </row>
    <row r="33" spans="1:20" ht="14">
      <c r="A33" s="507">
        <v>23</v>
      </c>
      <c r="B33" s="33" t="s">
        <v>694</v>
      </c>
      <c r="C33" s="126">
        <f>'AT4A_enrolment vs availed_UPY'!H33</f>
        <v>1242</v>
      </c>
      <c r="D33" s="126">
        <f>'AT4A_enrolment vs availed_UPY'!I33</f>
        <v>0</v>
      </c>
      <c r="E33" s="126">
        <f>'AT4A_enrolment vs availed_UPY'!J33</f>
        <v>0</v>
      </c>
      <c r="F33" s="126">
        <f>'AT4A_enrolment vs availed_UPY'!K33</f>
        <v>0</v>
      </c>
      <c r="G33" s="126">
        <f t="shared" si="0"/>
        <v>1242</v>
      </c>
      <c r="H33" s="176">
        <v>220</v>
      </c>
      <c r="I33" s="126">
        <f t="shared" si="1"/>
        <v>40.98</v>
      </c>
      <c r="J33" s="126">
        <f>ROUNDDOWN(G33*H33*0.00015, 2)</f>
        <v>40.98</v>
      </c>
      <c r="K33" s="126">
        <v>0</v>
      </c>
      <c r="L33" s="126">
        <v>0</v>
      </c>
      <c r="M33" s="126">
        <f t="shared" si="3"/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438">
        <v>260</v>
      </c>
      <c r="T33" s="474">
        <f t="shared" si="4"/>
        <v>1.07</v>
      </c>
    </row>
    <row r="34" spans="1:20" ht="14">
      <c r="A34" s="484">
        <v>24</v>
      </c>
      <c r="B34" s="33" t="s">
        <v>919</v>
      </c>
      <c r="C34" s="126">
        <f>'AT4A_enrolment vs availed_UPY'!H34</f>
        <v>340</v>
      </c>
      <c r="D34" s="126">
        <f>'AT4A_enrolment vs availed_UPY'!I34</f>
        <v>183</v>
      </c>
      <c r="E34" s="126">
        <f>'AT4A_enrolment vs availed_UPY'!J34</f>
        <v>0</v>
      </c>
      <c r="F34" s="126">
        <f>'AT4A_enrolment vs availed_UPY'!K34</f>
        <v>0</v>
      </c>
      <c r="G34" s="126">
        <f t="shared" si="0"/>
        <v>523</v>
      </c>
      <c r="H34" s="176">
        <v>220</v>
      </c>
      <c r="I34" s="126">
        <f t="shared" si="1"/>
        <v>17.260000000000002</v>
      </c>
      <c r="J34" s="126">
        <f t="shared" si="2"/>
        <v>17.260000000000002</v>
      </c>
      <c r="K34" s="126">
        <v>0</v>
      </c>
      <c r="L34" s="126">
        <v>0</v>
      </c>
      <c r="M34" s="126">
        <f t="shared" si="3"/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438">
        <v>260</v>
      </c>
      <c r="T34" s="474">
        <f t="shared" si="4"/>
        <v>0.45</v>
      </c>
    </row>
    <row r="35" spans="1:20" ht="14">
      <c r="A35" s="484">
        <v>25</v>
      </c>
      <c r="B35" s="33" t="s">
        <v>920</v>
      </c>
      <c r="C35" s="126">
        <f>'AT4A_enrolment vs availed_UPY'!H35</f>
        <v>510</v>
      </c>
      <c r="D35" s="126">
        <f>'AT4A_enrolment vs availed_UPY'!I35</f>
        <v>0</v>
      </c>
      <c r="E35" s="126">
        <f>'AT4A_enrolment vs availed_UPY'!J35</f>
        <v>0</v>
      </c>
      <c r="F35" s="126">
        <f>'AT4A_enrolment vs availed_UPY'!K35</f>
        <v>0</v>
      </c>
      <c r="G35" s="126">
        <f t="shared" si="0"/>
        <v>510</v>
      </c>
      <c r="H35" s="176">
        <v>220</v>
      </c>
      <c r="I35" s="126">
        <f t="shared" si="1"/>
        <v>16.829999999999998</v>
      </c>
      <c r="J35" s="126">
        <f t="shared" si="2"/>
        <v>16.829999999999998</v>
      </c>
      <c r="K35" s="126">
        <v>0</v>
      </c>
      <c r="L35" s="126">
        <v>0</v>
      </c>
      <c r="M35" s="126">
        <f t="shared" si="3"/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438">
        <v>260</v>
      </c>
      <c r="T35" s="474">
        <f t="shared" si="4"/>
        <v>0.44</v>
      </c>
    </row>
    <row r="36" spans="1:20" ht="14">
      <c r="A36" s="484">
        <v>26</v>
      </c>
      <c r="B36" s="33" t="s">
        <v>921</v>
      </c>
      <c r="C36" s="126">
        <f>'AT4A_enrolment vs availed_UPY'!H36</f>
        <v>734</v>
      </c>
      <c r="D36" s="126">
        <f>'AT4A_enrolment vs availed_UPY'!I36</f>
        <v>0</v>
      </c>
      <c r="E36" s="126">
        <f>'AT4A_enrolment vs availed_UPY'!J36</f>
        <v>0</v>
      </c>
      <c r="F36" s="126">
        <f>'AT4A_enrolment vs availed_UPY'!K36</f>
        <v>0</v>
      </c>
      <c r="G36" s="126">
        <f t="shared" si="0"/>
        <v>734</v>
      </c>
      <c r="H36" s="176">
        <v>220</v>
      </c>
      <c r="I36" s="126">
        <f t="shared" si="1"/>
        <v>24.22</v>
      </c>
      <c r="J36" s="126">
        <f>ROUND(G36*H36*0.00015, 2)</f>
        <v>24.22</v>
      </c>
      <c r="K36" s="126">
        <v>0</v>
      </c>
      <c r="L36" s="126">
        <v>0</v>
      </c>
      <c r="M36" s="126">
        <f t="shared" si="3"/>
        <v>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438">
        <v>260</v>
      </c>
      <c r="T36" s="474">
        <f t="shared" si="4"/>
        <v>0.63</v>
      </c>
    </row>
    <row r="37" spans="1:20" ht="13">
      <c r="A37" s="20" t="s">
        <v>14</v>
      </c>
      <c r="B37" s="9"/>
      <c r="C37" s="126">
        <f>SUM(C11:C36)</f>
        <v>50059</v>
      </c>
      <c r="D37" s="126">
        <f t="shared" ref="D37:T37" si="5">SUM(D11:D36)</f>
        <v>5082</v>
      </c>
      <c r="E37" s="126">
        <f t="shared" si="5"/>
        <v>0</v>
      </c>
      <c r="F37" s="126">
        <f t="shared" si="5"/>
        <v>0</v>
      </c>
      <c r="G37" s="126">
        <f t="shared" si="5"/>
        <v>55141</v>
      </c>
      <c r="H37" s="126">
        <f t="shared" si="5"/>
        <v>5720</v>
      </c>
      <c r="I37" s="126">
        <f t="shared" si="5"/>
        <v>1819.6499999999996</v>
      </c>
      <c r="J37" s="126">
        <f t="shared" si="5"/>
        <v>1819.6499999999996</v>
      </c>
      <c r="K37" s="126">
        <f t="shared" si="5"/>
        <v>0</v>
      </c>
      <c r="L37" s="126">
        <f t="shared" si="5"/>
        <v>0</v>
      </c>
      <c r="M37" s="126">
        <f t="shared" si="5"/>
        <v>0</v>
      </c>
      <c r="N37" s="126">
        <f t="shared" si="5"/>
        <v>0</v>
      </c>
      <c r="O37" s="126">
        <f t="shared" si="5"/>
        <v>0</v>
      </c>
      <c r="P37" s="126">
        <f t="shared" si="5"/>
        <v>0</v>
      </c>
      <c r="Q37" s="126">
        <f t="shared" si="5"/>
        <v>0</v>
      </c>
      <c r="R37" s="126">
        <f t="shared" si="5"/>
        <v>0</v>
      </c>
      <c r="S37" s="126"/>
      <c r="T37" s="126">
        <f t="shared" si="5"/>
        <v>47.309999999999995</v>
      </c>
    </row>
    <row r="38" spans="1:20"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</row>
    <row r="39" spans="1:20" ht="13">
      <c r="A39" s="177" t="s">
        <v>7</v>
      </c>
      <c r="B39" s="178"/>
      <c r="C39" s="178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</row>
    <row r="40" spans="1:20" ht="13">
      <c r="A40" s="178" t="s">
        <v>8</v>
      </c>
      <c r="B40" s="178"/>
      <c r="C40" s="178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</row>
    <row r="41" spans="1:20" ht="13">
      <c r="A41" s="178" t="s">
        <v>9</v>
      </c>
      <c r="B41" s="178"/>
      <c r="C41" s="178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</row>
    <row r="42" spans="1:20" ht="13">
      <c r="A42" s="178"/>
      <c r="B42" s="178"/>
      <c r="C42" s="178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1:20" ht="13">
      <c r="A43" s="13" t="s">
        <v>750</v>
      </c>
      <c r="I43"/>
      <c r="J43"/>
      <c r="K43"/>
      <c r="L43"/>
      <c r="M43"/>
      <c r="N43"/>
      <c r="O43" s="435"/>
      <c r="P43" s="13" t="s">
        <v>706</v>
      </c>
      <c r="Q43"/>
      <c r="R43"/>
      <c r="S43" s="172"/>
      <c r="T43" s="172"/>
    </row>
    <row r="44" spans="1:20" ht="13">
      <c r="A44" s="13" t="str">
        <f>AT27_Req_FG_CA_Pry!A43</f>
        <v xml:space="preserve">Date : 28.04.2020 </v>
      </c>
      <c r="I44"/>
      <c r="J44"/>
      <c r="K44"/>
      <c r="L44"/>
      <c r="M44"/>
      <c r="N44"/>
      <c r="O44" s="435"/>
      <c r="P44" s="221" t="s">
        <v>707</v>
      </c>
      <c r="Q44"/>
      <c r="R44"/>
      <c r="S44" s="172"/>
      <c r="T44" s="172"/>
    </row>
    <row r="45" spans="1:20">
      <c r="I45"/>
      <c r="J45"/>
      <c r="K45"/>
      <c r="L45"/>
      <c r="M45"/>
      <c r="N45"/>
      <c r="O45" s="435"/>
      <c r="P45" s="221" t="s">
        <v>708</v>
      </c>
      <c r="Q45"/>
      <c r="R45"/>
      <c r="S45" s="172"/>
      <c r="T45" s="172"/>
    </row>
  </sheetData>
  <mergeCells count="14">
    <mergeCell ref="S8:T8"/>
    <mergeCell ref="G1:I1"/>
    <mergeCell ref="A2:R2"/>
    <mergeCell ref="A3:R3"/>
    <mergeCell ref="A4:R5"/>
    <mergeCell ref="A6:R6"/>
    <mergeCell ref="S1:T1"/>
    <mergeCell ref="L7:R7"/>
    <mergeCell ref="A8:A9"/>
    <mergeCell ref="B8:B9"/>
    <mergeCell ref="C8:G8"/>
    <mergeCell ref="H8:H9"/>
    <mergeCell ref="I8:L8"/>
    <mergeCell ref="M8:R8"/>
  </mergeCells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P45"/>
  <sheetViews>
    <sheetView view="pageBreakPreview" zoomScaleNormal="70" zoomScaleSheetLayoutView="100" workbookViewId="0">
      <selection activeCell="A42" sqref="A42"/>
    </sheetView>
  </sheetViews>
  <sheetFormatPr defaultColWidth="9.1796875" defaultRowHeight="12.5"/>
  <cols>
    <col min="1" max="1" width="5.54296875" style="172" customWidth="1"/>
    <col min="2" max="2" width="20.1796875" style="172" bestFit="1" customWidth="1"/>
    <col min="3" max="3" width="10.26953125" style="172" customWidth="1"/>
    <col min="4" max="4" width="12.81640625" style="172" customWidth="1"/>
    <col min="5" max="5" width="8.7265625" style="162" customWidth="1"/>
    <col min="6" max="7" width="7.90625" style="162" customWidth="1"/>
    <col min="8" max="10" width="8.1796875" style="162" customWidth="1"/>
    <col min="11" max="11" width="8.453125" style="162" customWidth="1"/>
    <col min="12" max="12" width="8.1796875" style="162" customWidth="1"/>
    <col min="13" max="13" width="8.7265625" style="162" customWidth="1"/>
    <col min="14" max="14" width="8.1796875" style="162" customWidth="1"/>
    <col min="15" max="15" width="12" style="162" customWidth="1"/>
    <col min="16" max="16" width="11.453125" style="162" customWidth="1"/>
    <col min="17" max="16384" width="9.1796875" style="162"/>
  </cols>
  <sheetData>
    <row r="1" spans="1:16" ht="12.75" customHeight="1">
      <c r="D1" s="889"/>
      <c r="E1" s="889"/>
      <c r="F1" s="172"/>
      <c r="G1" s="172"/>
      <c r="H1" s="172"/>
      <c r="I1" s="172"/>
      <c r="J1" s="172"/>
      <c r="K1" s="172"/>
      <c r="L1" s="172"/>
      <c r="M1" s="172"/>
      <c r="N1" s="172"/>
      <c r="O1" s="891" t="s">
        <v>513</v>
      </c>
      <c r="P1" s="891"/>
    </row>
    <row r="2" spans="1:16" ht="15.5">
      <c r="A2" s="887" t="s">
        <v>0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172"/>
      <c r="P2" s="172"/>
    </row>
    <row r="3" spans="1:16" ht="18">
      <c r="A3" s="888" t="s">
        <v>838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172"/>
      <c r="P3" s="172"/>
    </row>
    <row r="4" spans="1:16" ht="12.75" customHeight="1">
      <c r="A4" s="886" t="s">
        <v>906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172"/>
      <c r="P4" s="172"/>
    </row>
    <row r="5" spans="1:16" s="163" customFormat="1" ht="7.5" customHeight="1">
      <c r="A5" s="886"/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439"/>
      <c r="P5" s="439"/>
    </row>
    <row r="6" spans="1:16">
      <c r="A6" s="890"/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172"/>
      <c r="P6" s="172"/>
    </row>
    <row r="7" spans="1:16" ht="13">
      <c r="A7" s="398" t="s">
        <v>757</v>
      </c>
      <c r="B7" s="398"/>
      <c r="D7" s="173"/>
      <c r="E7" s="172"/>
      <c r="F7" s="172"/>
      <c r="G7" s="172"/>
      <c r="H7" s="892"/>
      <c r="I7" s="892"/>
      <c r="J7" s="892"/>
      <c r="K7" s="892"/>
      <c r="L7" s="892"/>
      <c r="M7" s="892"/>
      <c r="N7" s="892"/>
      <c r="O7" s="172"/>
      <c r="P7" s="172"/>
    </row>
    <row r="8" spans="1:16" ht="30.75" customHeight="1">
      <c r="A8" s="714" t="s">
        <v>2</v>
      </c>
      <c r="B8" s="714" t="s">
        <v>3</v>
      </c>
      <c r="C8" s="907" t="s">
        <v>466</v>
      </c>
      <c r="D8" s="896" t="s">
        <v>78</v>
      </c>
      <c r="E8" s="893" t="s">
        <v>79</v>
      </c>
      <c r="F8" s="894"/>
      <c r="G8" s="894"/>
      <c r="H8" s="895"/>
      <c r="I8" s="893" t="s">
        <v>628</v>
      </c>
      <c r="J8" s="894"/>
      <c r="K8" s="894"/>
      <c r="L8" s="894"/>
      <c r="M8" s="894"/>
      <c r="N8" s="894"/>
      <c r="O8" s="885" t="s">
        <v>782</v>
      </c>
      <c r="P8" s="885"/>
    </row>
    <row r="9" spans="1:16" ht="44.5" customHeight="1">
      <c r="A9" s="714"/>
      <c r="B9" s="714"/>
      <c r="C9" s="908"/>
      <c r="D9" s="897"/>
      <c r="E9" s="174" t="s">
        <v>83</v>
      </c>
      <c r="F9" s="174" t="s">
        <v>16</v>
      </c>
      <c r="G9" s="174" t="s">
        <v>36</v>
      </c>
      <c r="H9" s="174" t="s">
        <v>666</v>
      </c>
      <c r="I9" s="174" t="s">
        <v>14</v>
      </c>
      <c r="J9" s="174" t="s">
        <v>629</v>
      </c>
      <c r="K9" s="174" t="s">
        <v>630</v>
      </c>
      <c r="L9" s="174" t="s">
        <v>631</v>
      </c>
      <c r="M9" s="174" t="s">
        <v>632</v>
      </c>
      <c r="N9" s="174" t="s">
        <v>633</v>
      </c>
      <c r="O9" s="436" t="s">
        <v>783</v>
      </c>
      <c r="P9" s="436" t="s">
        <v>784</v>
      </c>
    </row>
    <row r="10" spans="1:16" s="164" customFormat="1" ht="13">
      <c r="A10" s="174">
        <v>1</v>
      </c>
      <c r="B10" s="174">
        <v>2</v>
      </c>
      <c r="C10" s="174">
        <v>3</v>
      </c>
      <c r="D10" s="174">
        <v>4</v>
      </c>
      <c r="E10" s="174">
        <v>5</v>
      </c>
      <c r="F10" s="174">
        <v>6</v>
      </c>
      <c r="G10" s="174">
        <v>7</v>
      </c>
      <c r="H10" s="174">
        <v>8</v>
      </c>
      <c r="I10" s="174">
        <v>9</v>
      </c>
      <c r="J10" s="174">
        <v>10</v>
      </c>
      <c r="K10" s="174">
        <v>11</v>
      </c>
      <c r="L10" s="174">
        <v>12</v>
      </c>
      <c r="M10" s="174">
        <v>13</v>
      </c>
      <c r="N10" s="174">
        <v>14</v>
      </c>
      <c r="O10" s="437">
        <v>15</v>
      </c>
      <c r="P10" s="437">
        <v>16</v>
      </c>
    </row>
    <row r="11" spans="1:16" ht="14.15" customHeight="1">
      <c r="A11" s="507">
        <v>1</v>
      </c>
      <c r="B11" s="201" t="s">
        <v>672</v>
      </c>
      <c r="C11" s="898" t="s">
        <v>744</v>
      </c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900"/>
    </row>
    <row r="12" spans="1:16" ht="14" customHeight="1">
      <c r="A12" s="507">
        <v>2</v>
      </c>
      <c r="B12" s="33" t="s">
        <v>673</v>
      </c>
      <c r="C12" s="901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3"/>
    </row>
    <row r="13" spans="1:16" ht="14" customHeight="1">
      <c r="A13" s="507">
        <v>3</v>
      </c>
      <c r="B13" s="201" t="s">
        <v>674</v>
      </c>
      <c r="C13" s="901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3"/>
    </row>
    <row r="14" spans="1:16" ht="14" customHeight="1">
      <c r="A14" s="507">
        <v>4</v>
      </c>
      <c r="B14" s="33" t="s">
        <v>675</v>
      </c>
      <c r="C14" s="901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3"/>
    </row>
    <row r="15" spans="1:16" ht="14" customHeight="1">
      <c r="A15" s="507">
        <v>5</v>
      </c>
      <c r="B15" s="33" t="s">
        <v>676</v>
      </c>
      <c r="C15" s="901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2"/>
      <c r="P15" s="903"/>
    </row>
    <row r="16" spans="1:16" ht="14" customHeight="1">
      <c r="A16" s="507">
        <v>6</v>
      </c>
      <c r="B16" s="33" t="s">
        <v>677</v>
      </c>
      <c r="C16" s="901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3"/>
    </row>
    <row r="17" spans="1:16" ht="14" customHeight="1">
      <c r="A17" s="507">
        <v>7</v>
      </c>
      <c r="B17" s="201" t="s">
        <v>678</v>
      </c>
      <c r="C17" s="901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3"/>
    </row>
    <row r="18" spans="1:16" ht="14" customHeight="1">
      <c r="A18" s="507">
        <v>8</v>
      </c>
      <c r="B18" s="33" t="s">
        <v>679</v>
      </c>
      <c r="C18" s="901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3"/>
    </row>
    <row r="19" spans="1:16" ht="14" customHeight="1">
      <c r="A19" s="507">
        <v>9</v>
      </c>
      <c r="B19" s="33" t="s">
        <v>680</v>
      </c>
      <c r="C19" s="901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3"/>
    </row>
    <row r="20" spans="1:16" ht="14" customHeight="1">
      <c r="A20" s="507">
        <v>10</v>
      </c>
      <c r="B20" s="33" t="s">
        <v>681</v>
      </c>
      <c r="C20" s="901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3"/>
    </row>
    <row r="21" spans="1:16" ht="14" customHeight="1">
      <c r="A21" s="507">
        <v>11</v>
      </c>
      <c r="B21" s="33" t="s">
        <v>682</v>
      </c>
      <c r="C21" s="901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3"/>
    </row>
    <row r="22" spans="1:16" ht="14" customHeight="1">
      <c r="A22" s="507">
        <v>12</v>
      </c>
      <c r="B22" s="33" t="s">
        <v>683</v>
      </c>
      <c r="C22" s="901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3"/>
    </row>
    <row r="23" spans="1:16" ht="14" customHeight="1">
      <c r="A23" s="507">
        <v>13</v>
      </c>
      <c r="B23" s="33" t="s">
        <v>684</v>
      </c>
      <c r="C23" s="901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3"/>
    </row>
    <row r="24" spans="1:16" ht="14" customHeight="1">
      <c r="A24" s="507">
        <v>14</v>
      </c>
      <c r="B24" s="33" t="s">
        <v>685</v>
      </c>
      <c r="C24" s="901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3"/>
    </row>
    <row r="25" spans="1:16" ht="14" customHeight="1">
      <c r="A25" s="507">
        <v>15</v>
      </c>
      <c r="B25" s="201" t="s">
        <v>686</v>
      </c>
      <c r="C25" s="901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3"/>
    </row>
    <row r="26" spans="1:16" ht="14" customHeight="1">
      <c r="A26" s="507">
        <v>16</v>
      </c>
      <c r="B26" s="201" t="s">
        <v>687</v>
      </c>
      <c r="C26" s="901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3"/>
    </row>
    <row r="27" spans="1:16" ht="14" customHeight="1">
      <c r="A27" s="507">
        <v>17</v>
      </c>
      <c r="B27" s="33" t="s">
        <v>688</v>
      </c>
      <c r="C27" s="901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3"/>
    </row>
    <row r="28" spans="1:16" ht="14" customHeight="1">
      <c r="A28" s="507">
        <v>18</v>
      </c>
      <c r="B28" s="201" t="s">
        <v>689</v>
      </c>
      <c r="C28" s="901"/>
      <c r="D28" s="902"/>
      <c r="E28" s="902"/>
      <c r="F28" s="902"/>
      <c r="G28" s="902"/>
      <c r="H28" s="902"/>
      <c r="I28" s="902"/>
      <c r="J28" s="902"/>
      <c r="K28" s="902"/>
      <c r="L28" s="902"/>
      <c r="M28" s="902"/>
      <c r="N28" s="902"/>
      <c r="O28" s="902"/>
      <c r="P28" s="903"/>
    </row>
    <row r="29" spans="1:16" ht="14" customHeight="1">
      <c r="A29" s="507">
        <v>19</v>
      </c>
      <c r="B29" s="33" t="s">
        <v>690</v>
      </c>
      <c r="C29" s="901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3"/>
    </row>
    <row r="30" spans="1:16" ht="14" customHeight="1">
      <c r="A30" s="507">
        <v>20</v>
      </c>
      <c r="B30" s="33" t="s">
        <v>691</v>
      </c>
      <c r="C30" s="901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3"/>
    </row>
    <row r="31" spans="1:16" ht="14" customHeight="1">
      <c r="A31" s="507">
        <v>21</v>
      </c>
      <c r="B31" s="33" t="s">
        <v>692</v>
      </c>
      <c r="C31" s="901"/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3"/>
    </row>
    <row r="32" spans="1:16" ht="14" customHeight="1">
      <c r="A32" s="507">
        <v>22</v>
      </c>
      <c r="B32" s="33" t="s">
        <v>693</v>
      </c>
      <c r="C32" s="901"/>
      <c r="D32" s="902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3"/>
    </row>
    <row r="33" spans="1:16" ht="14" customHeight="1">
      <c r="A33" s="507">
        <v>23</v>
      </c>
      <c r="B33" s="33" t="s">
        <v>694</v>
      </c>
      <c r="C33" s="901"/>
      <c r="D33" s="902"/>
      <c r="E33" s="902"/>
      <c r="F33" s="902"/>
      <c r="G33" s="902"/>
      <c r="H33" s="902"/>
      <c r="I33" s="902"/>
      <c r="J33" s="902"/>
      <c r="K33" s="902"/>
      <c r="L33" s="902"/>
      <c r="M33" s="902"/>
      <c r="N33" s="902"/>
      <c r="O33" s="902"/>
      <c r="P33" s="903"/>
    </row>
    <row r="34" spans="1:16" ht="14" customHeight="1">
      <c r="A34" s="484">
        <v>24</v>
      </c>
      <c r="B34" s="33" t="s">
        <v>919</v>
      </c>
      <c r="C34" s="901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3"/>
    </row>
    <row r="35" spans="1:16" ht="14" customHeight="1">
      <c r="A35" s="484">
        <v>25</v>
      </c>
      <c r="B35" s="33" t="s">
        <v>920</v>
      </c>
      <c r="C35" s="901"/>
      <c r="D35" s="902"/>
      <c r="E35" s="902"/>
      <c r="F35" s="902"/>
      <c r="G35" s="902"/>
      <c r="H35" s="902"/>
      <c r="I35" s="902"/>
      <c r="J35" s="902"/>
      <c r="K35" s="902"/>
      <c r="L35" s="902"/>
      <c r="M35" s="902"/>
      <c r="N35" s="902"/>
      <c r="O35" s="902"/>
      <c r="P35" s="903"/>
    </row>
    <row r="36" spans="1:16" ht="14" customHeight="1">
      <c r="A36" s="484">
        <v>26</v>
      </c>
      <c r="B36" s="33" t="s">
        <v>921</v>
      </c>
      <c r="C36" s="904"/>
      <c r="D36" s="905"/>
      <c r="E36" s="905"/>
      <c r="F36" s="905"/>
      <c r="G36" s="905"/>
      <c r="H36" s="905"/>
      <c r="I36" s="905"/>
      <c r="J36" s="905"/>
      <c r="K36" s="905"/>
      <c r="L36" s="905"/>
      <c r="M36" s="905"/>
      <c r="N36" s="905"/>
      <c r="O36" s="905"/>
      <c r="P36" s="906"/>
    </row>
    <row r="37" spans="1:16" ht="13">
      <c r="A37" s="20" t="s">
        <v>14</v>
      </c>
      <c r="B37" s="9"/>
      <c r="C37" s="126"/>
      <c r="D37" s="17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438"/>
      <c r="P37" s="438"/>
    </row>
    <row r="38" spans="1:16"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  <row r="39" spans="1:16" ht="13">
      <c r="A39" s="177"/>
      <c r="B39" s="178"/>
      <c r="C39" s="178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</row>
    <row r="40" spans="1:16" ht="13">
      <c r="A40" s="13" t="s">
        <v>750</v>
      </c>
      <c r="B40" s="178"/>
      <c r="C40" s="17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3">
      <c r="A41" s="13" t="str">
        <f>'AT27A_Req_FG_CA_U Pry '!A44</f>
        <v xml:space="preserve">Date : 28.04.2020 </v>
      </c>
      <c r="B41" s="178"/>
      <c r="C41" s="178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1:16">
      <c r="E42"/>
      <c r="F42"/>
      <c r="G42"/>
      <c r="H42"/>
      <c r="I42"/>
      <c r="J42"/>
      <c r="K42"/>
      <c r="L42"/>
      <c r="M42"/>
      <c r="N42"/>
      <c r="O42" s="172"/>
      <c r="P42" s="172"/>
    </row>
    <row r="43" spans="1:16" ht="13">
      <c r="E43"/>
      <c r="F43"/>
      <c r="G43"/>
      <c r="H43"/>
      <c r="I43"/>
      <c r="J43"/>
      <c r="K43" s="172"/>
      <c r="L43" s="13" t="s">
        <v>706</v>
      </c>
      <c r="M43"/>
      <c r="N43"/>
      <c r="O43" s="172"/>
      <c r="P43" s="172"/>
    </row>
    <row r="44" spans="1:16">
      <c r="E44"/>
      <c r="F44"/>
      <c r="G44"/>
      <c r="H44"/>
      <c r="I44"/>
      <c r="J44"/>
      <c r="K44" s="172"/>
      <c r="L44" s="221" t="s">
        <v>707</v>
      </c>
      <c r="M44"/>
      <c r="N44"/>
      <c r="O44" s="172"/>
      <c r="P44" s="172"/>
    </row>
    <row r="45" spans="1:16">
      <c r="E45"/>
      <c r="F45"/>
      <c r="G45"/>
      <c r="H45"/>
      <c r="I45"/>
      <c r="J45"/>
      <c r="K45" s="172"/>
      <c r="L45" s="221" t="s">
        <v>708</v>
      </c>
      <c r="M45"/>
      <c r="N45"/>
      <c r="O45" s="172"/>
      <c r="P45" s="172"/>
    </row>
  </sheetData>
  <mergeCells count="15">
    <mergeCell ref="C11:P36"/>
    <mergeCell ref="O8:P8"/>
    <mergeCell ref="A6:N6"/>
    <mergeCell ref="D1:E1"/>
    <mergeCell ref="O1:P1"/>
    <mergeCell ref="A2:N2"/>
    <mergeCell ref="A3:N3"/>
    <mergeCell ref="A4:N5"/>
    <mergeCell ref="C8:C9"/>
    <mergeCell ref="H7:N7"/>
    <mergeCell ref="A8:A9"/>
    <mergeCell ref="B8:B9"/>
    <mergeCell ref="D8:D9"/>
    <mergeCell ref="E8:H8"/>
    <mergeCell ref="I8:N8"/>
  </mergeCells>
  <printOptions horizontalCentered="1"/>
  <pageMargins left="0.70866141732283505" right="0.70866141732283505" top="1.2362204720000001" bottom="0.5" header="0.31496062992126" footer="0.31496062992126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F616-50CE-41F6-A0EB-0EDB79570D78}">
  <sheetPr>
    <pageSetUpPr fitToPage="1"/>
  </sheetPr>
  <dimension ref="A1:L35"/>
  <sheetViews>
    <sheetView topLeftCell="A19" zoomScale="90" zoomScaleNormal="90" zoomScaleSheetLayoutView="90" workbookViewId="0">
      <selection activeCell="A35" sqref="A35"/>
    </sheetView>
  </sheetViews>
  <sheetFormatPr defaultRowHeight="12.5"/>
  <cols>
    <col min="1" max="1" width="8.26953125" style="61" customWidth="1"/>
    <col min="2" max="2" width="15.54296875" style="61" customWidth="1"/>
    <col min="3" max="3" width="15.26953125" style="61" customWidth="1"/>
    <col min="4" max="4" width="17.453125" style="61" customWidth="1"/>
    <col min="5" max="5" width="16.1796875" style="61" customWidth="1"/>
    <col min="6" max="6" width="16" style="61" customWidth="1"/>
    <col min="7" max="7" width="14.81640625" style="61" customWidth="1"/>
    <col min="8" max="8" width="17.1796875" style="61" customWidth="1"/>
    <col min="9" max="9" width="15" style="61" customWidth="1"/>
    <col min="10" max="10" width="12.453125" style="61" customWidth="1"/>
    <col min="11" max="11" width="12" style="61" customWidth="1"/>
    <col min="12" max="12" width="11.81640625" style="61" customWidth="1"/>
    <col min="13" max="256" width="8.7265625" style="61"/>
    <col min="257" max="257" width="8.26953125" style="61" customWidth="1"/>
    <col min="258" max="258" width="15.54296875" style="61" customWidth="1"/>
    <col min="259" max="259" width="15.26953125" style="61" customWidth="1"/>
    <col min="260" max="260" width="17.453125" style="61" customWidth="1"/>
    <col min="261" max="261" width="16.1796875" style="61" customWidth="1"/>
    <col min="262" max="262" width="16" style="61" customWidth="1"/>
    <col min="263" max="263" width="14.81640625" style="61" customWidth="1"/>
    <col min="264" max="264" width="17.1796875" style="61" customWidth="1"/>
    <col min="265" max="265" width="15" style="61" customWidth="1"/>
    <col min="266" max="266" width="12.453125" style="61" customWidth="1"/>
    <col min="267" max="267" width="12" style="61" customWidth="1"/>
    <col min="268" max="268" width="11.81640625" style="61" customWidth="1"/>
    <col min="269" max="512" width="8.7265625" style="61"/>
    <col min="513" max="513" width="8.26953125" style="61" customWidth="1"/>
    <col min="514" max="514" width="15.54296875" style="61" customWidth="1"/>
    <col min="515" max="515" width="15.26953125" style="61" customWidth="1"/>
    <col min="516" max="516" width="17.453125" style="61" customWidth="1"/>
    <col min="517" max="517" width="16.1796875" style="61" customWidth="1"/>
    <col min="518" max="518" width="16" style="61" customWidth="1"/>
    <col min="519" max="519" width="14.81640625" style="61" customWidth="1"/>
    <col min="520" max="520" width="17.1796875" style="61" customWidth="1"/>
    <col min="521" max="521" width="15" style="61" customWidth="1"/>
    <col min="522" max="522" width="12.453125" style="61" customWidth="1"/>
    <col min="523" max="523" width="12" style="61" customWidth="1"/>
    <col min="524" max="524" width="11.81640625" style="61" customWidth="1"/>
    <col min="525" max="768" width="8.7265625" style="61"/>
    <col min="769" max="769" width="8.26953125" style="61" customWidth="1"/>
    <col min="770" max="770" width="15.54296875" style="61" customWidth="1"/>
    <col min="771" max="771" width="15.26953125" style="61" customWidth="1"/>
    <col min="772" max="772" width="17.453125" style="61" customWidth="1"/>
    <col min="773" max="773" width="16.1796875" style="61" customWidth="1"/>
    <col min="774" max="774" width="16" style="61" customWidth="1"/>
    <col min="775" max="775" width="14.81640625" style="61" customWidth="1"/>
    <col min="776" max="776" width="17.1796875" style="61" customWidth="1"/>
    <col min="777" max="777" width="15" style="61" customWidth="1"/>
    <col min="778" max="778" width="12.453125" style="61" customWidth="1"/>
    <col min="779" max="779" width="12" style="61" customWidth="1"/>
    <col min="780" max="780" width="11.81640625" style="61" customWidth="1"/>
    <col min="781" max="1024" width="8.7265625" style="61"/>
    <col min="1025" max="1025" width="8.26953125" style="61" customWidth="1"/>
    <col min="1026" max="1026" width="15.54296875" style="61" customWidth="1"/>
    <col min="1027" max="1027" width="15.26953125" style="61" customWidth="1"/>
    <col min="1028" max="1028" width="17.453125" style="61" customWidth="1"/>
    <col min="1029" max="1029" width="16.1796875" style="61" customWidth="1"/>
    <col min="1030" max="1030" width="16" style="61" customWidth="1"/>
    <col min="1031" max="1031" width="14.81640625" style="61" customWidth="1"/>
    <col min="1032" max="1032" width="17.1796875" style="61" customWidth="1"/>
    <col min="1033" max="1033" width="15" style="61" customWidth="1"/>
    <col min="1034" max="1034" width="12.453125" style="61" customWidth="1"/>
    <col min="1035" max="1035" width="12" style="61" customWidth="1"/>
    <col min="1036" max="1036" width="11.81640625" style="61" customWidth="1"/>
    <col min="1037" max="1280" width="8.7265625" style="61"/>
    <col min="1281" max="1281" width="8.26953125" style="61" customWidth="1"/>
    <col min="1282" max="1282" width="15.54296875" style="61" customWidth="1"/>
    <col min="1283" max="1283" width="15.26953125" style="61" customWidth="1"/>
    <col min="1284" max="1284" width="17.453125" style="61" customWidth="1"/>
    <col min="1285" max="1285" width="16.1796875" style="61" customWidth="1"/>
    <col min="1286" max="1286" width="16" style="61" customWidth="1"/>
    <col min="1287" max="1287" width="14.81640625" style="61" customWidth="1"/>
    <col min="1288" max="1288" width="17.1796875" style="61" customWidth="1"/>
    <col min="1289" max="1289" width="15" style="61" customWidth="1"/>
    <col min="1290" max="1290" width="12.453125" style="61" customWidth="1"/>
    <col min="1291" max="1291" width="12" style="61" customWidth="1"/>
    <col min="1292" max="1292" width="11.81640625" style="61" customWidth="1"/>
    <col min="1293" max="1536" width="8.7265625" style="61"/>
    <col min="1537" max="1537" width="8.26953125" style="61" customWidth="1"/>
    <col min="1538" max="1538" width="15.54296875" style="61" customWidth="1"/>
    <col min="1539" max="1539" width="15.26953125" style="61" customWidth="1"/>
    <col min="1540" max="1540" width="17.453125" style="61" customWidth="1"/>
    <col min="1541" max="1541" width="16.1796875" style="61" customWidth="1"/>
    <col min="1542" max="1542" width="16" style="61" customWidth="1"/>
    <col min="1543" max="1543" width="14.81640625" style="61" customWidth="1"/>
    <col min="1544" max="1544" width="17.1796875" style="61" customWidth="1"/>
    <col min="1545" max="1545" width="15" style="61" customWidth="1"/>
    <col min="1546" max="1546" width="12.453125" style="61" customWidth="1"/>
    <col min="1547" max="1547" width="12" style="61" customWidth="1"/>
    <col min="1548" max="1548" width="11.81640625" style="61" customWidth="1"/>
    <col min="1549" max="1792" width="8.7265625" style="61"/>
    <col min="1793" max="1793" width="8.26953125" style="61" customWidth="1"/>
    <col min="1794" max="1794" width="15.54296875" style="61" customWidth="1"/>
    <col min="1795" max="1795" width="15.26953125" style="61" customWidth="1"/>
    <col min="1796" max="1796" width="17.453125" style="61" customWidth="1"/>
    <col min="1797" max="1797" width="16.1796875" style="61" customWidth="1"/>
    <col min="1798" max="1798" width="16" style="61" customWidth="1"/>
    <col min="1799" max="1799" width="14.81640625" style="61" customWidth="1"/>
    <col min="1800" max="1800" width="17.1796875" style="61" customWidth="1"/>
    <col min="1801" max="1801" width="15" style="61" customWidth="1"/>
    <col min="1802" max="1802" width="12.453125" style="61" customWidth="1"/>
    <col min="1803" max="1803" width="12" style="61" customWidth="1"/>
    <col min="1804" max="1804" width="11.81640625" style="61" customWidth="1"/>
    <col min="1805" max="2048" width="8.7265625" style="61"/>
    <col min="2049" max="2049" width="8.26953125" style="61" customWidth="1"/>
    <col min="2050" max="2050" width="15.54296875" style="61" customWidth="1"/>
    <col min="2051" max="2051" width="15.26953125" style="61" customWidth="1"/>
    <col min="2052" max="2052" width="17.453125" style="61" customWidth="1"/>
    <col min="2053" max="2053" width="16.1796875" style="61" customWidth="1"/>
    <col min="2054" max="2054" width="16" style="61" customWidth="1"/>
    <col min="2055" max="2055" width="14.81640625" style="61" customWidth="1"/>
    <col min="2056" max="2056" width="17.1796875" style="61" customWidth="1"/>
    <col min="2057" max="2057" width="15" style="61" customWidth="1"/>
    <col min="2058" max="2058" width="12.453125" style="61" customWidth="1"/>
    <col min="2059" max="2059" width="12" style="61" customWidth="1"/>
    <col min="2060" max="2060" width="11.81640625" style="61" customWidth="1"/>
    <col min="2061" max="2304" width="8.7265625" style="61"/>
    <col min="2305" max="2305" width="8.26953125" style="61" customWidth="1"/>
    <col min="2306" max="2306" width="15.54296875" style="61" customWidth="1"/>
    <col min="2307" max="2307" width="15.26953125" style="61" customWidth="1"/>
    <col min="2308" max="2308" width="17.453125" style="61" customWidth="1"/>
    <col min="2309" max="2309" width="16.1796875" style="61" customWidth="1"/>
    <col min="2310" max="2310" width="16" style="61" customWidth="1"/>
    <col min="2311" max="2311" width="14.81640625" style="61" customWidth="1"/>
    <col min="2312" max="2312" width="17.1796875" style="61" customWidth="1"/>
    <col min="2313" max="2313" width="15" style="61" customWidth="1"/>
    <col min="2314" max="2314" width="12.453125" style="61" customWidth="1"/>
    <col min="2315" max="2315" width="12" style="61" customWidth="1"/>
    <col min="2316" max="2316" width="11.81640625" style="61" customWidth="1"/>
    <col min="2317" max="2560" width="8.7265625" style="61"/>
    <col min="2561" max="2561" width="8.26953125" style="61" customWidth="1"/>
    <col min="2562" max="2562" width="15.54296875" style="61" customWidth="1"/>
    <col min="2563" max="2563" width="15.26953125" style="61" customWidth="1"/>
    <col min="2564" max="2564" width="17.453125" style="61" customWidth="1"/>
    <col min="2565" max="2565" width="16.1796875" style="61" customWidth="1"/>
    <col min="2566" max="2566" width="16" style="61" customWidth="1"/>
    <col min="2567" max="2567" width="14.81640625" style="61" customWidth="1"/>
    <col min="2568" max="2568" width="17.1796875" style="61" customWidth="1"/>
    <col min="2569" max="2569" width="15" style="61" customWidth="1"/>
    <col min="2570" max="2570" width="12.453125" style="61" customWidth="1"/>
    <col min="2571" max="2571" width="12" style="61" customWidth="1"/>
    <col min="2572" max="2572" width="11.81640625" style="61" customWidth="1"/>
    <col min="2573" max="2816" width="8.7265625" style="61"/>
    <col min="2817" max="2817" width="8.26953125" style="61" customWidth="1"/>
    <col min="2818" max="2818" width="15.54296875" style="61" customWidth="1"/>
    <col min="2819" max="2819" width="15.26953125" style="61" customWidth="1"/>
    <col min="2820" max="2820" width="17.453125" style="61" customWidth="1"/>
    <col min="2821" max="2821" width="16.1796875" style="61" customWidth="1"/>
    <col min="2822" max="2822" width="16" style="61" customWidth="1"/>
    <col min="2823" max="2823" width="14.81640625" style="61" customWidth="1"/>
    <col min="2824" max="2824" width="17.1796875" style="61" customWidth="1"/>
    <col min="2825" max="2825" width="15" style="61" customWidth="1"/>
    <col min="2826" max="2826" width="12.453125" style="61" customWidth="1"/>
    <col min="2827" max="2827" width="12" style="61" customWidth="1"/>
    <col min="2828" max="2828" width="11.81640625" style="61" customWidth="1"/>
    <col min="2829" max="3072" width="8.7265625" style="61"/>
    <col min="3073" max="3073" width="8.26953125" style="61" customWidth="1"/>
    <col min="3074" max="3074" width="15.54296875" style="61" customWidth="1"/>
    <col min="3075" max="3075" width="15.26953125" style="61" customWidth="1"/>
    <col min="3076" max="3076" width="17.453125" style="61" customWidth="1"/>
    <col min="3077" max="3077" width="16.1796875" style="61" customWidth="1"/>
    <col min="3078" max="3078" width="16" style="61" customWidth="1"/>
    <col min="3079" max="3079" width="14.81640625" style="61" customWidth="1"/>
    <col min="3080" max="3080" width="17.1796875" style="61" customWidth="1"/>
    <col min="3081" max="3081" width="15" style="61" customWidth="1"/>
    <col min="3082" max="3082" width="12.453125" style="61" customWidth="1"/>
    <col min="3083" max="3083" width="12" style="61" customWidth="1"/>
    <col min="3084" max="3084" width="11.81640625" style="61" customWidth="1"/>
    <col min="3085" max="3328" width="8.7265625" style="61"/>
    <col min="3329" max="3329" width="8.26953125" style="61" customWidth="1"/>
    <col min="3330" max="3330" width="15.54296875" style="61" customWidth="1"/>
    <col min="3331" max="3331" width="15.26953125" style="61" customWidth="1"/>
    <col min="3332" max="3332" width="17.453125" style="61" customWidth="1"/>
    <col min="3333" max="3333" width="16.1796875" style="61" customWidth="1"/>
    <col min="3334" max="3334" width="16" style="61" customWidth="1"/>
    <col min="3335" max="3335" width="14.81640625" style="61" customWidth="1"/>
    <col min="3336" max="3336" width="17.1796875" style="61" customWidth="1"/>
    <col min="3337" max="3337" width="15" style="61" customWidth="1"/>
    <col min="3338" max="3338" width="12.453125" style="61" customWidth="1"/>
    <col min="3339" max="3339" width="12" style="61" customWidth="1"/>
    <col min="3340" max="3340" width="11.81640625" style="61" customWidth="1"/>
    <col min="3341" max="3584" width="8.7265625" style="61"/>
    <col min="3585" max="3585" width="8.26953125" style="61" customWidth="1"/>
    <col min="3586" max="3586" width="15.54296875" style="61" customWidth="1"/>
    <col min="3587" max="3587" width="15.26953125" style="61" customWidth="1"/>
    <col min="3588" max="3588" width="17.453125" style="61" customWidth="1"/>
    <col min="3589" max="3589" width="16.1796875" style="61" customWidth="1"/>
    <col min="3590" max="3590" width="16" style="61" customWidth="1"/>
    <col min="3591" max="3591" width="14.81640625" style="61" customWidth="1"/>
    <col min="3592" max="3592" width="17.1796875" style="61" customWidth="1"/>
    <col min="3593" max="3593" width="15" style="61" customWidth="1"/>
    <col min="3594" max="3594" width="12.453125" style="61" customWidth="1"/>
    <col min="3595" max="3595" width="12" style="61" customWidth="1"/>
    <col min="3596" max="3596" width="11.81640625" style="61" customWidth="1"/>
    <col min="3597" max="3840" width="8.7265625" style="61"/>
    <col min="3841" max="3841" width="8.26953125" style="61" customWidth="1"/>
    <col min="3842" max="3842" width="15.54296875" style="61" customWidth="1"/>
    <col min="3843" max="3843" width="15.26953125" style="61" customWidth="1"/>
    <col min="3844" max="3844" width="17.453125" style="61" customWidth="1"/>
    <col min="3845" max="3845" width="16.1796875" style="61" customWidth="1"/>
    <col min="3846" max="3846" width="16" style="61" customWidth="1"/>
    <col min="3847" max="3847" width="14.81640625" style="61" customWidth="1"/>
    <col min="3848" max="3848" width="17.1796875" style="61" customWidth="1"/>
    <col min="3849" max="3849" width="15" style="61" customWidth="1"/>
    <col min="3850" max="3850" width="12.453125" style="61" customWidth="1"/>
    <col min="3851" max="3851" width="12" style="61" customWidth="1"/>
    <col min="3852" max="3852" width="11.81640625" style="61" customWidth="1"/>
    <col min="3853" max="4096" width="8.7265625" style="61"/>
    <col min="4097" max="4097" width="8.26953125" style="61" customWidth="1"/>
    <col min="4098" max="4098" width="15.54296875" style="61" customWidth="1"/>
    <col min="4099" max="4099" width="15.26953125" style="61" customWidth="1"/>
    <col min="4100" max="4100" width="17.453125" style="61" customWidth="1"/>
    <col min="4101" max="4101" width="16.1796875" style="61" customWidth="1"/>
    <col min="4102" max="4102" width="16" style="61" customWidth="1"/>
    <col min="4103" max="4103" width="14.81640625" style="61" customWidth="1"/>
    <col min="4104" max="4104" width="17.1796875" style="61" customWidth="1"/>
    <col min="4105" max="4105" width="15" style="61" customWidth="1"/>
    <col min="4106" max="4106" width="12.453125" style="61" customWidth="1"/>
    <col min="4107" max="4107" width="12" style="61" customWidth="1"/>
    <col min="4108" max="4108" width="11.81640625" style="61" customWidth="1"/>
    <col min="4109" max="4352" width="8.7265625" style="61"/>
    <col min="4353" max="4353" width="8.26953125" style="61" customWidth="1"/>
    <col min="4354" max="4354" width="15.54296875" style="61" customWidth="1"/>
    <col min="4355" max="4355" width="15.26953125" style="61" customWidth="1"/>
    <col min="4356" max="4356" width="17.453125" style="61" customWidth="1"/>
    <col min="4357" max="4357" width="16.1796875" style="61" customWidth="1"/>
    <col min="4358" max="4358" width="16" style="61" customWidth="1"/>
    <col min="4359" max="4359" width="14.81640625" style="61" customWidth="1"/>
    <col min="4360" max="4360" width="17.1796875" style="61" customWidth="1"/>
    <col min="4361" max="4361" width="15" style="61" customWidth="1"/>
    <col min="4362" max="4362" width="12.453125" style="61" customWidth="1"/>
    <col min="4363" max="4363" width="12" style="61" customWidth="1"/>
    <col min="4364" max="4364" width="11.81640625" style="61" customWidth="1"/>
    <col min="4365" max="4608" width="8.7265625" style="61"/>
    <col min="4609" max="4609" width="8.26953125" style="61" customWidth="1"/>
    <col min="4610" max="4610" width="15.54296875" style="61" customWidth="1"/>
    <col min="4611" max="4611" width="15.26953125" style="61" customWidth="1"/>
    <col min="4612" max="4612" width="17.453125" style="61" customWidth="1"/>
    <col min="4613" max="4613" width="16.1796875" style="61" customWidth="1"/>
    <col min="4614" max="4614" width="16" style="61" customWidth="1"/>
    <col min="4615" max="4615" width="14.81640625" style="61" customWidth="1"/>
    <col min="4616" max="4616" width="17.1796875" style="61" customWidth="1"/>
    <col min="4617" max="4617" width="15" style="61" customWidth="1"/>
    <col min="4618" max="4618" width="12.453125" style="61" customWidth="1"/>
    <col min="4619" max="4619" width="12" style="61" customWidth="1"/>
    <col min="4620" max="4620" width="11.81640625" style="61" customWidth="1"/>
    <col min="4621" max="4864" width="8.7265625" style="61"/>
    <col min="4865" max="4865" width="8.26953125" style="61" customWidth="1"/>
    <col min="4866" max="4866" width="15.54296875" style="61" customWidth="1"/>
    <col min="4867" max="4867" width="15.26953125" style="61" customWidth="1"/>
    <col min="4868" max="4868" width="17.453125" style="61" customWidth="1"/>
    <col min="4869" max="4869" width="16.1796875" style="61" customWidth="1"/>
    <col min="4870" max="4870" width="16" style="61" customWidth="1"/>
    <col min="4871" max="4871" width="14.81640625" style="61" customWidth="1"/>
    <col min="4872" max="4872" width="17.1796875" style="61" customWidth="1"/>
    <col min="4873" max="4873" width="15" style="61" customWidth="1"/>
    <col min="4874" max="4874" width="12.453125" style="61" customWidth="1"/>
    <col min="4875" max="4875" width="12" style="61" customWidth="1"/>
    <col min="4876" max="4876" width="11.81640625" style="61" customWidth="1"/>
    <col min="4877" max="5120" width="8.7265625" style="61"/>
    <col min="5121" max="5121" width="8.26953125" style="61" customWidth="1"/>
    <col min="5122" max="5122" width="15.54296875" style="61" customWidth="1"/>
    <col min="5123" max="5123" width="15.26953125" style="61" customWidth="1"/>
    <col min="5124" max="5124" width="17.453125" style="61" customWidth="1"/>
    <col min="5125" max="5125" width="16.1796875" style="61" customWidth="1"/>
    <col min="5126" max="5126" width="16" style="61" customWidth="1"/>
    <col min="5127" max="5127" width="14.81640625" style="61" customWidth="1"/>
    <col min="5128" max="5128" width="17.1796875" style="61" customWidth="1"/>
    <col min="5129" max="5129" width="15" style="61" customWidth="1"/>
    <col min="5130" max="5130" width="12.453125" style="61" customWidth="1"/>
    <col min="5131" max="5131" width="12" style="61" customWidth="1"/>
    <col min="5132" max="5132" width="11.81640625" style="61" customWidth="1"/>
    <col min="5133" max="5376" width="8.7265625" style="61"/>
    <col min="5377" max="5377" width="8.26953125" style="61" customWidth="1"/>
    <col min="5378" max="5378" width="15.54296875" style="61" customWidth="1"/>
    <col min="5379" max="5379" width="15.26953125" style="61" customWidth="1"/>
    <col min="5380" max="5380" width="17.453125" style="61" customWidth="1"/>
    <col min="5381" max="5381" width="16.1796875" style="61" customWidth="1"/>
    <col min="5382" max="5382" width="16" style="61" customWidth="1"/>
    <col min="5383" max="5383" width="14.81640625" style="61" customWidth="1"/>
    <col min="5384" max="5384" width="17.1796875" style="61" customWidth="1"/>
    <col min="5385" max="5385" width="15" style="61" customWidth="1"/>
    <col min="5386" max="5386" width="12.453125" style="61" customWidth="1"/>
    <col min="5387" max="5387" width="12" style="61" customWidth="1"/>
    <col min="5388" max="5388" width="11.81640625" style="61" customWidth="1"/>
    <col min="5389" max="5632" width="8.7265625" style="61"/>
    <col min="5633" max="5633" width="8.26953125" style="61" customWidth="1"/>
    <col min="5634" max="5634" width="15.54296875" style="61" customWidth="1"/>
    <col min="5635" max="5635" width="15.26953125" style="61" customWidth="1"/>
    <col min="5636" max="5636" width="17.453125" style="61" customWidth="1"/>
    <col min="5637" max="5637" width="16.1796875" style="61" customWidth="1"/>
    <col min="5638" max="5638" width="16" style="61" customWidth="1"/>
    <col min="5639" max="5639" width="14.81640625" style="61" customWidth="1"/>
    <col min="5640" max="5640" width="17.1796875" style="61" customWidth="1"/>
    <col min="5641" max="5641" width="15" style="61" customWidth="1"/>
    <col min="5642" max="5642" width="12.453125" style="61" customWidth="1"/>
    <col min="5643" max="5643" width="12" style="61" customWidth="1"/>
    <col min="5644" max="5644" width="11.81640625" style="61" customWidth="1"/>
    <col min="5645" max="5888" width="8.7265625" style="61"/>
    <col min="5889" max="5889" width="8.26953125" style="61" customWidth="1"/>
    <col min="5890" max="5890" width="15.54296875" style="61" customWidth="1"/>
    <col min="5891" max="5891" width="15.26953125" style="61" customWidth="1"/>
    <col min="5892" max="5892" width="17.453125" style="61" customWidth="1"/>
    <col min="5893" max="5893" width="16.1796875" style="61" customWidth="1"/>
    <col min="5894" max="5894" width="16" style="61" customWidth="1"/>
    <col min="5895" max="5895" width="14.81640625" style="61" customWidth="1"/>
    <col min="5896" max="5896" width="17.1796875" style="61" customWidth="1"/>
    <col min="5897" max="5897" width="15" style="61" customWidth="1"/>
    <col min="5898" max="5898" width="12.453125" style="61" customWidth="1"/>
    <col min="5899" max="5899" width="12" style="61" customWidth="1"/>
    <col min="5900" max="5900" width="11.81640625" style="61" customWidth="1"/>
    <col min="5901" max="6144" width="8.7265625" style="61"/>
    <col min="6145" max="6145" width="8.26953125" style="61" customWidth="1"/>
    <col min="6146" max="6146" width="15.54296875" style="61" customWidth="1"/>
    <col min="6147" max="6147" width="15.26953125" style="61" customWidth="1"/>
    <col min="6148" max="6148" width="17.453125" style="61" customWidth="1"/>
    <col min="6149" max="6149" width="16.1796875" style="61" customWidth="1"/>
    <col min="6150" max="6150" width="16" style="61" customWidth="1"/>
    <col min="6151" max="6151" width="14.81640625" style="61" customWidth="1"/>
    <col min="6152" max="6152" width="17.1796875" style="61" customWidth="1"/>
    <col min="6153" max="6153" width="15" style="61" customWidth="1"/>
    <col min="6154" max="6154" width="12.453125" style="61" customWidth="1"/>
    <col min="6155" max="6155" width="12" style="61" customWidth="1"/>
    <col min="6156" max="6156" width="11.81640625" style="61" customWidth="1"/>
    <col min="6157" max="6400" width="8.7265625" style="61"/>
    <col min="6401" max="6401" width="8.26953125" style="61" customWidth="1"/>
    <col min="6402" max="6402" width="15.54296875" style="61" customWidth="1"/>
    <col min="6403" max="6403" width="15.26953125" style="61" customWidth="1"/>
    <col min="6404" max="6404" width="17.453125" style="61" customWidth="1"/>
    <col min="6405" max="6405" width="16.1796875" style="61" customWidth="1"/>
    <col min="6406" max="6406" width="16" style="61" customWidth="1"/>
    <col min="6407" max="6407" width="14.81640625" style="61" customWidth="1"/>
    <col min="6408" max="6408" width="17.1796875" style="61" customWidth="1"/>
    <col min="6409" max="6409" width="15" style="61" customWidth="1"/>
    <col min="6410" max="6410" width="12.453125" style="61" customWidth="1"/>
    <col min="6411" max="6411" width="12" style="61" customWidth="1"/>
    <col min="6412" max="6412" width="11.81640625" style="61" customWidth="1"/>
    <col min="6413" max="6656" width="8.7265625" style="61"/>
    <col min="6657" max="6657" width="8.26953125" style="61" customWidth="1"/>
    <col min="6658" max="6658" width="15.54296875" style="61" customWidth="1"/>
    <col min="6659" max="6659" width="15.26953125" style="61" customWidth="1"/>
    <col min="6660" max="6660" width="17.453125" style="61" customWidth="1"/>
    <col min="6661" max="6661" width="16.1796875" style="61" customWidth="1"/>
    <col min="6662" max="6662" width="16" style="61" customWidth="1"/>
    <col min="6663" max="6663" width="14.81640625" style="61" customWidth="1"/>
    <col min="6664" max="6664" width="17.1796875" style="61" customWidth="1"/>
    <col min="6665" max="6665" width="15" style="61" customWidth="1"/>
    <col min="6666" max="6666" width="12.453125" style="61" customWidth="1"/>
    <col min="6667" max="6667" width="12" style="61" customWidth="1"/>
    <col min="6668" max="6668" width="11.81640625" style="61" customWidth="1"/>
    <col min="6669" max="6912" width="8.7265625" style="61"/>
    <col min="6913" max="6913" width="8.26953125" style="61" customWidth="1"/>
    <col min="6914" max="6914" width="15.54296875" style="61" customWidth="1"/>
    <col min="6915" max="6915" width="15.26953125" style="61" customWidth="1"/>
    <col min="6916" max="6916" width="17.453125" style="61" customWidth="1"/>
    <col min="6917" max="6917" width="16.1796875" style="61" customWidth="1"/>
    <col min="6918" max="6918" width="16" style="61" customWidth="1"/>
    <col min="6919" max="6919" width="14.81640625" style="61" customWidth="1"/>
    <col min="6920" max="6920" width="17.1796875" style="61" customWidth="1"/>
    <col min="6921" max="6921" width="15" style="61" customWidth="1"/>
    <col min="6922" max="6922" width="12.453125" style="61" customWidth="1"/>
    <col min="6923" max="6923" width="12" style="61" customWidth="1"/>
    <col min="6924" max="6924" width="11.81640625" style="61" customWidth="1"/>
    <col min="6925" max="7168" width="8.7265625" style="61"/>
    <col min="7169" max="7169" width="8.26953125" style="61" customWidth="1"/>
    <col min="7170" max="7170" width="15.54296875" style="61" customWidth="1"/>
    <col min="7171" max="7171" width="15.26953125" style="61" customWidth="1"/>
    <col min="7172" max="7172" width="17.453125" style="61" customWidth="1"/>
    <col min="7173" max="7173" width="16.1796875" style="61" customWidth="1"/>
    <col min="7174" max="7174" width="16" style="61" customWidth="1"/>
    <col min="7175" max="7175" width="14.81640625" style="61" customWidth="1"/>
    <col min="7176" max="7176" width="17.1796875" style="61" customWidth="1"/>
    <col min="7177" max="7177" width="15" style="61" customWidth="1"/>
    <col min="7178" max="7178" width="12.453125" style="61" customWidth="1"/>
    <col min="7179" max="7179" width="12" style="61" customWidth="1"/>
    <col min="7180" max="7180" width="11.81640625" style="61" customWidth="1"/>
    <col min="7181" max="7424" width="8.7265625" style="61"/>
    <col min="7425" max="7425" width="8.26953125" style="61" customWidth="1"/>
    <col min="7426" max="7426" width="15.54296875" style="61" customWidth="1"/>
    <col min="7427" max="7427" width="15.26953125" style="61" customWidth="1"/>
    <col min="7428" max="7428" width="17.453125" style="61" customWidth="1"/>
    <col min="7429" max="7429" width="16.1796875" style="61" customWidth="1"/>
    <col min="7430" max="7430" width="16" style="61" customWidth="1"/>
    <col min="7431" max="7431" width="14.81640625" style="61" customWidth="1"/>
    <col min="7432" max="7432" width="17.1796875" style="61" customWidth="1"/>
    <col min="7433" max="7433" width="15" style="61" customWidth="1"/>
    <col min="7434" max="7434" width="12.453125" style="61" customWidth="1"/>
    <col min="7435" max="7435" width="12" style="61" customWidth="1"/>
    <col min="7436" max="7436" width="11.81640625" style="61" customWidth="1"/>
    <col min="7437" max="7680" width="8.7265625" style="61"/>
    <col min="7681" max="7681" width="8.26953125" style="61" customWidth="1"/>
    <col min="7682" max="7682" width="15.54296875" style="61" customWidth="1"/>
    <col min="7683" max="7683" width="15.26953125" style="61" customWidth="1"/>
    <col min="7684" max="7684" width="17.453125" style="61" customWidth="1"/>
    <col min="7685" max="7685" width="16.1796875" style="61" customWidth="1"/>
    <col min="7686" max="7686" width="16" style="61" customWidth="1"/>
    <col min="7687" max="7687" width="14.81640625" style="61" customWidth="1"/>
    <col min="7688" max="7688" width="17.1796875" style="61" customWidth="1"/>
    <col min="7689" max="7689" width="15" style="61" customWidth="1"/>
    <col min="7690" max="7690" width="12.453125" style="61" customWidth="1"/>
    <col min="7691" max="7691" width="12" style="61" customWidth="1"/>
    <col min="7692" max="7692" width="11.81640625" style="61" customWidth="1"/>
    <col min="7693" max="7936" width="8.7265625" style="61"/>
    <col min="7937" max="7937" width="8.26953125" style="61" customWidth="1"/>
    <col min="7938" max="7938" width="15.54296875" style="61" customWidth="1"/>
    <col min="7939" max="7939" width="15.26953125" style="61" customWidth="1"/>
    <col min="7940" max="7940" width="17.453125" style="61" customWidth="1"/>
    <col min="7941" max="7941" width="16.1796875" style="61" customWidth="1"/>
    <col min="7942" max="7942" width="16" style="61" customWidth="1"/>
    <col min="7943" max="7943" width="14.81640625" style="61" customWidth="1"/>
    <col min="7944" max="7944" width="17.1796875" style="61" customWidth="1"/>
    <col min="7945" max="7945" width="15" style="61" customWidth="1"/>
    <col min="7946" max="7946" width="12.453125" style="61" customWidth="1"/>
    <col min="7947" max="7947" width="12" style="61" customWidth="1"/>
    <col min="7948" max="7948" width="11.81640625" style="61" customWidth="1"/>
    <col min="7949" max="8192" width="8.7265625" style="61"/>
    <col min="8193" max="8193" width="8.26953125" style="61" customWidth="1"/>
    <col min="8194" max="8194" width="15.54296875" style="61" customWidth="1"/>
    <col min="8195" max="8195" width="15.26953125" style="61" customWidth="1"/>
    <col min="8196" max="8196" width="17.453125" style="61" customWidth="1"/>
    <col min="8197" max="8197" width="16.1796875" style="61" customWidth="1"/>
    <col min="8198" max="8198" width="16" style="61" customWidth="1"/>
    <col min="8199" max="8199" width="14.81640625" style="61" customWidth="1"/>
    <col min="8200" max="8200" width="17.1796875" style="61" customWidth="1"/>
    <col min="8201" max="8201" width="15" style="61" customWidth="1"/>
    <col min="8202" max="8202" width="12.453125" style="61" customWidth="1"/>
    <col min="8203" max="8203" width="12" style="61" customWidth="1"/>
    <col min="8204" max="8204" width="11.81640625" style="61" customWidth="1"/>
    <col min="8205" max="8448" width="8.7265625" style="61"/>
    <col min="8449" max="8449" width="8.26953125" style="61" customWidth="1"/>
    <col min="8450" max="8450" width="15.54296875" style="61" customWidth="1"/>
    <col min="8451" max="8451" width="15.26953125" style="61" customWidth="1"/>
    <col min="8452" max="8452" width="17.453125" style="61" customWidth="1"/>
    <col min="8453" max="8453" width="16.1796875" style="61" customWidth="1"/>
    <col min="8454" max="8454" width="16" style="61" customWidth="1"/>
    <col min="8455" max="8455" width="14.81640625" style="61" customWidth="1"/>
    <col min="8456" max="8456" width="17.1796875" style="61" customWidth="1"/>
    <col min="8457" max="8457" width="15" style="61" customWidth="1"/>
    <col min="8458" max="8458" width="12.453125" style="61" customWidth="1"/>
    <col min="8459" max="8459" width="12" style="61" customWidth="1"/>
    <col min="8460" max="8460" width="11.81640625" style="61" customWidth="1"/>
    <col min="8461" max="8704" width="8.7265625" style="61"/>
    <col min="8705" max="8705" width="8.26953125" style="61" customWidth="1"/>
    <col min="8706" max="8706" width="15.54296875" style="61" customWidth="1"/>
    <col min="8707" max="8707" width="15.26953125" style="61" customWidth="1"/>
    <col min="8708" max="8708" width="17.453125" style="61" customWidth="1"/>
    <col min="8709" max="8709" width="16.1796875" style="61" customWidth="1"/>
    <col min="8710" max="8710" width="16" style="61" customWidth="1"/>
    <col min="8711" max="8711" width="14.81640625" style="61" customWidth="1"/>
    <col min="8712" max="8712" width="17.1796875" style="61" customWidth="1"/>
    <col min="8713" max="8713" width="15" style="61" customWidth="1"/>
    <col min="8714" max="8714" width="12.453125" style="61" customWidth="1"/>
    <col min="8715" max="8715" width="12" style="61" customWidth="1"/>
    <col min="8716" max="8716" width="11.81640625" style="61" customWidth="1"/>
    <col min="8717" max="8960" width="8.7265625" style="61"/>
    <col min="8961" max="8961" width="8.26953125" style="61" customWidth="1"/>
    <col min="8962" max="8962" width="15.54296875" style="61" customWidth="1"/>
    <col min="8963" max="8963" width="15.26953125" style="61" customWidth="1"/>
    <col min="8964" max="8964" width="17.453125" style="61" customWidth="1"/>
    <col min="8965" max="8965" width="16.1796875" style="61" customWidth="1"/>
    <col min="8966" max="8966" width="16" style="61" customWidth="1"/>
    <col min="8967" max="8967" width="14.81640625" style="61" customWidth="1"/>
    <col min="8968" max="8968" width="17.1796875" style="61" customWidth="1"/>
    <col min="8969" max="8969" width="15" style="61" customWidth="1"/>
    <col min="8970" max="8970" width="12.453125" style="61" customWidth="1"/>
    <col min="8971" max="8971" width="12" style="61" customWidth="1"/>
    <col min="8972" max="8972" width="11.81640625" style="61" customWidth="1"/>
    <col min="8973" max="9216" width="8.7265625" style="61"/>
    <col min="9217" max="9217" width="8.26953125" style="61" customWidth="1"/>
    <col min="9218" max="9218" width="15.54296875" style="61" customWidth="1"/>
    <col min="9219" max="9219" width="15.26953125" style="61" customWidth="1"/>
    <col min="9220" max="9220" width="17.453125" style="61" customWidth="1"/>
    <col min="9221" max="9221" width="16.1796875" style="61" customWidth="1"/>
    <col min="9222" max="9222" width="16" style="61" customWidth="1"/>
    <col min="9223" max="9223" width="14.81640625" style="61" customWidth="1"/>
    <col min="9224" max="9224" width="17.1796875" style="61" customWidth="1"/>
    <col min="9225" max="9225" width="15" style="61" customWidth="1"/>
    <col min="9226" max="9226" width="12.453125" style="61" customWidth="1"/>
    <col min="9227" max="9227" width="12" style="61" customWidth="1"/>
    <col min="9228" max="9228" width="11.81640625" style="61" customWidth="1"/>
    <col min="9229" max="9472" width="8.7265625" style="61"/>
    <col min="9473" max="9473" width="8.26953125" style="61" customWidth="1"/>
    <col min="9474" max="9474" width="15.54296875" style="61" customWidth="1"/>
    <col min="9475" max="9475" width="15.26953125" style="61" customWidth="1"/>
    <col min="9476" max="9476" width="17.453125" style="61" customWidth="1"/>
    <col min="9477" max="9477" width="16.1796875" style="61" customWidth="1"/>
    <col min="9478" max="9478" width="16" style="61" customWidth="1"/>
    <col min="9479" max="9479" width="14.81640625" style="61" customWidth="1"/>
    <col min="9480" max="9480" width="17.1796875" style="61" customWidth="1"/>
    <col min="9481" max="9481" width="15" style="61" customWidth="1"/>
    <col min="9482" max="9482" width="12.453125" style="61" customWidth="1"/>
    <col min="9483" max="9483" width="12" style="61" customWidth="1"/>
    <col min="9484" max="9484" width="11.81640625" style="61" customWidth="1"/>
    <col min="9485" max="9728" width="8.7265625" style="61"/>
    <col min="9729" max="9729" width="8.26953125" style="61" customWidth="1"/>
    <col min="9730" max="9730" width="15.54296875" style="61" customWidth="1"/>
    <col min="9731" max="9731" width="15.26953125" style="61" customWidth="1"/>
    <col min="9732" max="9732" width="17.453125" style="61" customWidth="1"/>
    <col min="9733" max="9733" width="16.1796875" style="61" customWidth="1"/>
    <col min="9734" max="9734" width="16" style="61" customWidth="1"/>
    <col min="9735" max="9735" width="14.81640625" style="61" customWidth="1"/>
    <col min="9736" max="9736" width="17.1796875" style="61" customWidth="1"/>
    <col min="9737" max="9737" width="15" style="61" customWidth="1"/>
    <col min="9738" max="9738" width="12.453125" style="61" customWidth="1"/>
    <col min="9739" max="9739" width="12" style="61" customWidth="1"/>
    <col min="9740" max="9740" width="11.81640625" style="61" customWidth="1"/>
    <col min="9741" max="9984" width="8.7265625" style="61"/>
    <col min="9985" max="9985" width="8.26953125" style="61" customWidth="1"/>
    <col min="9986" max="9986" width="15.54296875" style="61" customWidth="1"/>
    <col min="9987" max="9987" width="15.26953125" style="61" customWidth="1"/>
    <col min="9988" max="9988" width="17.453125" style="61" customWidth="1"/>
    <col min="9989" max="9989" width="16.1796875" style="61" customWidth="1"/>
    <col min="9990" max="9990" width="16" style="61" customWidth="1"/>
    <col min="9991" max="9991" width="14.81640625" style="61" customWidth="1"/>
    <col min="9992" max="9992" width="17.1796875" style="61" customWidth="1"/>
    <col min="9993" max="9993" width="15" style="61" customWidth="1"/>
    <col min="9994" max="9994" width="12.453125" style="61" customWidth="1"/>
    <col min="9995" max="9995" width="12" style="61" customWidth="1"/>
    <col min="9996" max="9996" width="11.81640625" style="61" customWidth="1"/>
    <col min="9997" max="10240" width="8.7265625" style="61"/>
    <col min="10241" max="10241" width="8.26953125" style="61" customWidth="1"/>
    <col min="10242" max="10242" width="15.54296875" style="61" customWidth="1"/>
    <col min="10243" max="10243" width="15.26953125" style="61" customWidth="1"/>
    <col min="10244" max="10244" width="17.453125" style="61" customWidth="1"/>
    <col min="10245" max="10245" width="16.1796875" style="61" customWidth="1"/>
    <col min="10246" max="10246" width="16" style="61" customWidth="1"/>
    <col min="10247" max="10247" width="14.81640625" style="61" customWidth="1"/>
    <col min="10248" max="10248" width="17.1796875" style="61" customWidth="1"/>
    <col min="10249" max="10249" width="15" style="61" customWidth="1"/>
    <col min="10250" max="10250" width="12.453125" style="61" customWidth="1"/>
    <col min="10251" max="10251" width="12" style="61" customWidth="1"/>
    <col min="10252" max="10252" width="11.81640625" style="61" customWidth="1"/>
    <col min="10253" max="10496" width="8.7265625" style="61"/>
    <col min="10497" max="10497" width="8.26953125" style="61" customWidth="1"/>
    <col min="10498" max="10498" width="15.54296875" style="61" customWidth="1"/>
    <col min="10499" max="10499" width="15.26953125" style="61" customWidth="1"/>
    <col min="10500" max="10500" width="17.453125" style="61" customWidth="1"/>
    <col min="10501" max="10501" width="16.1796875" style="61" customWidth="1"/>
    <col min="10502" max="10502" width="16" style="61" customWidth="1"/>
    <col min="10503" max="10503" width="14.81640625" style="61" customWidth="1"/>
    <col min="10504" max="10504" width="17.1796875" style="61" customWidth="1"/>
    <col min="10505" max="10505" width="15" style="61" customWidth="1"/>
    <col min="10506" max="10506" width="12.453125" style="61" customWidth="1"/>
    <col min="10507" max="10507" width="12" style="61" customWidth="1"/>
    <col min="10508" max="10508" width="11.81640625" style="61" customWidth="1"/>
    <col min="10509" max="10752" width="8.7265625" style="61"/>
    <col min="10753" max="10753" width="8.26953125" style="61" customWidth="1"/>
    <col min="10754" max="10754" width="15.54296875" style="61" customWidth="1"/>
    <col min="10755" max="10755" width="15.26953125" style="61" customWidth="1"/>
    <col min="10756" max="10756" width="17.453125" style="61" customWidth="1"/>
    <col min="10757" max="10757" width="16.1796875" style="61" customWidth="1"/>
    <col min="10758" max="10758" width="16" style="61" customWidth="1"/>
    <col min="10759" max="10759" width="14.81640625" style="61" customWidth="1"/>
    <col min="10760" max="10760" width="17.1796875" style="61" customWidth="1"/>
    <col min="10761" max="10761" width="15" style="61" customWidth="1"/>
    <col min="10762" max="10762" width="12.453125" style="61" customWidth="1"/>
    <col min="10763" max="10763" width="12" style="61" customWidth="1"/>
    <col min="10764" max="10764" width="11.81640625" style="61" customWidth="1"/>
    <col min="10765" max="11008" width="8.7265625" style="61"/>
    <col min="11009" max="11009" width="8.26953125" style="61" customWidth="1"/>
    <col min="11010" max="11010" width="15.54296875" style="61" customWidth="1"/>
    <col min="11011" max="11011" width="15.26953125" style="61" customWidth="1"/>
    <col min="11012" max="11012" width="17.453125" style="61" customWidth="1"/>
    <col min="11013" max="11013" width="16.1796875" style="61" customWidth="1"/>
    <col min="11014" max="11014" width="16" style="61" customWidth="1"/>
    <col min="11015" max="11015" width="14.81640625" style="61" customWidth="1"/>
    <col min="11016" max="11016" width="17.1796875" style="61" customWidth="1"/>
    <col min="11017" max="11017" width="15" style="61" customWidth="1"/>
    <col min="11018" max="11018" width="12.453125" style="61" customWidth="1"/>
    <col min="11019" max="11019" width="12" style="61" customWidth="1"/>
    <col min="11020" max="11020" width="11.81640625" style="61" customWidth="1"/>
    <col min="11021" max="11264" width="8.7265625" style="61"/>
    <col min="11265" max="11265" width="8.26953125" style="61" customWidth="1"/>
    <col min="11266" max="11266" width="15.54296875" style="61" customWidth="1"/>
    <col min="11267" max="11267" width="15.26953125" style="61" customWidth="1"/>
    <col min="11268" max="11268" width="17.453125" style="61" customWidth="1"/>
    <col min="11269" max="11269" width="16.1796875" style="61" customWidth="1"/>
    <col min="11270" max="11270" width="16" style="61" customWidth="1"/>
    <col min="11271" max="11271" width="14.81640625" style="61" customWidth="1"/>
    <col min="11272" max="11272" width="17.1796875" style="61" customWidth="1"/>
    <col min="11273" max="11273" width="15" style="61" customWidth="1"/>
    <col min="11274" max="11274" width="12.453125" style="61" customWidth="1"/>
    <col min="11275" max="11275" width="12" style="61" customWidth="1"/>
    <col min="11276" max="11276" width="11.81640625" style="61" customWidth="1"/>
    <col min="11277" max="11520" width="8.7265625" style="61"/>
    <col min="11521" max="11521" width="8.26953125" style="61" customWidth="1"/>
    <col min="11522" max="11522" width="15.54296875" style="61" customWidth="1"/>
    <col min="11523" max="11523" width="15.26953125" style="61" customWidth="1"/>
    <col min="11524" max="11524" width="17.453125" style="61" customWidth="1"/>
    <col min="11525" max="11525" width="16.1796875" style="61" customWidth="1"/>
    <col min="11526" max="11526" width="16" style="61" customWidth="1"/>
    <col min="11527" max="11527" width="14.81640625" style="61" customWidth="1"/>
    <col min="11528" max="11528" width="17.1796875" style="61" customWidth="1"/>
    <col min="11529" max="11529" width="15" style="61" customWidth="1"/>
    <col min="11530" max="11530" width="12.453125" style="61" customWidth="1"/>
    <col min="11531" max="11531" width="12" style="61" customWidth="1"/>
    <col min="11532" max="11532" width="11.81640625" style="61" customWidth="1"/>
    <col min="11533" max="11776" width="8.7265625" style="61"/>
    <col min="11777" max="11777" width="8.26953125" style="61" customWidth="1"/>
    <col min="11778" max="11778" width="15.54296875" style="61" customWidth="1"/>
    <col min="11779" max="11779" width="15.26953125" style="61" customWidth="1"/>
    <col min="11780" max="11780" width="17.453125" style="61" customWidth="1"/>
    <col min="11781" max="11781" width="16.1796875" style="61" customWidth="1"/>
    <col min="11782" max="11782" width="16" style="61" customWidth="1"/>
    <col min="11783" max="11783" width="14.81640625" style="61" customWidth="1"/>
    <col min="11784" max="11784" width="17.1796875" style="61" customWidth="1"/>
    <col min="11785" max="11785" width="15" style="61" customWidth="1"/>
    <col min="11786" max="11786" width="12.453125" style="61" customWidth="1"/>
    <col min="11787" max="11787" width="12" style="61" customWidth="1"/>
    <col min="11788" max="11788" width="11.81640625" style="61" customWidth="1"/>
    <col min="11789" max="12032" width="8.7265625" style="61"/>
    <col min="12033" max="12033" width="8.26953125" style="61" customWidth="1"/>
    <col min="12034" max="12034" width="15.54296875" style="61" customWidth="1"/>
    <col min="12035" max="12035" width="15.26953125" style="61" customWidth="1"/>
    <col min="12036" max="12036" width="17.453125" style="61" customWidth="1"/>
    <col min="12037" max="12037" width="16.1796875" style="61" customWidth="1"/>
    <col min="12038" max="12038" width="16" style="61" customWidth="1"/>
    <col min="12039" max="12039" width="14.81640625" style="61" customWidth="1"/>
    <col min="12040" max="12040" width="17.1796875" style="61" customWidth="1"/>
    <col min="12041" max="12041" width="15" style="61" customWidth="1"/>
    <col min="12042" max="12042" width="12.453125" style="61" customWidth="1"/>
    <col min="12043" max="12043" width="12" style="61" customWidth="1"/>
    <col min="12044" max="12044" width="11.81640625" style="61" customWidth="1"/>
    <col min="12045" max="12288" width="8.7265625" style="61"/>
    <col min="12289" max="12289" width="8.26953125" style="61" customWidth="1"/>
    <col min="12290" max="12290" width="15.54296875" style="61" customWidth="1"/>
    <col min="12291" max="12291" width="15.26953125" style="61" customWidth="1"/>
    <col min="12292" max="12292" width="17.453125" style="61" customWidth="1"/>
    <col min="12293" max="12293" width="16.1796875" style="61" customWidth="1"/>
    <col min="12294" max="12294" width="16" style="61" customWidth="1"/>
    <col min="12295" max="12295" width="14.81640625" style="61" customWidth="1"/>
    <col min="12296" max="12296" width="17.1796875" style="61" customWidth="1"/>
    <col min="12297" max="12297" width="15" style="61" customWidth="1"/>
    <col min="12298" max="12298" width="12.453125" style="61" customWidth="1"/>
    <col min="12299" max="12299" width="12" style="61" customWidth="1"/>
    <col min="12300" max="12300" width="11.81640625" style="61" customWidth="1"/>
    <col min="12301" max="12544" width="8.7265625" style="61"/>
    <col min="12545" max="12545" width="8.26953125" style="61" customWidth="1"/>
    <col min="12546" max="12546" width="15.54296875" style="61" customWidth="1"/>
    <col min="12547" max="12547" width="15.26953125" style="61" customWidth="1"/>
    <col min="12548" max="12548" width="17.453125" style="61" customWidth="1"/>
    <col min="12549" max="12549" width="16.1796875" style="61" customWidth="1"/>
    <col min="12550" max="12550" width="16" style="61" customWidth="1"/>
    <col min="12551" max="12551" width="14.81640625" style="61" customWidth="1"/>
    <col min="12552" max="12552" width="17.1796875" style="61" customWidth="1"/>
    <col min="12553" max="12553" width="15" style="61" customWidth="1"/>
    <col min="12554" max="12554" width="12.453125" style="61" customWidth="1"/>
    <col min="12555" max="12555" width="12" style="61" customWidth="1"/>
    <col min="12556" max="12556" width="11.81640625" style="61" customWidth="1"/>
    <col min="12557" max="12800" width="8.7265625" style="61"/>
    <col min="12801" max="12801" width="8.26953125" style="61" customWidth="1"/>
    <col min="12802" max="12802" width="15.54296875" style="61" customWidth="1"/>
    <col min="12803" max="12803" width="15.26953125" style="61" customWidth="1"/>
    <col min="12804" max="12804" width="17.453125" style="61" customWidth="1"/>
    <col min="12805" max="12805" width="16.1796875" style="61" customWidth="1"/>
    <col min="12806" max="12806" width="16" style="61" customWidth="1"/>
    <col min="12807" max="12807" width="14.81640625" style="61" customWidth="1"/>
    <col min="12808" max="12808" width="17.1796875" style="61" customWidth="1"/>
    <col min="12809" max="12809" width="15" style="61" customWidth="1"/>
    <col min="12810" max="12810" width="12.453125" style="61" customWidth="1"/>
    <col min="12811" max="12811" width="12" style="61" customWidth="1"/>
    <col min="12812" max="12812" width="11.81640625" style="61" customWidth="1"/>
    <col min="12813" max="13056" width="8.7265625" style="61"/>
    <col min="13057" max="13057" width="8.26953125" style="61" customWidth="1"/>
    <col min="13058" max="13058" width="15.54296875" style="61" customWidth="1"/>
    <col min="13059" max="13059" width="15.26953125" style="61" customWidth="1"/>
    <col min="13060" max="13060" width="17.453125" style="61" customWidth="1"/>
    <col min="13061" max="13061" width="16.1796875" style="61" customWidth="1"/>
    <col min="13062" max="13062" width="16" style="61" customWidth="1"/>
    <col min="13063" max="13063" width="14.81640625" style="61" customWidth="1"/>
    <col min="13064" max="13064" width="17.1796875" style="61" customWidth="1"/>
    <col min="13065" max="13065" width="15" style="61" customWidth="1"/>
    <col min="13066" max="13066" width="12.453125" style="61" customWidth="1"/>
    <col min="13067" max="13067" width="12" style="61" customWidth="1"/>
    <col min="13068" max="13068" width="11.81640625" style="61" customWidth="1"/>
    <col min="13069" max="13312" width="8.7265625" style="61"/>
    <col min="13313" max="13313" width="8.26953125" style="61" customWidth="1"/>
    <col min="13314" max="13314" width="15.54296875" style="61" customWidth="1"/>
    <col min="13315" max="13315" width="15.26953125" style="61" customWidth="1"/>
    <col min="13316" max="13316" width="17.453125" style="61" customWidth="1"/>
    <col min="13317" max="13317" width="16.1796875" style="61" customWidth="1"/>
    <col min="13318" max="13318" width="16" style="61" customWidth="1"/>
    <col min="13319" max="13319" width="14.81640625" style="61" customWidth="1"/>
    <col min="13320" max="13320" width="17.1796875" style="61" customWidth="1"/>
    <col min="13321" max="13321" width="15" style="61" customWidth="1"/>
    <col min="13322" max="13322" width="12.453125" style="61" customWidth="1"/>
    <col min="13323" max="13323" width="12" style="61" customWidth="1"/>
    <col min="13324" max="13324" width="11.81640625" style="61" customWidth="1"/>
    <col min="13325" max="13568" width="8.7265625" style="61"/>
    <col min="13569" max="13569" width="8.26953125" style="61" customWidth="1"/>
    <col min="13570" max="13570" width="15.54296875" style="61" customWidth="1"/>
    <col min="13571" max="13571" width="15.26953125" style="61" customWidth="1"/>
    <col min="13572" max="13572" width="17.453125" style="61" customWidth="1"/>
    <col min="13573" max="13573" width="16.1796875" style="61" customWidth="1"/>
    <col min="13574" max="13574" width="16" style="61" customWidth="1"/>
    <col min="13575" max="13575" width="14.81640625" style="61" customWidth="1"/>
    <col min="13576" max="13576" width="17.1796875" style="61" customWidth="1"/>
    <col min="13577" max="13577" width="15" style="61" customWidth="1"/>
    <col min="13578" max="13578" width="12.453125" style="61" customWidth="1"/>
    <col min="13579" max="13579" width="12" style="61" customWidth="1"/>
    <col min="13580" max="13580" width="11.81640625" style="61" customWidth="1"/>
    <col min="13581" max="13824" width="8.7265625" style="61"/>
    <col min="13825" max="13825" width="8.26953125" style="61" customWidth="1"/>
    <col min="13826" max="13826" width="15.54296875" style="61" customWidth="1"/>
    <col min="13827" max="13827" width="15.26953125" style="61" customWidth="1"/>
    <col min="13828" max="13828" width="17.453125" style="61" customWidth="1"/>
    <col min="13829" max="13829" width="16.1796875" style="61" customWidth="1"/>
    <col min="13830" max="13830" width="16" style="61" customWidth="1"/>
    <col min="13831" max="13831" width="14.81640625" style="61" customWidth="1"/>
    <col min="13832" max="13832" width="17.1796875" style="61" customWidth="1"/>
    <col min="13833" max="13833" width="15" style="61" customWidth="1"/>
    <col min="13834" max="13834" width="12.453125" style="61" customWidth="1"/>
    <col min="13835" max="13835" width="12" style="61" customWidth="1"/>
    <col min="13836" max="13836" width="11.81640625" style="61" customWidth="1"/>
    <col min="13837" max="14080" width="8.7265625" style="61"/>
    <col min="14081" max="14081" width="8.26953125" style="61" customWidth="1"/>
    <col min="14082" max="14082" width="15.54296875" style="61" customWidth="1"/>
    <col min="14083" max="14083" width="15.26953125" style="61" customWidth="1"/>
    <col min="14084" max="14084" width="17.453125" style="61" customWidth="1"/>
    <col min="14085" max="14085" width="16.1796875" style="61" customWidth="1"/>
    <col min="14086" max="14086" width="16" style="61" customWidth="1"/>
    <col min="14087" max="14087" width="14.81640625" style="61" customWidth="1"/>
    <col min="14088" max="14088" width="17.1796875" style="61" customWidth="1"/>
    <col min="14089" max="14089" width="15" style="61" customWidth="1"/>
    <col min="14090" max="14090" width="12.453125" style="61" customWidth="1"/>
    <col min="14091" max="14091" width="12" style="61" customWidth="1"/>
    <col min="14092" max="14092" width="11.81640625" style="61" customWidth="1"/>
    <col min="14093" max="14336" width="8.7265625" style="61"/>
    <col min="14337" max="14337" width="8.26953125" style="61" customWidth="1"/>
    <col min="14338" max="14338" width="15.54296875" style="61" customWidth="1"/>
    <col min="14339" max="14339" width="15.26953125" style="61" customWidth="1"/>
    <col min="14340" max="14340" width="17.453125" style="61" customWidth="1"/>
    <col min="14341" max="14341" width="16.1796875" style="61" customWidth="1"/>
    <col min="14342" max="14342" width="16" style="61" customWidth="1"/>
    <col min="14343" max="14343" width="14.81640625" style="61" customWidth="1"/>
    <col min="14344" max="14344" width="17.1796875" style="61" customWidth="1"/>
    <col min="14345" max="14345" width="15" style="61" customWidth="1"/>
    <col min="14346" max="14346" width="12.453125" style="61" customWidth="1"/>
    <col min="14347" max="14347" width="12" style="61" customWidth="1"/>
    <col min="14348" max="14348" width="11.81640625" style="61" customWidth="1"/>
    <col min="14349" max="14592" width="8.7265625" style="61"/>
    <col min="14593" max="14593" width="8.26953125" style="61" customWidth="1"/>
    <col min="14594" max="14594" width="15.54296875" style="61" customWidth="1"/>
    <col min="14595" max="14595" width="15.26953125" style="61" customWidth="1"/>
    <col min="14596" max="14596" width="17.453125" style="61" customWidth="1"/>
    <col min="14597" max="14597" width="16.1796875" style="61" customWidth="1"/>
    <col min="14598" max="14598" width="16" style="61" customWidth="1"/>
    <col min="14599" max="14599" width="14.81640625" style="61" customWidth="1"/>
    <col min="14600" max="14600" width="17.1796875" style="61" customWidth="1"/>
    <col min="14601" max="14601" width="15" style="61" customWidth="1"/>
    <col min="14602" max="14602" width="12.453125" style="61" customWidth="1"/>
    <col min="14603" max="14603" width="12" style="61" customWidth="1"/>
    <col min="14604" max="14604" width="11.81640625" style="61" customWidth="1"/>
    <col min="14605" max="14848" width="8.7265625" style="61"/>
    <col min="14849" max="14849" width="8.26953125" style="61" customWidth="1"/>
    <col min="14850" max="14850" width="15.54296875" style="61" customWidth="1"/>
    <col min="14851" max="14851" width="15.26953125" style="61" customWidth="1"/>
    <col min="14852" max="14852" width="17.453125" style="61" customWidth="1"/>
    <col min="14853" max="14853" width="16.1796875" style="61" customWidth="1"/>
    <col min="14854" max="14854" width="16" style="61" customWidth="1"/>
    <col min="14855" max="14855" width="14.81640625" style="61" customWidth="1"/>
    <col min="14856" max="14856" width="17.1796875" style="61" customWidth="1"/>
    <col min="14857" max="14857" width="15" style="61" customWidth="1"/>
    <col min="14858" max="14858" width="12.453125" style="61" customWidth="1"/>
    <col min="14859" max="14859" width="12" style="61" customWidth="1"/>
    <col min="14860" max="14860" width="11.81640625" style="61" customWidth="1"/>
    <col min="14861" max="15104" width="8.7265625" style="61"/>
    <col min="15105" max="15105" width="8.26953125" style="61" customWidth="1"/>
    <col min="15106" max="15106" width="15.54296875" style="61" customWidth="1"/>
    <col min="15107" max="15107" width="15.26953125" style="61" customWidth="1"/>
    <col min="15108" max="15108" width="17.453125" style="61" customWidth="1"/>
    <col min="15109" max="15109" width="16.1796875" style="61" customWidth="1"/>
    <col min="15110" max="15110" width="16" style="61" customWidth="1"/>
    <col min="15111" max="15111" width="14.81640625" style="61" customWidth="1"/>
    <col min="15112" max="15112" width="17.1796875" style="61" customWidth="1"/>
    <col min="15113" max="15113" width="15" style="61" customWidth="1"/>
    <col min="15114" max="15114" width="12.453125" style="61" customWidth="1"/>
    <col min="15115" max="15115" width="12" style="61" customWidth="1"/>
    <col min="15116" max="15116" width="11.81640625" style="61" customWidth="1"/>
    <col min="15117" max="15360" width="8.7265625" style="61"/>
    <col min="15361" max="15361" width="8.26953125" style="61" customWidth="1"/>
    <col min="15362" max="15362" width="15.54296875" style="61" customWidth="1"/>
    <col min="15363" max="15363" width="15.26953125" style="61" customWidth="1"/>
    <col min="15364" max="15364" width="17.453125" style="61" customWidth="1"/>
    <col min="15365" max="15365" width="16.1796875" style="61" customWidth="1"/>
    <col min="15366" max="15366" width="16" style="61" customWidth="1"/>
    <col min="15367" max="15367" width="14.81640625" style="61" customWidth="1"/>
    <col min="15368" max="15368" width="17.1796875" style="61" customWidth="1"/>
    <col min="15369" max="15369" width="15" style="61" customWidth="1"/>
    <col min="15370" max="15370" width="12.453125" style="61" customWidth="1"/>
    <col min="15371" max="15371" width="12" style="61" customWidth="1"/>
    <col min="15372" max="15372" width="11.81640625" style="61" customWidth="1"/>
    <col min="15373" max="15616" width="8.7265625" style="61"/>
    <col min="15617" max="15617" width="8.26953125" style="61" customWidth="1"/>
    <col min="15618" max="15618" width="15.54296875" style="61" customWidth="1"/>
    <col min="15619" max="15619" width="15.26953125" style="61" customWidth="1"/>
    <col min="15620" max="15620" width="17.453125" style="61" customWidth="1"/>
    <col min="15621" max="15621" width="16.1796875" style="61" customWidth="1"/>
    <col min="15622" max="15622" width="16" style="61" customWidth="1"/>
    <col min="15623" max="15623" width="14.81640625" style="61" customWidth="1"/>
    <col min="15624" max="15624" width="17.1796875" style="61" customWidth="1"/>
    <col min="15625" max="15625" width="15" style="61" customWidth="1"/>
    <col min="15626" max="15626" width="12.453125" style="61" customWidth="1"/>
    <col min="15627" max="15627" width="12" style="61" customWidth="1"/>
    <col min="15628" max="15628" width="11.81640625" style="61" customWidth="1"/>
    <col min="15629" max="15872" width="8.7265625" style="61"/>
    <col min="15873" max="15873" width="8.26953125" style="61" customWidth="1"/>
    <col min="15874" max="15874" width="15.54296875" style="61" customWidth="1"/>
    <col min="15875" max="15875" width="15.26953125" style="61" customWidth="1"/>
    <col min="15876" max="15876" width="17.453125" style="61" customWidth="1"/>
    <col min="15877" max="15877" width="16.1796875" style="61" customWidth="1"/>
    <col min="15878" max="15878" width="16" style="61" customWidth="1"/>
    <col min="15879" max="15879" width="14.81640625" style="61" customWidth="1"/>
    <col min="15880" max="15880" width="17.1796875" style="61" customWidth="1"/>
    <col min="15881" max="15881" width="15" style="61" customWidth="1"/>
    <col min="15882" max="15882" width="12.453125" style="61" customWidth="1"/>
    <col min="15883" max="15883" width="12" style="61" customWidth="1"/>
    <col min="15884" max="15884" width="11.81640625" style="61" customWidth="1"/>
    <col min="15885" max="16128" width="8.7265625" style="61"/>
    <col min="16129" max="16129" width="8.26953125" style="61" customWidth="1"/>
    <col min="16130" max="16130" width="15.54296875" style="61" customWidth="1"/>
    <col min="16131" max="16131" width="15.26953125" style="61" customWidth="1"/>
    <col min="16132" max="16132" width="17.453125" style="61" customWidth="1"/>
    <col min="16133" max="16133" width="16.1796875" style="61" customWidth="1"/>
    <col min="16134" max="16134" width="16" style="61" customWidth="1"/>
    <col min="16135" max="16135" width="14.81640625" style="61" customWidth="1"/>
    <col min="16136" max="16136" width="17.1796875" style="61" customWidth="1"/>
    <col min="16137" max="16137" width="15" style="61" customWidth="1"/>
    <col min="16138" max="16138" width="12.453125" style="61" customWidth="1"/>
    <col min="16139" max="16139" width="12" style="61" customWidth="1"/>
    <col min="16140" max="16140" width="11.81640625" style="61" customWidth="1"/>
    <col min="16141" max="16384" width="8.7265625" style="61"/>
  </cols>
  <sheetData>
    <row r="1" spans="1:12" ht="15.5">
      <c r="A1" s="681" t="s">
        <v>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486" t="s">
        <v>848</v>
      </c>
    </row>
    <row r="2" spans="1:12" ht="20.5">
      <c r="A2" s="682" t="s">
        <v>838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</row>
    <row r="3" spans="1:12" ht="13.5">
      <c r="A3" s="487"/>
      <c r="B3" s="487"/>
    </row>
    <row r="4" spans="1:12" ht="18" customHeight="1">
      <c r="A4" s="683" t="s">
        <v>849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</row>
    <row r="5" spans="1:12" ht="13.5">
      <c r="A5" s="488" t="s">
        <v>850</v>
      </c>
      <c r="B5" s="488"/>
    </row>
    <row r="6" spans="1:12" ht="13.5">
      <c r="A6" s="488"/>
      <c r="B6" s="488"/>
    </row>
    <row r="7" spans="1:12" ht="13.5">
      <c r="A7" s="680" t="s">
        <v>851</v>
      </c>
      <c r="B7" s="680"/>
      <c r="C7" s="680"/>
      <c r="D7" s="67"/>
      <c r="K7" s="684" t="s">
        <v>852</v>
      </c>
      <c r="L7" s="684"/>
    </row>
    <row r="8" spans="1:12" ht="13.5">
      <c r="A8" s="680" t="s">
        <v>853</v>
      </c>
      <c r="B8" s="680"/>
      <c r="C8" s="680"/>
      <c r="D8" s="67"/>
      <c r="K8" s="489"/>
      <c r="L8" s="489"/>
    </row>
    <row r="9" spans="1:12" ht="13.5">
      <c r="A9" s="488"/>
      <c r="B9" s="488"/>
      <c r="J9" s="685" t="s">
        <v>854</v>
      </c>
      <c r="K9" s="685"/>
      <c r="L9" s="685"/>
    </row>
    <row r="10" spans="1:12" ht="49.5" customHeight="1">
      <c r="A10" s="686" t="s">
        <v>2</v>
      </c>
      <c r="B10" s="687" t="s">
        <v>69</v>
      </c>
      <c r="C10" s="688" t="s">
        <v>855</v>
      </c>
      <c r="D10" s="688"/>
      <c r="E10" s="688"/>
      <c r="F10" s="688"/>
      <c r="G10" s="688" t="s">
        <v>856</v>
      </c>
      <c r="H10" s="688"/>
      <c r="I10" s="688"/>
      <c r="J10" s="688"/>
      <c r="K10" s="688" t="s">
        <v>857</v>
      </c>
      <c r="L10" s="688" t="s">
        <v>858</v>
      </c>
    </row>
    <row r="11" spans="1:12" s="486" customFormat="1" ht="76.5" customHeight="1">
      <c r="A11" s="686"/>
      <c r="B11" s="687"/>
      <c r="C11" s="490" t="s">
        <v>859</v>
      </c>
      <c r="D11" s="491" t="s">
        <v>860</v>
      </c>
      <c r="E11" s="491" t="s">
        <v>861</v>
      </c>
      <c r="F11" s="490" t="s">
        <v>862</v>
      </c>
      <c r="G11" s="490" t="s">
        <v>859</v>
      </c>
      <c r="H11" s="491" t="s">
        <v>860</v>
      </c>
      <c r="I11" s="491" t="s">
        <v>861</v>
      </c>
      <c r="J11" s="490" t="s">
        <v>862</v>
      </c>
      <c r="K11" s="688"/>
      <c r="L11" s="688"/>
    </row>
    <row r="12" spans="1:12" s="486" customFormat="1" ht="14.5">
      <c r="A12" s="492">
        <v>1</v>
      </c>
      <c r="B12" s="493">
        <v>2</v>
      </c>
      <c r="C12" s="494">
        <v>3</v>
      </c>
      <c r="D12" s="493">
        <v>4</v>
      </c>
      <c r="E12" s="493">
        <v>5</v>
      </c>
      <c r="F12" s="494">
        <v>6</v>
      </c>
      <c r="G12" s="493">
        <v>7</v>
      </c>
      <c r="H12" s="493">
        <v>8</v>
      </c>
      <c r="I12" s="494">
        <v>9</v>
      </c>
      <c r="J12" s="493">
        <v>10</v>
      </c>
      <c r="K12" s="493">
        <v>11</v>
      </c>
      <c r="L12" s="494">
        <v>12</v>
      </c>
    </row>
    <row r="13" spans="1:12">
      <c r="A13" s="495">
        <v>1</v>
      </c>
      <c r="B13" s="496" t="s">
        <v>863</v>
      </c>
      <c r="C13" s="496">
        <v>0</v>
      </c>
      <c r="D13" s="496">
        <v>0</v>
      </c>
      <c r="E13" s="496">
        <v>0</v>
      </c>
      <c r="F13" s="496">
        <f>SUM(C13:E13)</f>
        <v>0</v>
      </c>
      <c r="G13" s="496">
        <v>0</v>
      </c>
      <c r="H13" s="496">
        <v>0</v>
      </c>
      <c r="I13" s="496">
        <v>0</v>
      </c>
      <c r="J13" s="496">
        <f>SUM(G13:I13)</f>
        <v>0</v>
      </c>
      <c r="K13" s="496">
        <f>F13+J13</f>
        <v>0</v>
      </c>
      <c r="L13" s="496"/>
    </row>
    <row r="14" spans="1:12">
      <c r="A14" s="495">
        <v>2</v>
      </c>
      <c r="B14" s="67" t="s">
        <v>864</v>
      </c>
      <c r="C14" s="496">
        <v>0</v>
      </c>
      <c r="D14" s="496">
        <v>0</v>
      </c>
      <c r="E14" s="496">
        <v>0</v>
      </c>
      <c r="F14" s="496">
        <f t="shared" ref="F14:F21" si="0">SUM(C14:E14)</f>
        <v>0</v>
      </c>
      <c r="G14" s="496">
        <v>0</v>
      </c>
      <c r="H14" s="496">
        <v>0</v>
      </c>
      <c r="I14" s="496">
        <v>0</v>
      </c>
      <c r="J14" s="496">
        <f t="shared" ref="J14:J21" si="1">SUM(G14:I14)</f>
        <v>0</v>
      </c>
      <c r="K14" s="496">
        <f t="shared" ref="K14:K21" si="2">F14+J14</f>
        <v>0</v>
      </c>
      <c r="L14" s="67"/>
    </row>
    <row r="15" spans="1:12">
      <c r="A15" s="495">
        <v>3</v>
      </c>
      <c r="B15" s="67" t="s">
        <v>865</v>
      </c>
      <c r="C15" s="496">
        <v>0</v>
      </c>
      <c r="D15" s="496">
        <v>0</v>
      </c>
      <c r="E15" s="496">
        <v>0</v>
      </c>
      <c r="F15" s="496">
        <f t="shared" si="0"/>
        <v>0</v>
      </c>
      <c r="G15" s="496">
        <v>0</v>
      </c>
      <c r="H15" s="496">
        <v>0</v>
      </c>
      <c r="I15" s="496">
        <v>0</v>
      </c>
      <c r="J15" s="496">
        <f t="shared" si="1"/>
        <v>0</v>
      </c>
      <c r="K15" s="496">
        <f t="shared" si="2"/>
        <v>0</v>
      </c>
      <c r="L15" s="67"/>
    </row>
    <row r="16" spans="1:12">
      <c r="A16" s="495">
        <v>4</v>
      </c>
      <c r="B16" s="67" t="s">
        <v>866</v>
      </c>
      <c r="C16" s="496">
        <v>0</v>
      </c>
      <c r="D16" s="496">
        <v>0</v>
      </c>
      <c r="E16" s="496">
        <v>0</v>
      </c>
      <c r="F16" s="496">
        <f t="shared" si="0"/>
        <v>0</v>
      </c>
      <c r="G16" s="496">
        <v>0</v>
      </c>
      <c r="H16" s="496">
        <v>0</v>
      </c>
      <c r="I16" s="496">
        <v>0</v>
      </c>
      <c r="J16" s="496">
        <f t="shared" si="1"/>
        <v>0</v>
      </c>
      <c r="K16" s="496">
        <f t="shared" si="2"/>
        <v>0</v>
      </c>
      <c r="L16" s="67"/>
    </row>
    <row r="17" spans="1:12">
      <c r="A17" s="495">
        <v>5</v>
      </c>
      <c r="B17" s="67" t="s">
        <v>867</v>
      </c>
      <c r="C17" s="496">
        <v>0</v>
      </c>
      <c r="D17" s="496">
        <v>0</v>
      </c>
      <c r="E17" s="496">
        <v>0</v>
      </c>
      <c r="F17" s="496">
        <f t="shared" si="0"/>
        <v>0</v>
      </c>
      <c r="G17" s="496">
        <v>0</v>
      </c>
      <c r="H17" s="496">
        <v>0</v>
      </c>
      <c r="I17" s="496">
        <v>0</v>
      </c>
      <c r="J17" s="496">
        <f t="shared" si="1"/>
        <v>0</v>
      </c>
      <c r="K17" s="496">
        <f t="shared" si="2"/>
        <v>0</v>
      </c>
      <c r="L17" s="67"/>
    </row>
    <row r="18" spans="1:12">
      <c r="A18" s="495">
        <v>6</v>
      </c>
      <c r="B18" s="67" t="s">
        <v>868</v>
      </c>
      <c r="C18" s="496">
        <v>0</v>
      </c>
      <c r="D18" s="496">
        <v>0</v>
      </c>
      <c r="E18" s="496">
        <v>0</v>
      </c>
      <c r="F18" s="496">
        <f t="shared" si="0"/>
        <v>0</v>
      </c>
      <c r="G18" s="496">
        <v>0</v>
      </c>
      <c r="H18" s="496">
        <v>0</v>
      </c>
      <c r="I18" s="496">
        <v>0</v>
      </c>
      <c r="J18" s="496">
        <f t="shared" si="1"/>
        <v>0</v>
      </c>
      <c r="K18" s="496">
        <f t="shared" si="2"/>
        <v>0</v>
      </c>
      <c r="L18" s="67"/>
    </row>
    <row r="19" spans="1:12">
      <c r="A19" s="495">
        <v>7</v>
      </c>
      <c r="B19" s="67" t="s">
        <v>869</v>
      </c>
      <c r="C19" s="496">
        <v>0</v>
      </c>
      <c r="D19" s="496">
        <v>0</v>
      </c>
      <c r="E19" s="496">
        <v>0</v>
      </c>
      <c r="F19" s="496">
        <f t="shared" si="0"/>
        <v>0</v>
      </c>
      <c r="G19" s="496">
        <v>0</v>
      </c>
      <c r="H19" s="496">
        <v>0</v>
      </c>
      <c r="I19" s="496">
        <v>0</v>
      </c>
      <c r="J19" s="496">
        <f t="shared" si="1"/>
        <v>0</v>
      </c>
      <c r="K19" s="496">
        <f t="shared" si="2"/>
        <v>0</v>
      </c>
      <c r="L19" s="67"/>
    </row>
    <row r="20" spans="1:12">
      <c r="A20" s="495">
        <v>8</v>
      </c>
      <c r="B20" s="67" t="s">
        <v>870</v>
      </c>
      <c r="C20" s="496">
        <v>0</v>
      </c>
      <c r="D20" s="496">
        <v>0</v>
      </c>
      <c r="E20" s="496">
        <v>0</v>
      </c>
      <c r="F20" s="496">
        <f t="shared" si="0"/>
        <v>0</v>
      </c>
      <c r="G20" s="496">
        <v>0</v>
      </c>
      <c r="H20" s="496">
        <v>0</v>
      </c>
      <c r="I20" s="496">
        <v>0</v>
      </c>
      <c r="J20" s="496">
        <f t="shared" si="1"/>
        <v>0</v>
      </c>
      <c r="K20" s="496">
        <f t="shared" si="2"/>
        <v>0</v>
      </c>
      <c r="L20" s="67"/>
    </row>
    <row r="21" spans="1:12">
      <c r="A21" s="495">
        <v>9</v>
      </c>
      <c r="B21" s="67" t="s">
        <v>871</v>
      </c>
      <c r="C21" s="496">
        <v>0</v>
      </c>
      <c r="D21" s="496">
        <v>0</v>
      </c>
      <c r="E21" s="496">
        <v>0</v>
      </c>
      <c r="F21" s="496">
        <f t="shared" si="0"/>
        <v>0</v>
      </c>
      <c r="G21" s="496">
        <v>0</v>
      </c>
      <c r="H21" s="496">
        <v>0</v>
      </c>
      <c r="I21" s="496">
        <v>0</v>
      </c>
      <c r="J21" s="496">
        <f t="shared" si="1"/>
        <v>0</v>
      </c>
      <c r="K21" s="496">
        <f t="shared" si="2"/>
        <v>0</v>
      </c>
      <c r="L21" s="67"/>
    </row>
    <row r="22" spans="1:12" ht="13">
      <c r="A22" s="497" t="s">
        <v>14</v>
      </c>
      <c r="B22" s="67"/>
      <c r="C22" s="496">
        <f>SUM(C13:C21)</f>
        <v>0</v>
      </c>
      <c r="D22" s="496">
        <f>SUM(D13:D21)</f>
        <v>0</v>
      </c>
      <c r="E22" s="496">
        <f>SUM(E13:E21)</f>
        <v>0</v>
      </c>
      <c r="F22" s="496">
        <f>SUM(F13:F21)</f>
        <v>0</v>
      </c>
      <c r="G22" s="496">
        <f t="shared" ref="G22:L22" si="3">SUM(G13:G21)</f>
        <v>0</v>
      </c>
      <c r="H22" s="496">
        <f t="shared" si="3"/>
        <v>0</v>
      </c>
      <c r="I22" s="496">
        <f t="shared" si="3"/>
        <v>0</v>
      </c>
      <c r="J22" s="496">
        <f t="shared" si="3"/>
        <v>0</v>
      </c>
      <c r="K22" s="496">
        <f t="shared" si="3"/>
        <v>0</v>
      </c>
      <c r="L22" s="496">
        <f t="shared" si="3"/>
        <v>0</v>
      </c>
    </row>
    <row r="24" spans="1:12" ht="15" customHeight="1">
      <c r="A24" s="498" t="s">
        <v>872</v>
      </c>
      <c r="B24" s="499"/>
      <c r="C24" s="499"/>
      <c r="D24" s="499"/>
      <c r="E24" s="499"/>
      <c r="F24" s="499"/>
      <c r="G24" s="499"/>
      <c r="H24" s="499"/>
      <c r="I24" s="499"/>
      <c r="J24" s="499"/>
    </row>
    <row r="25" spans="1:12" ht="15" customHeight="1">
      <c r="A25" s="692" t="s">
        <v>873</v>
      </c>
      <c r="B25" s="692"/>
      <c r="C25" s="692"/>
      <c r="D25" s="692"/>
      <c r="E25" s="692"/>
      <c r="F25" s="692"/>
      <c r="G25" s="692"/>
      <c r="H25" s="692"/>
      <c r="I25" s="692"/>
      <c r="J25" s="692"/>
    </row>
    <row r="26" spans="1:12" ht="15" customHeight="1">
      <c r="A26" s="692" t="s">
        <v>874</v>
      </c>
      <c r="B26" s="692"/>
      <c r="C26" s="692"/>
      <c r="D26" s="692"/>
      <c r="E26" s="500"/>
      <c r="F26" s="500"/>
      <c r="G26" s="500"/>
      <c r="H26" s="500"/>
      <c r="I26" s="500"/>
      <c r="J26" s="500"/>
    </row>
    <row r="27" spans="1:12" ht="15" customHeight="1">
      <c r="A27" s="692" t="s">
        <v>875</v>
      </c>
      <c r="B27" s="692"/>
      <c r="C27" s="692"/>
      <c r="D27" s="692"/>
      <c r="E27" s="692"/>
      <c r="F27" s="692"/>
      <c r="G27" s="692"/>
      <c r="H27" s="692"/>
      <c r="I27" s="692"/>
      <c r="J27" s="692"/>
    </row>
    <row r="28" spans="1:12" ht="13.5" customHeight="1">
      <c r="A28" s="693"/>
      <c r="B28" s="694"/>
      <c r="C28" s="694"/>
      <c r="D28" s="694"/>
      <c r="E28" s="694"/>
      <c r="F28" s="694"/>
      <c r="G28" s="694"/>
      <c r="H28" s="694"/>
      <c r="I28" s="692"/>
      <c r="J28" s="692"/>
    </row>
    <row r="29" spans="1:12" ht="15" customHeight="1">
      <c r="A29" s="501"/>
      <c r="B29" s="502"/>
      <c r="C29" s="502"/>
      <c r="D29" s="502"/>
      <c r="E29" s="502"/>
      <c r="F29" s="502"/>
      <c r="G29" s="502"/>
      <c r="H29" s="502"/>
      <c r="I29" s="501"/>
      <c r="J29" s="501"/>
    </row>
    <row r="30" spans="1:12" ht="15" customHeight="1">
      <c r="A30" s="501"/>
      <c r="B30" s="502"/>
      <c r="C30" s="502"/>
      <c r="D30" s="502"/>
      <c r="E30" s="502"/>
      <c r="F30" s="502"/>
      <c r="G30" s="502"/>
      <c r="H30" s="502"/>
      <c r="I30" s="501"/>
      <c r="J30" s="501"/>
    </row>
    <row r="31" spans="1:12" ht="15" customHeight="1">
      <c r="A31" s="501"/>
      <c r="B31" s="502"/>
      <c r="C31" s="502"/>
      <c r="D31" s="502"/>
      <c r="E31" s="502"/>
      <c r="F31" s="502"/>
      <c r="G31" s="502"/>
      <c r="H31" s="502"/>
      <c r="I31" s="501"/>
      <c r="J31" s="501"/>
    </row>
    <row r="32" spans="1:12" ht="15" customHeight="1">
      <c r="A32" s="503"/>
      <c r="B32" s="503"/>
      <c r="C32" s="503"/>
      <c r="D32" s="503"/>
      <c r="E32" s="503"/>
      <c r="I32" s="689" t="s">
        <v>876</v>
      </c>
      <c r="J32" s="689"/>
      <c r="K32" s="689"/>
    </row>
    <row r="33" spans="1:11" ht="15" customHeight="1">
      <c r="A33" s="13" t="s">
        <v>750</v>
      </c>
      <c r="B33" s="503"/>
      <c r="C33" s="503"/>
      <c r="D33" s="503"/>
      <c r="E33" s="503"/>
      <c r="I33" s="690" t="s">
        <v>877</v>
      </c>
      <c r="J33" s="690"/>
      <c r="K33" s="690"/>
    </row>
    <row r="34" spans="1:11" ht="13">
      <c r="A34" s="13" t="str">
        <f>'AT-1-Gen_Info'!A50</f>
        <v xml:space="preserve">Date : 28.04.2020 </v>
      </c>
      <c r="C34" s="503"/>
      <c r="D34" s="503"/>
      <c r="E34" s="503"/>
      <c r="I34" s="691" t="s">
        <v>878</v>
      </c>
      <c r="J34" s="691"/>
      <c r="K34" s="504"/>
    </row>
    <row r="35" spans="1:11" ht="13">
      <c r="A35" s="503"/>
      <c r="B35" s="503"/>
      <c r="C35" s="503"/>
      <c r="D35" s="503"/>
      <c r="E35" s="503"/>
      <c r="F35" s="503"/>
      <c r="G35" s="503"/>
      <c r="H35" s="503"/>
      <c r="I35" s="503"/>
      <c r="J35" s="503"/>
      <c r="K35" s="503"/>
    </row>
  </sheetData>
  <mergeCells count="23">
    <mergeCell ref="I32:K32"/>
    <mergeCell ref="I33:K33"/>
    <mergeCell ref="I34:J34"/>
    <mergeCell ref="A25:J25"/>
    <mergeCell ref="A26:D26"/>
    <mergeCell ref="A27:D27"/>
    <mergeCell ref="E27:H27"/>
    <mergeCell ref="I27:J27"/>
    <mergeCell ref="A28:H28"/>
    <mergeCell ref="I28:J28"/>
    <mergeCell ref="J9:L9"/>
    <mergeCell ref="A10:A11"/>
    <mergeCell ref="B10:B11"/>
    <mergeCell ref="C10:F10"/>
    <mergeCell ref="G10:J10"/>
    <mergeCell ref="K10:K11"/>
    <mergeCell ref="L10:L11"/>
    <mergeCell ref="A8:C8"/>
    <mergeCell ref="A1:K1"/>
    <mergeCell ref="A2:L2"/>
    <mergeCell ref="A4:L4"/>
    <mergeCell ref="A7:C7"/>
    <mergeCell ref="K7:L7"/>
  </mergeCells>
  <printOptions horizontalCentered="1"/>
  <pageMargins left="0.70866141732283505" right="0.70866141732283505" top="0.98622047199999996" bottom="0" header="0.31496062992126" footer="0.31496062992126"/>
  <pageSetup paperSize="9" scale="77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P45"/>
  <sheetViews>
    <sheetView view="pageBreakPreview" zoomScaleNormal="70" zoomScaleSheetLayoutView="100" workbookViewId="0">
      <selection activeCell="A42" sqref="A42"/>
    </sheetView>
  </sheetViews>
  <sheetFormatPr defaultColWidth="9.1796875" defaultRowHeight="12.5"/>
  <cols>
    <col min="1" max="1" width="5.54296875" style="172" customWidth="1"/>
    <col min="2" max="2" width="20.1796875" style="172" bestFit="1" customWidth="1"/>
    <col min="3" max="3" width="10.26953125" style="172" customWidth="1"/>
    <col min="4" max="4" width="12.81640625" style="172" customWidth="1"/>
    <col min="5" max="5" width="8.7265625" style="162" customWidth="1"/>
    <col min="6" max="7" width="7.90625" style="162" customWidth="1"/>
    <col min="8" max="10" width="8.1796875" style="162" customWidth="1"/>
    <col min="11" max="11" width="8.453125" style="162" customWidth="1"/>
    <col min="12" max="12" width="8.1796875" style="162" customWidth="1"/>
    <col min="13" max="13" width="8.7265625" style="162" customWidth="1"/>
    <col min="14" max="14" width="8.1796875" style="162" customWidth="1"/>
    <col min="15" max="15" width="12" style="162" customWidth="1"/>
    <col min="16" max="16" width="11.453125" style="162" customWidth="1"/>
    <col min="17" max="16384" width="9.1796875" style="162"/>
  </cols>
  <sheetData>
    <row r="1" spans="1:16" ht="12.75" customHeight="1">
      <c r="D1" s="889"/>
      <c r="E1" s="889"/>
      <c r="F1" s="172"/>
      <c r="G1" s="172"/>
      <c r="H1" s="172"/>
      <c r="I1" s="172"/>
      <c r="J1" s="172"/>
      <c r="K1" s="172"/>
      <c r="L1" s="172"/>
      <c r="M1" s="172"/>
      <c r="N1" s="172"/>
      <c r="O1" s="891" t="s">
        <v>785</v>
      </c>
      <c r="P1" s="891"/>
    </row>
    <row r="2" spans="1:16" ht="15.5">
      <c r="A2" s="887" t="s">
        <v>0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172"/>
      <c r="P2" s="172"/>
    </row>
    <row r="3" spans="1:16" ht="18">
      <c r="A3" s="888" t="s">
        <v>838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172"/>
      <c r="P3" s="172"/>
    </row>
    <row r="4" spans="1:16" ht="12.75" customHeight="1">
      <c r="A4" s="886" t="s">
        <v>907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172"/>
      <c r="P4" s="172"/>
    </row>
    <row r="5" spans="1:16" s="163" customFormat="1" ht="7.5" customHeight="1">
      <c r="A5" s="886"/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439"/>
      <c r="P5" s="439"/>
    </row>
    <row r="6" spans="1:16">
      <c r="A6" s="890"/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172"/>
      <c r="P6" s="172"/>
    </row>
    <row r="7" spans="1:16" ht="13">
      <c r="A7" s="398" t="s">
        <v>757</v>
      </c>
      <c r="B7" s="398"/>
      <c r="D7" s="406"/>
      <c r="E7" s="172"/>
      <c r="F7" s="172"/>
      <c r="G7" s="172"/>
      <c r="H7" s="892"/>
      <c r="I7" s="892"/>
      <c r="J7" s="892"/>
      <c r="K7" s="892"/>
      <c r="L7" s="892"/>
      <c r="M7" s="892"/>
      <c r="N7" s="892"/>
      <c r="O7" s="172"/>
      <c r="P7" s="172"/>
    </row>
    <row r="8" spans="1:16" ht="30.75" customHeight="1">
      <c r="A8" s="714" t="s">
        <v>2</v>
      </c>
      <c r="B8" s="714" t="s">
        <v>3</v>
      </c>
      <c r="C8" s="907" t="s">
        <v>466</v>
      </c>
      <c r="D8" s="896" t="s">
        <v>78</v>
      </c>
      <c r="E8" s="893" t="s">
        <v>79</v>
      </c>
      <c r="F8" s="894"/>
      <c r="G8" s="894"/>
      <c r="H8" s="895"/>
      <c r="I8" s="893" t="s">
        <v>628</v>
      </c>
      <c r="J8" s="894"/>
      <c r="K8" s="894"/>
      <c r="L8" s="894"/>
      <c r="M8" s="894"/>
      <c r="N8" s="894"/>
      <c r="O8" s="885" t="s">
        <v>782</v>
      </c>
      <c r="P8" s="885"/>
    </row>
    <row r="9" spans="1:16" ht="44.5" customHeight="1">
      <c r="A9" s="714"/>
      <c r="B9" s="714"/>
      <c r="C9" s="908"/>
      <c r="D9" s="897"/>
      <c r="E9" s="404" t="s">
        <v>83</v>
      </c>
      <c r="F9" s="404" t="s">
        <v>16</v>
      </c>
      <c r="G9" s="404" t="s">
        <v>36</v>
      </c>
      <c r="H9" s="404" t="s">
        <v>666</v>
      </c>
      <c r="I9" s="404" t="s">
        <v>14</v>
      </c>
      <c r="J9" s="404" t="s">
        <v>629</v>
      </c>
      <c r="K9" s="404" t="s">
        <v>630</v>
      </c>
      <c r="L9" s="404" t="s">
        <v>631</v>
      </c>
      <c r="M9" s="404" t="s">
        <v>632</v>
      </c>
      <c r="N9" s="404" t="s">
        <v>633</v>
      </c>
      <c r="O9" s="436" t="s">
        <v>783</v>
      </c>
      <c r="P9" s="436" t="s">
        <v>784</v>
      </c>
    </row>
    <row r="10" spans="1:16" s="164" customFormat="1" ht="13">
      <c r="A10" s="404">
        <v>1</v>
      </c>
      <c r="B10" s="404">
        <v>2</v>
      </c>
      <c r="C10" s="404">
        <v>3</v>
      </c>
      <c r="D10" s="404">
        <v>4</v>
      </c>
      <c r="E10" s="404">
        <v>5</v>
      </c>
      <c r="F10" s="404">
        <v>6</v>
      </c>
      <c r="G10" s="404">
        <v>7</v>
      </c>
      <c r="H10" s="404">
        <v>8</v>
      </c>
      <c r="I10" s="404">
        <v>9</v>
      </c>
      <c r="J10" s="404">
        <v>10</v>
      </c>
      <c r="K10" s="404">
        <v>11</v>
      </c>
      <c r="L10" s="404">
        <v>12</v>
      </c>
      <c r="M10" s="404">
        <v>13</v>
      </c>
      <c r="N10" s="404">
        <v>14</v>
      </c>
      <c r="O10" s="437">
        <v>15</v>
      </c>
      <c r="P10" s="437">
        <v>16</v>
      </c>
    </row>
    <row r="11" spans="1:16" ht="14.15" customHeight="1">
      <c r="A11" s="507">
        <v>1</v>
      </c>
      <c r="B11" s="201" t="s">
        <v>672</v>
      </c>
      <c r="C11" s="898" t="s">
        <v>744</v>
      </c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900"/>
    </row>
    <row r="12" spans="1:16" ht="14" customHeight="1">
      <c r="A12" s="507">
        <v>2</v>
      </c>
      <c r="B12" s="33" t="s">
        <v>673</v>
      </c>
      <c r="C12" s="901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3"/>
    </row>
    <row r="13" spans="1:16" ht="14" customHeight="1">
      <c r="A13" s="507">
        <v>3</v>
      </c>
      <c r="B13" s="201" t="s">
        <v>674</v>
      </c>
      <c r="C13" s="901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3"/>
    </row>
    <row r="14" spans="1:16" ht="14" customHeight="1">
      <c r="A14" s="507">
        <v>4</v>
      </c>
      <c r="B14" s="33" t="s">
        <v>675</v>
      </c>
      <c r="C14" s="901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3"/>
    </row>
    <row r="15" spans="1:16" ht="14" customHeight="1">
      <c r="A15" s="507">
        <v>5</v>
      </c>
      <c r="B15" s="33" t="s">
        <v>676</v>
      </c>
      <c r="C15" s="901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2"/>
      <c r="P15" s="903"/>
    </row>
    <row r="16" spans="1:16" ht="14" customHeight="1">
      <c r="A16" s="507">
        <v>6</v>
      </c>
      <c r="B16" s="33" t="s">
        <v>677</v>
      </c>
      <c r="C16" s="901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3"/>
    </row>
    <row r="17" spans="1:16" ht="14" customHeight="1">
      <c r="A17" s="507">
        <v>7</v>
      </c>
      <c r="B17" s="201" t="s">
        <v>678</v>
      </c>
      <c r="C17" s="901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3"/>
    </row>
    <row r="18" spans="1:16" ht="14" customHeight="1">
      <c r="A18" s="507">
        <v>8</v>
      </c>
      <c r="B18" s="33" t="s">
        <v>679</v>
      </c>
      <c r="C18" s="901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3"/>
    </row>
    <row r="19" spans="1:16" ht="14" customHeight="1">
      <c r="A19" s="507">
        <v>9</v>
      </c>
      <c r="B19" s="33" t="s">
        <v>680</v>
      </c>
      <c r="C19" s="901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3"/>
    </row>
    <row r="20" spans="1:16" ht="14" customHeight="1">
      <c r="A20" s="507">
        <v>10</v>
      </c>
      <c r="B20" s="33" t="s">
        <v>681</v>
      </c>
      <c r="C20" s="901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3"/>
    </row>
    <row r="21" spans="1:16" ht="14" customHeight="1">
      <c r="A21" s="507">
        <v>11</v>
      </c>
      <c r="B21" s="33" t="s">
        <v>682</v>
      </c>
      <c r="C21" s="901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3"/>
    </row>
    <row r="22" spans="1:16" ht="14" customHeight="1">
      <c r="A22" s="507">
        <v>12</v>
      </c>
      <c r="B22" s="33" t="s">
        <v>683</v>
      </c>
      <c r="C22" s="901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3"/>
    </row>
    <row r="23" spans="1:16" ht="14" customHeight="1">
      <c r="A23" s="507">
        <v>13</v>
      </c>
      <c r="B23" s="33" t="s">
        <v>684</v>
      </c>
      <c r="C23" s="901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3"/>
    </row>
    <row r="24" spans="1:16" ht="14" customHeight="1">
      <c r="A24" s="507">
        <v>14</v>
      </c>
      <c r="B24" s="33" t="s">
        <v>685</v>
      </c>
      <c r="C24" s="901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3"/>
    </row>
    <row r="25" spans="1:16" ht="14" customHeight="1">
      <c r="A25" s="507">
        <v>15</v>
      </c>
      <c r="B25" s="201" t="s">
        <v>686</v>
      </c>
      <c r="C25" s="901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3"/>
    </row>
    <row r="26" spans="1:16" ht="14" customHeight="1">
      <c r="A26" s="507">
        <v>16</v>
      </c>
      <c r="B26" s="201" t="s">
        <v>687</v>
      </c>
      <c r="C26" s="901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3"/>
    </row>
    <row r="27" spans="1:16" ht="14" customHeight="1">
      <c r="A27" s="507">
        <v>17</v>
      </c>
      <c r="B27" s="33" t="s">
        <v>688</v>
      </c>
      <c r="C27" s="901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3"/>
    </row>
    <row r="28" spans="1:16" ht="14" customHeight="1">
      <c r="A28" s="507">
        <v>18</v>
      </c>
      <c r="B28" s="201" t="s">
        <v>689</v>
      </c>
      <c r="C28" s="901"/>
      <c r="D28" s="902"/>
      <c r="E28" s="902"/>
      <c r="F28" s="902"/>
      <c r="G28" s="902"/>
      <c r="H28" s="902"/>
      <c r="I28" s="902"/>
      <c r="J28" s="902"/>
      <c r="K28" s="902"/>
      <c r="L28" s="902"/>
      <c r="M28" s="902"/>
      <c r="N28" s="902"/>
      <c r="O28" s="902"/>
      <c r="P28" s="903"/>
    </row>
    <row r="29" spans="1:16" ht="14" customHeight="1">
      <c r="A29" s="507">
        <v>19</v>
      </c>
      <c r="B29" s="33" t="s">
        <v>690</v>
      </c>
      <c r="C29" s="901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3"/>
    </row>
    <row r="30" spans="1:16" ht="14" customHeight="1">
      <c r="A30" s="507">
        <v>20</v>
      </c>
      <c r="B30" s="33" t="s">
        <v>691</v>
      </c>
      <c r="C30" s="901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3"/>
    </row>
    <row r="31" spans="1:16" ht="14" customHeight="1">
      <c r="A31" s="507">
        <v>21</v>
      </c>
      <c r="B31" s="33" t="s">
        <v>692</v>
      </c>
      <c r="C31" s="901"/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3"/>
    </row>
    <row r="32" spans="1:16" ht="14" customHeight="1">
      <c r="A32" s="507">
        <v>22</v>
      </c>
      <c r="B32" s="33" t="s">
        <v>693</v>
      </c>
      <c r="C32" s="901"/>
      <c r="D32" s="902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3"/>
    </row>
    <row r="33" spans="1:16" ht="14" customHeight="1">
      <c r="A33" s="507">
        <v>23</v>
      </c>
      <c r="B33" s="33" t="s">
        <v>694</v>
      </c>
      <c r="C33" s="901"/>
      <c r="D33" s="902"/>
      <c r="E33" s="902"/>
      <c r="F33" s="902"/>
      <c r="G33" s="902"/>
      <c r="H33" s="902"/>
      <c r="I33" s="902"/>
      <c r="J33" s="902"/>
      <c r="K33" s="902"/>
      <c r="L33" s="902"/>
      <c r="M33" s="902"/>
      <c r="N33" s="902"/>
      <c r="O33" s="902"/>
      <c r="P33" s="903"/>
    </row>
    <row r="34" spans="1:16" ht="14" customHeight="1">
      <c r="A34" s="484">
        <v>24</v>
      </c>
      <c r="B34" s="33" t="s">
        <v>919</v>
      </c>
      <c r="C34" s="901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3"/>
    </row>
    <row r="35" spans="1:16" ht="14" customHeight="1">
      <c r="A35" s="484">
        <v>25</v>
      </c>
      <c r="B35" s="33" t="s">
        <v>920</v>
      </c>
      <c r="C35" s="901"/>
      <c r="D35" s="902"/>
      <c r="E35" s="902"/>
      <c r="F35" s="902"/>
      <c r="G35" s="902"/>
      <c r="H35" s="902"/>
      <c r="I35" s="902"/>
      <c r="J35" s="902"/>
      <c r="K35" s="902"/>
      <c r="L35" s="902"/>
      <c r="M35" s="902"/>
      <c r="N35" s="902"/>
      <c r="O35" s="902"/>
      <c r="P35" s="903"/>
    </row>
    <row r="36" spans="1:16" ht="14" customHeight="1">
      <c r="A36" s="484">
        <v>26</v>
      </c>
      <c r="B36" s="33" t="s">
        <v>921</v>
      </c>
      <c r="C36" s="904"/>
      <c r="D36" s="905"/>
      <c r="E36" s="905"/>
      <c r="F36" s="905"/>
      <c r="G36" s="905"/>
      <c r="H36" s="905"/>
      <c r="I36" s="905"/>
      <c r="J36" s="905"/>
      <c r="K36" s="905"/>
      <c r="L36" s="905"/>
      <c r="M36" s="905"/>
      <c r="N36" s="905"/>
      <c r="O36" s="905"/>
      <c r="P36" s="906"/>
    </row>
    <row r="37" spans="1:16" ht="13">
      <c r="A37" s="20" t="s">
        <v>14</v>
      </c>
      <c r="B37" s="9"/>
      <c r="C37" s="126"/>
      <c r="D37" s="17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438"/>
      <c r="P37" s="438"/>
    </row>
    <row r="38" spans="1:16"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  <row r="39" spans="1:16" ht="13">
      <c r="A39" s="177"/>
      <c r="B39" s="178"/>
      <c r="C39" s="178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</row>
    <row r="40" spans="1:16" ht="13">
      <c r="A40" s="13" t="s">
        <v>750</v>
      </c>
      <c r="B40" s="178"/>
      <c r="C40" s="17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3">
      <c r="A41" s="13" t="str">
        <f>'AT27B_Req_FG_CA_N CLP'!A41</f>
        <v xml:space="preserve">Date : 28.04.2020 </v>
      </c>
      <c r="B41" s="178"/>
      <c r="C41" s="178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1:16">
      <c r="E42"/>
      <c r="F42"/>
      <c r="G42"/>
      <c r="H42"/>
      <c r="I42"/>
      <c r="J42"/>
      <c r="K42"/>
      <c r="L42"/>
      <c r="M42"/>
      <c r="N42"/>
      <c r="O42" s="172"/>
      <c r="P42" s="172"/>
    </row>
    <row r="43" spans="1:16" ht="13">
      <c r="E43"/>
      <c r="F43"/>
      <c r="G43"/>
      <c r="H43"/>
      <c r="I43"/>
      <c r="J43"/>
      <c r="K43" s="172"/>
      <c r="L43" s="13" t="s">
        <v>706</v>
      </c>
      <c r="M43"/>
      <c r="N43"/>
      <c r="O43" s="172"/>
      <c r="P43" s="172"/>
    </row>
    <row r="44" spans="1:16">
      <c r="E44"/>
      <c r="F44"/>
      <c r="G44"/>
      <c r="H44"/>
      <c r="I44"/>
      <c r="J44"/>
      <c r="K44" s="172"/>
      <c r="L44" s="221" t="s">
        <v>707</v>
      </c>
      <c r="M44"/>
      <c r="N44"/>
      <c r="O44" s="172"/>
      <c r="P44" s="172"/>
    </row>
    <row r="45" spans="1:16">
      <c r="E45"/>
      <c r="F45"/>
      <c r="G45"/>
      <c r="H45"/>
      <c r="I45"/>
      <c r="J45"/>
      <c r="K45" s="172"/>
      <c r="L45" s="221" t="s">
        <v>708</v>
      </c>
      <c r="M45"/>
      <c r="N45"/>
      <c r="O45" s="172"/>
      <c r="P45" s="172"/>
    </row>
  </sheetData>
  <mergeCells count="15">
    <mergeCell ref="C11:P36"/>
    <mergeCell ref="A6:N6"/>
    <mergeCell ref="D1:E1"/>
    <mergeCell ref="O1:P1"/>
    <mergeCell ref="A2:N2"/>
    <mergeCell ref="A3:N3"/>
    <mergeCell ref="A4:N5"/>
    <mergeCell ref="O8:P8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70866141732283505" right="0.70866141732283505" top="1.2362204720000001" bottom="0.5" header="0.31496062992126" footer="0.31496062992126"/>
  <pageSetup paperSize="9" scale="72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P45"/>
  <sheetViews>
    <sheetView view="pageBreakPreview" zoomScaleNormal="70" zoomScaleSheetLayoutView="100" workbookViewId="0">
      <selection activeCell="A42" sqref="A42"/>
    </sheetView>
  </sheetViews>
  <sheetFormatPr defaultColWidth="9.1796875" defaultRowHeight="12.5"/>
  <cols>
    <col min="1" max="1" width="5.54296875" style="172" customWidth="1"/>
    <col min="2" max="2" width="20.1796875" style="172" bestFit="1" customWidth="1"/>
    <col min="3" max="3" width="10.26953125" style="172" customWidth="1"/>
    <col min="4" max="4" width="12.81640625" style="172" customWidth="1"/>
    <col min="5" max="5" width="8.7265625" style="162" customWidth="1"/>
    <col min="6" max="7" width="7.90625" style="162" customWidth="1"/>
    <col min="8" max="10" width="8.1796875" style="162" customWidth="1"/>
    <col min="11" max="11" width="8.453125" style="162" customWidth="1"/>
    <col min="12" max="12" width="8.1796875" style="162" customWidth="1"/>
    <col min="13" max="13" width="8.7265625" style="162" customWidth="1"/>
    <col min="14" max="14" width="8.1796875" style="162" customWidth="1"/>
    <col min="15" max="15" width="12" style="162" customWidth="1"/>
    <col min="16" max="16" width="11.453125" style="162" customWidth="1"/>
    <col min="17" max="16384" width="9.1796875" style="162"/>
  </cols>
  <sheetData>
    <row r="1" spans="1:16" ht="12.75" customHeight="1">
      <c r="D1" s="889"/>
      <c r="E1" s="889"/>
      <c r="F1" s="172"/>
      <c r="G1" s="172"/>
      <c r="H1" s="172"/>
      <c r="I1" s="172"/>
      <c r="J1" s="172"/>
      <c r="K1" s="172"/>
      <c r="L1" s="172"/>
      <c r="M1" s="172"/>
      <c r="N1" s="172"/>
      <c r="O1" s="891" t="s">
        <v>646</v>
      </c>
      <c r="P1" s="891"/>
    </row>
    <row r="2" spans="1:16" ht="15.5">
      <c r="A2" s="887" t="s">
        <v>0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172"/>
      <c r="P2" s="172"/>
    </row>
    <row r="3" spans="1:16" ht="18">
      <c r="A3" s="888" t="s">
        <v>838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172"/>
      <c r="P3" s="172"/>
    </row>
    <row r="4" spans="1:16" ht="12.75" customHeight="1">
      <c r="A4" s="886" t="s">
        <v>908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</row>
    <row r="5" spans="1:16" s="163" customFormat="1" ht="7.5" customHeight="1">
      <c r="A5" s="886"/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</row>
    <row r="6" spans="1:16">
      <c r="A6" s="890"/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172"/>
      <c r="P6" s="172"/>
    </row>
    <row r="7" spans="1:16" ht="13">
      <c r="A7" s="398" t="s">
        <v>757</v>
      </c>
      <c r="B7" s="398"/>
      <c r="D7" s="406"/>
      <c r="E7" s="172"/>
      <c r="F7" s="172"/>
      <c r="G7" s="172"/>
      <c r="H7" s="892"/>
      <c r="I7" s="892"/>
      <c r="J7" s="892"/>
      <c r="K7" s="892"/>
      <c r="L7" s="892"/>
      <c r="M7" s="892"/>
      <c r="N7" s="892"/>
      <c r="O7" s="172"/>
      <c r="P7" s="172"/>
    </row>
    <row r="8" spans="1:16" ht="30.75" customHeight="1">
      <c r="A8" s="714" t="s">
        <v>2</v>
      </c>
      <c r="B8" s="714" t="s">
        <v>3</v>
      </c>
      <c r="C8" s="907" t="s">
        <v>466</v>
      </c>
      <c r="D8" s="896" t="s">
        <v>78</v>
      </c>
      <c r="E8" s="893" t="s">
        <v>79</v>
      </c>
      <c r="F8" s="894"/>
      <c r="G8" s="894"/>
      <c r="H8" s="895"/>
      <c r="I8" s="893" t="s">
        <v>628</v>
      </c>
      <c r="J8" s="894"/>
      <c r="K8" s="894"/>
      <c r="L8" s="894"/>
      <c r="M8" s="894"/>
      <c r="N8" s="894"/>
      <c r="O8" s="885" t="s">
        <v>782</v>
      </c>
      <c r="P8" s="885"/>
    </row>
    <row r="9" spans="1:16" ht="44.5" customHeight="1">
      <c r="A9" s="714"/>
      <c r="B9" s="714"/>
      <c r="C9" s="908"/>
      <c r="D9" s="897"/>
      <c r="E9" s="404" t="s">
        <v>83</v>
      </c>
      <c r="F9" s="404" t="s">
        <v>16</v>
      </c>
      <c r="G9" s="404" t="s">
        <v>36</v>
      </c>
      <c r="H9" s="404" t="s">
        <v>666</v>
      </c>
      <c r="I9" s="404" t="s">
        <v>14</v>
      </c>
      <c r="J9" s="404" t="s">
        <v>629</v>
      </c>
      <c r="K9" s="404" t="s">
        <v>630</v>
      </c>
      <c r="L9" s="404" t="s">
        <v>631</v>
      </c>
      <c r="M9" s="404" t="s">
        <v>632</v>
      </c>
      <c r="N9" s="404" t="s">
        <v>633</v>
      </c>
      <c r="O9" s="436" t="s">
        <v>783</v>
      </c>
      <c r="P9" s="436" t="s">
        <v>784</v>
      </c>
    </row>
    <row r="10" spans="1:16" s="164" customFormat="1" ht="13">
      <c r="A10" s="404">
        <v>1</v>
      </c>
      <c r="B10" s="404">
        <v>2</v>
      </c>
      <c r="C10" s="404">
        <v>3</v>
      </c>
      <c r="D10" s="404">
        <v>4</v>
      </c>
      <c r="E10" s="404">
        <v>5</v>
      </c>
      <c r="F10" s="404">
        <v>6</v>
      </c>
      <c r="G10" s="404">
        <v>7</v>
      </c>
      <c r="H10" s="404">
        <v>8</v>
      </c>
      <c r="I10" s="404">
        <v>9</v>
      </c>
      <c r="J10" s="404">
        <v>10</v>
      </c>
      <c r="K10" s="404">
        <v>11</v>
      </c>
      <c r="L10" s="404">
        <v>12</v>
      </c>
      <c r="M10" s="404">
        <v>13</v>
      </c>
      <c r="N10" s="404">
        <v>14</v>
      </c>
      <c r="O10" s="437">
        <v>15</v>
      </c>
      <c r="P10" s="437">
        <v>16</v>
      </c>
    </row>
    <row r="11" spans="1:16" ht="14.15" customHeight="1">
      <c r="A11" s="507">
        <v>1</v>
      </c>
      <c r="B11" s="201" t="s">
        <v>672</v>
      </c>
      <c r="C11" s="898" t="s">
        <v>744</v>
      </c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900"/>
    </row>
    <row r="12" spans="1:16" ht="14" customHeight="1">
      <c r="A12" s="507">
        <v>2</v>
      </c>
      <c r="B12" s="33" t="s">
        <v>673</v>
      </c>
      <c r="C12" s="901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3"/>
    </row>
    <row r="13" spans="1:16" ht="14" customHeight="1">
      <c r="A13" s="507">
        <v>3</v>
      </c>
      <c r="B13" s="201" t="s">
        <v>674</v>
      </c>
      <c r="C13" s="901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3"/>
    </row>
    <row r="14" spans="1:16" ht="14" customHeight="1">
      <c r="A14" s="507">
        <v>4</v>
      </c>
      <c r="B14" s="33" t="s">
        <v>675</v>
      </c>
      <c r="C14" s="901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3"/>
    </row>
    <row r="15" spans="1:16" ht="14" customHeight="1">
      <c r="A15" s="507">
        <v>5</v>
      </c>
      <c r="B15" s="33" t="s">
        <v>676</v>
      </c>
      <c r="C15" s="901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2"/>
      <c r="P15" s="903"/>
    </row>
    <row r="16" spans="1:16" ht="14" customHeight="1">
      <c r="A16" s="507">
        <v>6</v>
      </c>
      <c r="B16" s="33" t="s">
        <v>677</v>
      </c>
      <c r="C16" s="901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3"/>
    </row>
    <row r="17" spans="1:16" ht="14" customHeight="1">
      <c r="A17" s="507">
        <v>7</v>
      </c>
      <c r="B17" s="201" t="s">
        <v>678</v>
      </c>
      <c r="C17" s="901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3"/>
    </row>
    <row r="18" spans="1:16" ht="14" customHeight="1">
      <c r="A18" s="507">
        <v>8</v>
      </c>
      <c r="B18" s="33" t="s">
        <v>679</v>
      </c>
      <c r="C18" s="901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3"/>
    </row>
    <row r="19" spans="1:16" ht="14" customHeight="1">
      <c r="A19" s="507">
        <v>9</v>
      </c>
      <c r="B19" s="33" t="s">
        <v>680</v>
      </c>
      <c r="C19" s="901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3"/>
    </row>
    <row r="20" spans="1:16" ht="14" customHeight="1">
      <c r="A20" s="507">
        <v>10</v>
      </c>
      <c r="B20" s="33" t="s">
        <v>681</v>
      </c>
      <c r="C20" s="901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3"/>
    </row>
    <row r="21" spans="1:16" ht="14" customHeight="1">
      <c r="A21" s="507">
        <v>11</v>
      </c>
      <c r="B21" s="33" t="s">
        <v>682</v>
      </c>
      <c r="C21" s="901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3"/>
    </row>
    <row r="22" spans="1:16" ht="14" customHeight="1">
      <c r="A22" s="507">
        <v>12</v>
      </c>
      <c r="B22" s="33" t="s">
        <v>683</v>
      </c>
      <c r="C22" s="901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3"/>
    </row>
    <row r="23" spans="1:16" ht="14" customHeight="1">
      <c r="A23" s="507">
        <v>13</v>
      </c>
      <c r="B23" s="33" t="s">
        <v>684</v>
      </c>
      <c r="C23" s="901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3"/>
    </row>
    <row r="24" spans="1:16" ht="14" customHeight="1">
      <c r="A24" s="507">
        <v>14</v>
      </c>
      <c r="B24" s="33" t="s">
        <v>685</v>
      </c>
      <c r="C24" s="901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3"/>
    </row>
    <row r="25" spans="1:16" ht="14" customHeight="1">
      <c r="A25" s="507">
        <v>15</v>
      </c>
      <c r="B25" s="201" t="s">
        <v>686</v>
      </c>
      <c r="C25" s="901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3"/>
    </row>
    <row r="26" spans="1:16" ht="14" customHeight="1">
      <c r="A26" s="507">
        <v>16</v>
      </c>
      <c r="B26" s="201" t="s">
        <v>687</v>
      </c>
      <c r="C26" s="901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3"/>
    </row>
    <row r="27" spans="1:16" ht="14" customHeight="1">
      <c r="A27" s="507">
        <v>17</v>
      </c>
      <c r="B27" s="33" t="s">
        <v>688</v>
      </c>
      <c r="C27" s="901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3"/>
    </row>
    <row r="28" spans="1:16" ht="14" customHeight="1">
      <c r="A28" s="507">
        <v>18</v>
      </c>
      <c r="B28" s="201" t="s">
        <v>689</v>
      </c>
      <c r="C28" s="901"/>
      <c r="D28" s="902"/>
      <c r="E28" s="902"/>
      <c r="F28" s="902"/>
      <c r="G28" s="902"/>
      <c r="H28" s="902"/>
      <c r="I28" s="902"/>
      <c r="J28" s="902"/>
      <c r="K28" s="902"/>
      <c r="L28" s="902"/>
      <c r="M28" s="902"/>
      <c r="N28" s="902"/>
      <c r="O28" s="902"/>
      <c r="P28" s="903"/>
    </row>
    <row r="29" spans="1:16" ht="14" customHeight="1">
      <c r="A29" s="507">
        <v>19</v>
      </c>
      <c r="B29" s="33" t="s">
        <v>690</v>
      </c>
      <c r="C29" s="901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3"/>
    </row>
    <row r="30" spans="1:16" ht="14" customHeight="1">
      <c r="A30" s="507">
        <v>20</v>
      </c>
      <c r="B30" s="33" t="s">
        <v>691</v>
      </c>
      <c r="C30" s="901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3"/>
    </row>
    <row r="31" spans="1:16" ht="14" customHeight="1">
      <c r="A31" s="507">
        <v>21</v>
      </c>
      <c r="B31" s="33" t="s">
        <v>692</v>
      </c>
      <c r="C31" s="901"/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3"/>
    </row>
    <row r="32" spans="1:16" ht="14" customHeight="1">
      <c r="A32" s="507">
        <v>22</v>
      </c>
      <c r="B32" s="33" t="s">
        <v>693</v>
      </c>
      <c r="C32" s="901"/>
      <c r="D32" s="902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3"/>
    </row>
    <row r="33" spans="1:16" ht="14" customHeight="1">
      <c r="A33" s="507">
        <v>23</v>
      </c>
      <c r="B33" s="33" t="s">
        <v>694</v>
      </c>
      <c r="C33" s="901"/>
      <c r="D33" s="902"/>
      <c r="E33" s="902"/>
      <c r="F33" s="902"/>
      <c r="G33" s="902"/>
      <c r="H33" s="902"/>
      <c r="I33" s="902"/>
      <c r="J33" s="902"/>
      <c r="K33" s="902"/>
      <c r="L33" s="902"/>
      <c r="M33" s="902"/>
      <c r="N33" s="902"/>
      <c r="O33" s="902"/>
      <c r="P33" s="903"/>
    </row>
    <row r="34" spans="1:16" ht="14" customHeight="1">
      <c r="A34" s="484">
        <v>24</v>
      </c>
      <c r="B34" s="33" t="s">
        <v>919</v>
      </c>
      <c r="C34" s="901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3"/>
    </row>
    <row r="35" spans="1:16" ht="14" customHeight="1">
      <c r="A35" s="484">
        <v>25</v>
      </c>
      <c r="B35" s="33" t="s">
        <v>920</v>
      </c>
      <c r="C35" s="901"/>
      <c r="D35" s="902"/>
      <c r="E35" s="902"/>
      <c r="F35" s="902"/>
      <c r="G35" s="902"/>
      <c r="H35" s="902"/>
      <c r="I35" s="902"/>
      <c r="J35" s="902"/>
      <c r="K35" s="902"/>
      <c r="L35" s="902"/>
      <c r="M35" s="902"/>
      <c r="N35" s="902"/>
      <c r="O35" s="902"/>
      <c r="P35" s="903"/>
    </row>
    <row r="36" spans="1:16" ht="14" customHeight="1">
      <c r="A36" s="484">
        <v>26</v>
      </c>
      <c r="B36" s="33" t="s">
        <v>921</v>
      </c>
      <c r="C36" s="904"/>
      <c r="D36" s="905"/>
      <c r="E36" s="905"/>
      <c r="F36" s="905"/>
      <c r="G36" s="905"/>
      <c r="H36" s="905"/>
      <c r="I36" s="905"/>
      <c r="J36" s="905"/>
      <c r="K36" s="905"/>
      <c r="L36" s="905"/>
      <c r="M36" s="905"/>
      <c r="N36" s="905"/>
      <c r="O36" s="905"/>
      <c r="P36" s="906"/>
    </row>
    <row r="37" spans="1:16" ht="13">
      <c r="A37" s="20" t="s">
        <v>14</v>
      </c>
      <c r="B37" s="9"/>
      <c r="C37" s="126"/>
      <c r="D37" s="17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438"/>
      <c r="P37" s="438"/>
    </row>
    <row r="38" spans="1:16"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  <row r="39" spans="1:16" ht="13">
      <c r="A39" s="177"/>
      <c r="B39" s="178"/>
      <c r="C39" s="178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</row>
    <row r="40" spans="1:16" ht="13">
      <c r="A40" s="13" t="s">
        <v>750</v>
      </c>
      <c r="B40" s="178"/>
      <c r="C40" s="17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3">
      <c r="A41" s="13" t="str">
        <f>'AT27C_Req_FG_Drought -Pry '!A41</f>
        <v xml:space="preserve">Date : 28.04.2020 </v>
      </c>
      <c r="B41" s="178"/>
      <c r="C41" s="178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1:16">
      <c r="E42"/>
      <c r="F42"/>
      <c r="G42"/>
      <c r="H42"/>
      <c r="I42"/>
      <c r="J42"/>
      <c r="K42"/>
      <c r="L42"/>
      <c r="M42"/>
      <c r="N42"/>
      <c r="O42" s="172"/>
      <c r="P42" s="172"/>
    </row>
    <row r="43" spans="1:16" ht="13">
      <c r="E43"/>
      <c r="F43"/>
      <c r="G43"/>
      <c r="H43"/>
      <c r="I43"/>
      <c r="J43"/>
      <c r="K43" s="172"/>
      <c r="L43" s="13" t="s">
        <v>706</v>
      </c>
      <c r="M43"/>
      <c r="N43"/>
      <c r="O43" s="172"/>
      <c r="P43" s="172"/>
    </row>
    <row r="44" spans="1:16">
      <c r="E44"/>
      <c r="F44"/>
      <c r="G44"/>
      <c r="H44"/>
      <c r="I44"/>
      <c r="J44"/>
      <c r="K44" s="172"/>
      <c r="L44" s="221" t="s">
        <v>707</v>
      </c>
      <c r="M44"/>
      <c r="N44"/>
      <c r="O44" s="172"/>
      <c r="P44" s="172"/>
    </row>
    <row r="45" spans="1:16">
      <c r="E45"/>
      <c r="F45"/>
      <c r="G45"/>
      <c r="H45"/>
      <c r="I45"/>
      <c r="J45"/>
      <c r="K45" s="172"/>
      <c r="L45" s="221" t="s">
        <v>708</v>
      </c>
      <c r="M45"/>
      <c r="N45"/>
      <c r="O45" s="172"/>
      <c r="P45" s="172"/>
    </row>
  </sheetData>
  <mergeCells count="15">
    <mergeCell ref="C11:P36"/>
    <mergeCell ref="D1:E1"/>
    <mergeCell ref="O1:P1"/>
    <mergeCell ref="A2:N2"/>
    <mergeCell ref="A3:N3"/>
    <mergeCell ref="A6:N6"/>
    <mergeCell ref="O8:P8"/>
    <mergeCell ref="A4:P5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70866141732283505" right="0.70866141732283505" top="1.2362204720000001" bottom="0.5" header="0.31496062992126" footer="0.31496062992126"/>
  <pageSetup paperSize="9" scale="72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T44"/>
  <sheetViews>
    <sheetView view="pageBreakPreview" topLeftCell="B6" zoomScaleNormal="90" zoomScaleSheetLayoutView="100" workbookViewId="0">
      <selection activeCell="O11" sqref="O11:O37"/>
    </sheetView>
  </sheetViews>
  <sheetFormatPr defaultColWidth="9.1796875" defaultRowHeight="14.5"/>
  <cols>
    <col min="1" max="1" width="9.1796875" style="52"/>
    <col min="2" max="2" width="15.81640625" style="52" customWidth="1"/>
    <col min="3" max="4" width="8.453125" style="52" customWidth="1"/>
    <col min="5" max="5" width="8.7265625" style="52" customWidth="1"/>
    <col min="6" max="6" width="8.453125" style="52" customWidth="1"/>
    <col min="7" max="7" width="9.7265625" style="52" customWidth="1"/>
    <col min="8" max="8" width="10.26953125" style="52" customWidth="1"/>
    <col min="9" max="9" width="9.7265625" style="52" customWidth="1"/>
    <col min="10" max="10" width="9.26953125" style="52" customWidth="1"/>
    <col min="11" max="11" width="7" style="52" customWidth="1"/>
    <col min="12" max="12" width="7.26953125" style="52" customWidth="1"/>
    <col min="13" max="13" width="7.453125" style="52" customWidth="1"/>
    <col min="14" max="14" width="7.81640625" style="52" customWidth="1"/>
    <col min="15" max="15" width="11.453125" style="52" customWidth="1"/>
    <col min="16" max="16" width="12.26953125" style="52" customWidth="1"/>
    <col min="17" max="17" width="11.6328125" style="52" customWidth="1"/>
    <col min="18" max="18" width="16" style="52" customWidth="1"/>
    <col min="19" max="19" width="9" style="52" customWidth="1"/>
    <col min="20" max="20" width="9.1796875" style="52" hidden="1" customWidth="1"/>
    <col min="21" max="16384" width="9.1796875" style="52"/>
  </cols>
  <sheetData>
    <row r="1" spans="1:20" customFormat="1" ht="15.5">
      <c r="G1" s="589" t="s">
        <v>0</v>
      </c>
      <c r="H1" s="589"/>
      <c r="I1" s="589"/>
      <c r="J1" s="589"/>
      <c r="K1" s="589"/>
      <c r="L1" s="589"/>
      <c r="M1" s="589"/>
      <c r="N1" s="25"/>
      <c r="O1" s="25"/>
      <c r="Q1" s="26" t="s">
        <v>514</v>
      </c>
      <c r="R1" s="26"/>
    </row>
    <row r="2" spans="1:20" customFormat="1" ht="20">
      <c r="B2" s="88"/>
      <c r="E2" s="590" t="s">
        <v>838</v>
      </c>
      <c r="F2" s="590"/>
      <c r="G2" s="590"/>
      <c r="H2" s="590"/>
      <c r="I2" s="590"/>
      <c r="J2" s="590"/>
      <c r="K2" s="590"/>
      <c r="L2" s="590"/>
      <c r="M2" s="590"/>
      <c r="N2" s="590"/>
      <c r="O2" s="590"/>
    </row>
    <row r="3" spans="1:20" customFormat="1" ht="20">
      <c r="B3" s="86"/>
      <c r="C3" s="86"/>
      <c r="D3" s="86"/>
      <c r="E3" s="86"/>
      <c r="F3" s="86"/>
      <c r="G3" s="86"/>
      <c r="H3" s="86"/>
      <c r="I3" s="86"/>
      <c r="J3" s="86"/>
    </row>
    <row r="4" spans="1:20" ht="18">
      <c r="B4" s="916" t="s">
        <v>909</v>
      </c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6"/>
    </row>
    <row r="5" spans="1:20">
      <c r="C5" s="53"/>
      <c r="D5" s="53"/>
      <c r="E5" s="53"/>
      <c r="F5" s="53"/>
      <c r="G5" s="53"/>
      <c r="H5" s="53"/>
      <c r="M5" s="53"/>
      <c r="N5" s="53"/>
      <c r="O5" s="53"/>
      <c r="P5" s="53"/>
      <c r="Q5" s="53"/>
      <c r="R5" s="53"/>
      <c r="S5" s="53"/>
      <c r="T5" s="53"/>
    </row>
    <row r="6" spans="1:20">
      <c r="A6" s="398" t="s">
        <v>757</v>
      </c>
      <c r="B6" s="398"/>
    </row>
    <row r="7" spans="1:20">
      <c r="B7" s="55"/>
    </row>
    <row r="8" spans="1:20" s="56" customFormat="1" ht="42" customHeight="1">
      <c r="A8" s="593" t="s">
        <v>2</v>
      </c>
      <c r="B8" s="909" t="s">
        <v>3</v>
      </c>
      <c r="C8" s="914" t="s">
        <v>229</v>
      </c>
      <c r="D8" s="914"/>
      <c r="E8" s="914"/>
      <c r="F8" s="914"/>
      <c r="G8" s="911" t="s">
        <v>786</v>
      </c>
      <c r="H8" s="912"/>
      <c r="I8" s="912"/>
      <c r="J8" s="915"/>
      <c r="K8" s="911" t="s">
        <v>197</v>
      </c>
      <c r="L8" s="912"/>
      <c r="M8" s="912"/>
      <c r="N8" s="915"/>
      <c r="O8" s="911" t="s">
        <v>100</v>
      </c>
      <c r="P8" s="912"/>
      <c r="Q8" s="912"/>
      <c r="R8" s="913"/>
    </row>
    <row r="9" spans="1:20" s="57" customFormat="1" ht="62.25" customHeight="1">
      <c r="A9" s="593"/>
      <c r="B9" s="910"/>
      <c r="C9" s="60" t="s">
        <v>86</v>
      </c>
      <c r="D9" s="60" t="s">
        <v>90</v>
      </c>
      <c r="E9" s="60" t="s">
        <v>91</v>
      </c>
      <c r="F9" s="60" t="s">
        <v>14</v>
      </c>
      <c r="G9" s="60" t="s">
        <v>86</v>
      </c>
      <c r="H9" s="60" t="s">
        <v>90</v>
      </c>
      <c r="I9" s="60" t="s">
        <v>91</v>
      </c>
      <c r="J9" s="60" t="s">
        <v>14</v>
      </c>
      <c r="K9" s="60" t="s">
        <v>86</v>
      </c>
      <c r="L9" s="60" t="s">
        <v>90</v>
      </c>
      <c r="M9" s="60" t="s">
        <v>91</v>
      </c>
      <c r="N9" s="60" t="s">
        <v>14</v>
      </c>
      <c r="O9" s="60" t="s">
        <v>133</v>
      </c>
      <c r="P9" s="60" t="s">
        <v>134</v>
      </c>
      <c r="Q9" s="113" t="s">
        <v>135</v>
      </c>
      <c r="R9" s="60" t="s">
        <v>136</v>
      </c>
    </row>
    <row r="10" spans="1:20" s="115" customFormat="1" ht="16.149999999999999" customHeight="1">
      <c r="A10" s="5">
        <v>1</v>
      </c>
      <c r="B10" s="59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59">
        <v>18</v>
      </c>
    </row>
    <row r="11" spans="1:20" s="115" customFormat="1" ht="16.149999999999999" customHeight="1">
      <c r="A11" s="507">
        <v>1</v>
      </c>
      <c r="B11" s="201" t="s">
        <v>672</v>
      </c>
      <c r="C11" s="371">
        <f>'AT3A_cvrg(Insti)_PY'!H12+'AT3B_cvrg(Insti)_UPY '!H11+'AT3C_cvrg(Insti)_UPY '!H11</f>
        <v>93</v>
      </c>
      <c r="D11" s="371">
        <f>'AT3A_cvrg(Insti)_PY'!I12+'AT3B_cvrg(Insti)_UPY '!I11+'AT3C_cvrg(Insti)_UPY '!I11</f>
        <v>11</v>
      </c>
      <c r="E11" s="371">
        <v>0</v>
      </c>
      <c r="F11" s="371">
        <f>SUM(C11:E11)</f>
        <v>104</v>
      </c>
      <c r="G11" s="372"/>
      <c r="H11" s="372"/>
      <c r="I11" s="372"/>
      <c r="J11" s="282">
        <f>'AT-11A'!C12</f>
        <v>177</v>
      </c>
      <c r="K11" s="282">
        <v>0</v>
      </c>
      <c r="L11" s="282">
        <v>0</v>
      </c>
      <c r="M11" s="282">
        <v>0</v>
      </c>
      <c r="N11" s="282">
        <v>0</v>
      </c>
      <c r="O11" s="282"/>
      <c r="P11" s="282">
        <v>0</v>
      </c>
      <c r="Q11" s="282">
        <v>0</v>
      </c>
      <c r="R11" s="374">
        <f>SUM(O11:Q11)</f>
        <v>0</v>
      </c>
    </row>
    <row r="12" spans="1:20" s="115" customFormat="1" ht="16.149999999999999" customHeight="1">
      <c r="A12" s="507">
        <v>2</v>
      </c>
      <c r="B12" s="33" t="s">
        <v>673</v>
      </c>
      <c r="C12" s="371">
        <f>'AT3A_cvrg(Insti)_PY'!H13+'AT3B_cvrg(Insti)_UPY '!H12+'AT3C_cvrg(Insti)_UPY '!H12</f>
        <v>165</v>
      </c>
      <c r="D12" s="371">
        <f>'AT3A_cvrg(Insti)_PY'!I13+'AT3B_cvrg(Insti)_UPY '!I12+'AT3C_cvrg(Insti)_UPY '!I12</f>
        <v>6</v>
      </c>
      <c r="E12" s="371">
        <v>0</v>
      </c>
      <c r="F12" s="371">
        <f t="shared" ref="F12:F36" si="0">SUM(C12:E12)</f>
        <v>171</v>
      </c>
      <c r="G12" s="372"/>
      <c r="H12" s="372"/>
      <c r="I12" s="372"/>
      <c r="J12" s="282">
        <f>'AT-11A'!C13</f>
        <v>275</v>
      </c>
      <c r="K12" s="282">
        <v>0</v>
      </c>
      <c r="L12" s="282">
        <v>0</v>
      </c>
      <c r="M12" s="282">
        <v>0</v>
      </c>
      <c r="N12" s="282">
        <v>0</v>
      </c>
      <c r="O12" s="282"/>
      <c r="P12" s="282">
        <v>0</v>
      </c>
      <c r="Q12" s="282">
        <v>0</v>
      </c>
      <c r="R12" s="374">
        <f t="shared" ref="R12:R36" si="1">SUM(O12:Q12)</f>
        <v>0</v>
      </c>
    </row>
    <row r="13" spans="1:20" s="115" customFormat="1" ht="16.149999999999999" customHeight="1">
      <c r="A13" s="507">
        <v>3</v>
      </c>
      <c r="B13" s="201" t="s">
        <v>674</v>
      </c>
      <c r="C13" s="371">
        <f>'AT3A_cvrg(Insti)_PY'!H14+'AT3B_cvrg(Insti)_UPY '!H13+'AT3C_cvrg(Insti)_UPY '!H13</f>
        <v>162</v>
      </c>
      <c r="D13" s="371">
        <f>'AT3A_cvrg(Insti)_PY'!I14+'AT3B_cvrg(Insti)_UPY '!I13+'AT3C_cvrg(Insti)_UPY '!I13</f>
        <v>8</v>
      </c>
      <c r="E13" s="371">
        <v>0</v>
      </c>
      <c r="F13" s="371">
        <f t="shared" si="0"/>
        <v>170</v>
      </c>
      <c r="G13" s="372"/>
      <c r="H13" s="372"/>
      <c r="I13" s="372"/>
      <c r="J13" s="282">
        <f>'AT-11A'!C14</f>
        <v>270</v>
      </c>
      <c r="K13" s="282">
        <v>0</v>
      </c>
      <c r="L13" s="282">
        <v>0</v>
      </c>
      <c r="M13" s="282">
        <v>0</v>
      </c>
      <c r="N13" s="282">
        <v>0</v>
      </c>
      <c r="O13" s="282"/>
      <c r="P13" s="282">
        <v>0</v>
      </c>
      <c r="Q13" s="282">
        <v>0</v>
      </c>
      <c r="R13" s="374">
        <f t="shared" si="1"/>
        <v>0</v>
      </c>
    </row>
    <row r="14" spans="1:20" s="115" customFormat="1" ht="16.149999999999999" customHeight="1">
      <c r="A14" s="507">
        <v>4</v>
      </c>
      <c r="B14" s="33" t="s">
        <v>675</v>
      </c>
      <c r="C14" s="371">
        <f>'AT3A_cvrg(Insti)_PY'!H15+'AT3B_cvrg(Insti)_UPY '!H14+'AT3C_cvrg(Insti)_UPY '!H14</f>
        <v>176</v>
      </c>
      <c r="D14" s="371">
        <f>'AT3A_cvrg(Insti)_PY'!I15+'AT3B_cvrg(Insti)_UPY '!I14+'AT3C_cvrg(Insti)_UPY '!I14</f>
        <v>5</v>
      </c>
      <c r="E14" s="371">
        <v>0</v>
      </c>
      <c r="F14" s="371">
        <f t="shared" si="0"/>
        <v>181</v>
      </c>
      <c r="G14" s="372"/>
      <c r="H14" s="372"/>
      <c r="I14" s="372"/>
      <c r="J14" s="282">
        <f>'AT-11A'!C15</f>
        <v>310</v>
      </c>
      <c r="K14" s="282">
        <v>0</v>
      </c>
      <c r="L14" s="282">
        <v>0</v>
      </c>
      <c r="M14" s="282">
        <v>0</v>
      </c>
      <c r="N14" s="282">
        <v>0</v>
      </c>
      <c r="O14" s="282"/>
      <c r="P14" s="282">
        <v>0</v>
      </c>
      <c r="Q14" s="282">
        <v>0</v>
      </c>
      <c r="R14" s="374">
        <f t="shared" si="1"/>
        <v>0</v>
      </c>
    </row>
    <row r="15" spans="1:20" s="115" customFormat="1" ht="16.149999999999999" customHeight="1">
      <c r="A15" s="507">
        <v>5</v>
      </c>
      <c r="B15" s="33" t="s">
        <v>676</v>
      </c>
      <c r="C15" s="371">
        <f>'AT3A_cvrg(Insti)_PY'!H16+'AT3B_cvrg(Insti)_UPY '!H15+'AT3C_cvrg(Insti)_UPY '!H15</f>
        <v>72</v>
      </c>
      <c r="D15" s="371">
        <f>'AT3A_cvrg(Insti)_PY'!I16+'AT3B_cvrg(Insti)_UPY '!I15+'AT3C_cvrg(Insti)_UPY '!I15</f>
        <v>1</v>
      </c>
      <c r="E15" s="371">
        <v>0</v>
      </c>
      <c r="F15" s="371">
        <f t="shared" si="0"/>
        <v>73</v>
      </c>
      <c r="G15" s="372"/>
      <c r="H15" s="372"/>
      <c r="I15" s="372"/>
      <c r="J15" s="282">
        <f>'AT-11A'!C16</f>
        <v>209</v>
      </c>
      <c r="K15" s="282">
        <v>0</v>
      </c>
      <c r="L15" s="282">
        <v>0</v>
      </c>
      <c r="M15" s="282">
        <v>0</v>
      </c>
      <c r="N15" s="282">
        <v>0</v>
      </c>
      <c r="O15" s="282"/>
      <c r="P15" s="282">
        <v>0</v>
      </c>
      <c r="Q15" s="282">
        <v>0</v>
      </c>
      <c r="R15" s="374">
        <f t="shared" si="1"/>
        <v>0</v>
      </c>
    </row>
    <row r="16" spans="1:20" s="115" customFormat="1" ht="16.149999999999999" customHeight="1">
      <c r="A16" s="507">
        <v>6</v>
      </c>
      <c r="B16" s="33" t="s">
        <v>677</v>
      </c>
      <c r="C16" s="371">
        <f>'AT3A_cvrg(Insti)_PY'!H17+'AT3B_cvrg(Insti)_UPY '!H16+'AT3C_cvrg(Insti)_UPY '!H16</f>
        <v>116</v>
      </c>
      <c r="D16" s="371">
        <f>'AT3A_cvrg(Insti)_PY'!I17+'AT3B_cvrg(Insti)_UPY '!I16+'AT3C_cvrg(Insti)_UPY '!I16</f>
        <v>1</v>
      </c>
      <c r="E16" s="371">
        <v>0</v>
      </c>
      <c r="F16" s="371">
        <f t="shared" si="0"/>
        <v>117</v>
      </c>
      <c r="G16" s="372"/>
      <c r="H16" s="372"/>
      <c r="I16" s="372"/>
      <c r="J16" s="282">
        <f>'AT-11A'!C17</f>
        <v>183</v>
      </c>
      <c r="K16" s="282">
        <v>0</v>
      </c>
      <c r="L16" s="282">
        <v>0</v>
      </c>
      <c r="M16" s="282">
        <v>0</v>
      </c>
      <c r="N16" s="282">
        <v>0</v>
      </c>
      <c r="O16" s="282"/>
      <c r="P16" s="282">
        <v>0</v>
      </c>
      <c r="Q16" s="282">
        <v>0</v>
      </c>
      <c r="R16" s="374">
        <f t="shared" si="1"/>
        <v>0</v>
      </c>
    </row>
    <row r="17" spans="1:18" s="115" customFormat="1" ht="16.149999999999999" customHeight="1">
      <c r="A17" s="507">
        <v>7</v>
      </c>
      <c r="B17" s="201" t="s">
        <v>678</v>
      </c>
      <c r="C17" s="371">
        <f>'AT3A_cvrg(Insti)_PY'!H18+'AT3B_cvrg(Insti)_UPY '!H17+'AT3C_cvrg(Insti)_UPY '!H17</f>
        <v>106</v>
      </c>
      <c r="D17" s="371">
        <f>'AT3A_cvrg(Insti)_PY'!I18+'AT3B_cvrg(Insti)_UPY '!I17+'AT3C_cvrg(Insti)_UPY '!I17</f>
        <v>1</v>
      </c>
      <c r="E17" s="371">
        <v>0</v>
      </c>
      <c r="F17" s="371">
        <f t="shared" si="0"/>
        <v>107</v>
      </c>
      <c r="G17" s="372"/>
      <c r="H17" s="372"/>
      <c r="I17" s="372"/>
      <c r="J17" s="282">
        <f>'AT-11A'!C18</f>
        <v>210</v>
      </c>
      <c r="K17" s="282">
        <v>0</v>
      </c>
      <c r="L17" s="282">
        <v>0</v>
      </c>
      <c r="M17" s="282">
        <v>0</v>
      </c>
      <c r="N17" s="282">
        <v>0</v>
      </c>
      <c r="O17" s="282"/>
      <c r="P17" s="282">
        <v>0</v>
      </c>
      <c r="Q17" s="282">
        <v>0</v>
      </c>
      <c r="R17" s="374">
        <f t="shared" si="1"/>
        <v>0</v>
      </c>
    </row>
    <row r="18" spans="1:18" s="115" customFormat="1" ht="16.149999999999999" customHeight="1">
      <c r="A18" s="507">
        <v>8</v>
      </c>
      <c r="B18" s="33" t="s">
        <v>679</v>
      </c>
      <c r="C18" s="371">
        <f>'AT3A_cvrg(Insti)_PY'!H19+'AT3B_cvrg(Insti)_UPY '!H18+'AT3C_cvrg(Insti)_UPY '!H18</f>
        <v>195</v>
      </c>
      <c r="D18" s="371">
        <f>'AT3A_cvrg(Insti)_PY'!I19+'AT3B_cvrg(Insti)_UPY '!I18+'AT3C_cvrg(Insti)_UPY '!I18</f>
        <v>1</v>
      </c>
      <c r="E18" s="371">
        <v>0</v>
      </c>
      <c r="F18" s="371">
        <f t="shared" si="0"/>
        <v>196</v>
      </c>
      <c r="G18" s="372"/>
      <c r="H18" s="372"/>
      <c r="I18" s="372"/>
      <c r="J18" s="282">
        <f>'AT-11A'!C19</f>
        <v>301</v>
      </c>
      <c r="K18" s="282">
        <v>0</v>
      </c>
      <c r="L18" s="282">
        <v>0</v>
      </c>
      <c r="M18" s="282">
        <v>0</v>
      </c>
      <c r="N18" s="282">
        <v>0</v>
      </c>
      <c r="O18" s="282"/>
      <c r="P18" s="282">
        <v>0</v>
      </c>
      <c r="Q18" s="282">
        <v>0</v>
      </c>
      <c r="R18" s="374">
        <f t="shared" si="1"/>
        <v>0</v>
      </c>
    </row>
    <row r="19" spans="1:18" s="115" customFormat="1" ht="16.149999999999999" customHeight="1">
      <c r="A19" s="507">
        <v>9</v>
      </c>
      <c r="B19" s="33" t="s">
        <v>680</v>
      </c>
      <c r="C19" s="371">
        <f>'AT3A_cvrg(Insti)_PY'!H20+'AT3B_cvrg(Insti)_UPY '!H19+'AT3C_cvrg(Insti)_UPY '!H19</f>
        <v>139</v>
      </c>
      <c r="D19" s="371">
        <f>'AT3A_cvrg(Insti)_PY'!I20+'AT3B_cvrg(Insti)_UPY '!I19+'AT3C_cvrg(Insti)_UPY '!I19</f>
        <v>2</v>
      </c>
      <c r="E19" s="371">
        <v>0</v>
      </c>
      <c r="F19" s="371">
        <f t="shared" si="0"/>
        <v>141</v>
      </c>
      <c r="G19" s="372"/>
      <c r="H19" s="372"/>
      <c r="I19" s="372"/>
      <c r="J19" s="282">
        <f>'AT-11A'!C20</f>
        <v>160</v>
      </c>
      <c r="K19" s="282">
        <v>0</v>
      </c>
      <c r="L19" s="282">
        <v>0</v>
      </c>
      <c r="M19" s="282">
        <v>0</v>
      </c>
      <c r="N19" s="282">
        <v>0</v>
      </c>
      <c r="O19" s="282"/>
      <c r="P19" s="282">
        <v>0</v>
      </c>
      <c r="Q19" s="282">
        <v>0</v>
      </c>
      <c r="R19" s="374">
        <f t="shared" si="1"/>
        <v>0</v>
      </c>
    </row>
    <row r="20" spans="1:18" s="115" customFormat="1" ht="16.149999999999999" customHeight="1">
      <c r="A20" s="507">
        <v>10</v>
      </c>
      <c r="B20" s="33" t="s">
        <v>681</v>
      </c>
      <c r="C20" s="371">
        <f>'AT3A_cvrg(Insti)_PY'!H21+'AT3B_cvrg(Insti)_UPY '!H20+'AT3C_cvrg(Insti)_UPY '!H20</f>
        <v>113</v>
      </c>
      <c r="D20" s="371">
        <f>'AT3A_cvrg(Insti)_PY'!I21+'AT3B_cvrg(Insti)_UPY '!I20+'AT3C_cvrg(Insti)_UPY '!I20</f>
        <v>1</v>
      </c>
      <c r="E20" s="371">
        <v>0</v>
      </c>
      <c r="F20" s="371">
        <f t="shared" si="0"/>
        <v>114</v>
      </c>
      <c r="G20" s="372"/>
      <c r="H20" s="372"/>
      <c r="I20" s="372"/>
      <c r="J20" s="282">
        <f>'AT-11A'!C21</f>
        <v>159</v>
      </c>
      <c r="K20" s="282">
        <v>0</v>
      </c>
      <c r="L20" s="282">
        <v>0</v>
      </c>
      <c r="M20" s="282">
        <v>0</v>
      </c>
      <c r="N20" s="282">
        <v>0</v>
      </c>
      <c r="O20" s="282"/>
      <c r="P20" s="282">
        <v>0</v>
      </c>
      <c r="Q20" s="282">
        <v>0</v>
      </c>
      <c r="R20" s="374">
        <f t="shared" si="1"/>
        <v>0</v>
      </c>
    </row>
    <row r="21" spans="1:18" s="115" customFormat="1" ht="16.149999999999999" customHeight="1">
      <c r="A21" s="507">
        <v>11</v>
      </c>
      <c r="B21" s="33" t="s">
        <v>682</v>
      </c>
      <c r="C21" s="371">
        <f>'AT3A_cvrg(Insti)_PY'!H22+'AT3B_cvrg(Insti)_UPY '!H21+'AT3C_cvrg(Insti)_UPY '!H21</f>
        <v>83</v>
      </c>
      <c r="D21" s="371">
        <f>'AT3A_cvrg(Insti)_PY'!I22+'AT3B_cvrg(Insti)_UPY '!I21+'AT3C_cvrg(Insti)_UPY '!I21</f>
        <v>1</v>
      </c>
      <c r="E21" s="371">
        <v>0</v>
      </c>
      <c r="F21" s="371">
        <f t="shared" si="0"/>
        <v>84</v>
      </c>
      <c r="G21" s="372"/>
      <c r="H21" s="372"/>
      <c r="I21" s="372"/>
      <c r="J21" s="282">
        <f>'AT-11A'!C22</f>
        <v>114</v>
      </c>
      <c r="K21" s="282">
        <v>0</v>
      </c>
      <c r="L21" s="282">
        <v>0</v>
      </c>
      <c r="M21" s="282">
        <v>0</v>
      </c>
      <c r="N21" s="282">
        <v>0</v>
      </c>
      <c r="O21" s="282"/>
      <c r="P21" s="282">
        <v>0</v>
      </c>
      <c r="Q21" s="282">
        <v>0</v>
      </c>
      <c r="R21" s="374">
        <f t="shared" si="1"/>
        <v>0</v>
      </c>
    </row>
    <row r="22" spans="1:18">
      <c r="A22" s="507">
        <v>12</v>
      </c>
      <c r="B22" s="33" t="s">
        <v>683</v>
      </c>
      <c r="C22" s="371">
        <f>'AT3A_cvrg(Insti)_PY'!H23+'AT3B_cvrg(Insti)_UPY '!H22+'AT3C_cvrg(Insti)_UPY '!H22</f>
        <v>73</v>
      </c>
      <c r="D22" s="371">
        <f>'AT3A_cvrg(Insti)_PY'!I23+'AT3B_cvrg(Insti)_UPY '!I22+'AT3C_cvrg(Insti)_UPY '!I22</f>
        <v>1</v>
      </c>
      <c r="E22" s="371">
        <v>0</v>
      </c>
      <c r="F22" s="371">
        <f t="shared" si="0"/>
        <v>74</v>
      </c>
      <c r="G22" s="370"/>
      <c r="H22" s="370"/>
      <c r="I22" s="370"/>
      <c r="J22" s="282">
        <f>'AT-11A'!C23</f>
        <v>103</v>
      </c>
      <c r="K22" s="282">
        <v>0</v>
      </c>
      <c r="L22" s="282">
        <v>0</v>
      </c>
      <c r="M22" s="282">
        <v>0</v>
      </c>
      <c r="N22" s="282">
        <v>0</v>
      </c>
      <c r="O22" s="282"/>
      <c r="P22" s="282">
        <v>0</v>
      </c>
      <c r="Q22" s="282">
        <v>0</v>
      </c>
      <c r="R22" s="374">
        <f t="shared" si="1"/>
        <v>0</v>
      </c>
    </row>
    <row r="23" spans="1:18">
      <c r="A23" s="507">
        <v>13</v>
      </c>
      <c r="B23" s="33" t="s">
        <v>697</v>
      </c>
      <c r="C23" s="371">
        <f>'AT3A_cvrg(Insti)_PY'!H24+'AT3B_cvrg(Insti)_UPY '!H23+'AT3C_cvrg(Insti)_UPY '!H23</f>
        <v>71</v>
      </c>
      <c r="D23" s="371">
        <f>'AT3A_cvrg(Insti)_PY'!I24+'AT3B_cvrg(Insti)_UPY '!I23+'AT3C_cvrg(Insti)_UPY '!I23</f>
        <v>1</v>
      </c>
      <c r="E23" s="371">
        <v>0</v>
      </c>
      <c r="F23" s="371">
        <f t="shared" si="0"/>
        <v>72</v>
      </c>
      <c r="G23" s="370"/>
      <c r="H23" s="370"/>
      <c r="I23" s="370"/>
      <c r="J23" s="282">
        <f>'AT-11A'!C24</f>
        <v>165</v>
      </c>
      <c r="K23" s="282">
        <v>0</v>
      </c>
      <c r="L23" s="282">
        <v>0</v>
      </c>
      <c r="M23" s="282">
        <v>0</v>
      </c>
      <c r="N23" s="282">
        <v>0</v>
      </c>
      <c r="O23" s="282"/>
      <c r="P23" s="282">
        <v>0</v>
      </c>
      <c r="Q23" s="282">
        <v>0</v>
      </c>
      <c r="R23" s="374">
        <f t="shared" si="1"/>
        <v>0</v>
      </c>
    </row>
    <row r="24" spans="1:18">
      <c r="A24" s="507">
        <v>14</v>
      </c>
      <c r="B24" s="33" t="s">
        <v>685</v>
      </c>
      <c r="C24" s="371">
        <f>'AT3A_cvrg(Insti)_PY'!H25+'AT3B_cvrg(Insti)_UPY '!H24+'AT3C_cvrg(Insti)_UPY '!H24</f>
        <v>23</v>
      </c>
      <c r="D24" s="371">
        <f>'AT3A_cvrg(Insti)_PY'!I25+'AT3B_cvrg(Insti)_UPY '!I24+'AT3C_cvrg(Insti)_UPY '!I24</f>
        <v>0</v>
      </c>
      <c r="E24" s="371">
        <v>0</v>
      </c>
      <c r="F24" s="371">
        <f t="shared" si="0"/>
        <v>23</v>
      </c>
      <c r="G24" s="370"/>
      <c r="H24" s="370"/>
      <c r="I24" s="370"/>
      <c r="J24" s="282">
        <f>'AT-11A'!C25</f>
        <v>68</v>
      </c>
      <c r="K24" s="282">
        <v>0</v>
      </c>
      <c r="L24" s="282">
        <v>0</v>
      </c>
      <c r="M24" s="282">
        <v>0</v>
      </c>
      <c r="N24" s="282">
        <v>0</v>
      </c>
      <c r="O24" s="282"/>
      <c r="P24" s="282">
        <v>0</v>
      </c>
      <c r="Q24" s="282">
        <v>0</v>
      </c>
      <c r="R24" s="374">
        <f t="shared" si="1"/>
        <v>0</v>
      </c>
    </row>
    <row r="25" spans="1:18">
      <c r="A25" s="507">
        <v>15</v>
      </c>
      <c r="B25" s="201" t="s">
        <v>686</v>
      </c>
      <c r="C25" s="371">
        <f>'AT3A_cvrg(Insti)_PY'!H26+'AT3B_cvrg(Insti)_UPY '!H25+'AT3C_cvrg(Insti)_UPY '!H25</f>
        <v>79</v>
      </c>
      <c r="D25" s="371">
        <f>'AT3A_cvrg(Insti)_PY'!I26+'AT3B_cvrg(Insti)_UPY '!I25+'AT3C_cvrg(Insti)_UPY '!I25</f>
        <v>3</v>
      </c>
      <c r="E25" s="371">
        <v>0</v>
      </c>
      <c r="F25" s="371">
        <f t="shared" si="0"/>
        <v>82</v>
      </c>
      <c r="G25" s="370"/>
      <c r="H25" s="370"/>
      <c r="I25" s="370"/>
      <c r="J25" s="282">
        <f>'AT-11A'!C26</f>
        <v>78</v>
      </c>
      <c r="K25" s="282">
        <v>0</v>
      </c>
      <c r="L25" s="282">
        <v>0</v>
      </c>
      <c r="M25" s="282">
        <v>0</v>
      </c>
      <c r="N25" s="282">
        <v>0</v>
      </c>
      <c r="O25" s="282"/>
      <c r="P25" s="282">
        <v>0</v>
      </c>
      <c r="Q25" s="282">
        <v>0</v>
      </c>
      <c r="R25" s="374">
        <f t="shared" si="1"/>
        <v>0</v>
      </c>
    </row>
    <row r="26" spans="1:18">
      <c r="A26" s="507">
        <v>16</v>
      </c>
      <c r="B26" s="201" t="s">
        <v>687</v>
      </c>
      <c r="C26" s="371">
        <f>'AT3A_cvrg(Insti)_PY'!H27+'AT3B_cvrg(Insti)_UPY '!H26+'AT3C_cvrg(Insti)_UPY '!H26</f>
        <v>183</v>
      </c>
      <c r="D26" s="371">
        <f>'AT3A_cvrg(Insti)_PY'!I27+'AT3B_cvrg(Insti)_UPY '!I26+'AT3C_cvrg(Insti)_UPY '!I26</f>
        <v>1</v>
      </c>
      <c r="E26" s="371">
        <v>0</v>
      </c>
      <c r="F26" s="371">
        <f t="shared" si="0"/>
        <v>184</v>
      </c>
      <c r="G26" s="370"/>
      <c r="H26" s="370"/>
      <c r="I26" s="370"/>
      <c r="J26" s="282">
        <f>'AT-11A'!C27</f>
        <v>181</v>
      </c>
      <c r="K26" s="282">
        <v>0</v>
      </c>
      <c r="L26" s="282">
        <v>0</v>
      </c>
      <c r="M26" s="282">
        <v>0</v>
      </c>
      <c r="N26" s="282">
        <v>0</v>
      </c>
      <c r="O26" s="282"/>
      <c r="P26" s="282">
        <v>0</v>
      </c>
      <c r="Q26" s="282">
        <v>0</v>
      </c>
      <c r="R26" s="374">
        <f t="shared" si="1"/>
        <v>0</v>
      </c>
    </row>
    <row r="27" spans="1:18">
      <c r="A27" s="507">
        <v>17</v>
      </c>
      <c r="B27" s="33" t="s">
        <v>688</v>
      </c>
      <c r="C27" s="371">
        <f>'AT3A_cvrg(Insti)_PY'!H28+'AT3B_cvrg(Insti)_UPY '!H27+'AT3C_cvrg(Insti)_UPY '!H27</f>
        <v>68</v>
      </c>
      <c r="D27" s="371">
        <f>'AT3A_cvrg(Insti)_PY'!I28+'AT3B_cvrg(Insti)_UPY '!I27+'AT3C_cvrg(Insti)_UPY '!I27</f>
        <v>1</v>
      </c>
      <c r="E27" s="371">
        <v>0</v>
      </c>
      <c r="F27" s="371">
        <f t="shared" si="0"/>
        <v>69</v>
      </c>
      <c r="G27" s="370"/>
      <c r="H27" s="370"/>
      <c r="I27" s="370"/>
      <c r="J27" s="282">
        <f>'AT-11A'!C28</f>
        <v>98</v>
      </c>
      <c r="K27" s="282">
        <v>0</v>
      </c>
      <c r="L27" s="282">
        <v>0</v>
      </c>
      <c r="M27" s="282">
        <v>0</v>
      </c>
      <c r="N27" s="282">
        <v>0</v>
      </c>
      <c r="O27" s="282"/>
      <c r="P27" s="282">
        <v>0</v>
      </c>
      <c r="Q27" s="282">
        <v>0</v>
      </c>
      <c r="R27" s="374">
        <f t="shared" si="1"/>
        <v>0</v>
      </c>
    </row>
    <row r="28" spans="1:18">
      <c r="A28" s="507">
        <v>18</v>
      </c>
      <c r="B28" s="201" t="s">
        <v>689</v>
      </c>
      <c r="C28" s="371">
        <f>'AT3A_cvrg(Insti)_PY'!H29+'AT3B_cvrg(Insti)_UPY '!H28+'AT3C_cvrg(Insti)_UPY '!H28</f>
        <v>271</v>
      </c>
      <c r="D28" s="371">
        <f>'AT3A_cvrg(Insti)_PY'!I29+'AT3B_cvrg(Insti)_UPY '!I28+'AT3C_cvrg(Insti)_UPY '!I28</f>
        <v>3</v>
      </c>
      <c r="E28" s="371">
        <v>0</v>
      </c>
      <c r="F28" s="371">
        <f t="shared" si="0"/>
        <v>274</v>
      </c>
      <c r="G28" s="370"/>
      <c r="H28" s="370"/>
      <c r="I28" s="370"/>
      <c r="J28" s="282">
        <f>'AT-11A'!C29</f>
        <v>298</v>
      </c>
      <c r="K28" s="282">
        <v>0</v>
      </c>
      <c r="L28" s="282">
        <v>0</v>
      </c>
      <c r="M28" s="282">
        <v>0</v>
      </c>
      <c r="N28" s="282">
        <v>0</v>
      </c>
      <c r="O28" s="282"/>
      <c r="P28" s="282">
        <v>0</v>
      </c>
      <c r="Q28" s="282">
        <v>0</v>
      </c>
      <c r="R28" s="374">
        <f t="shared" si="1"/>
        <v>0</v>
      </c>
    </row>
    <row r="29" spans="1:18">
      <c r="A29" s="507">
        <v>19</v>
      </c>
      <c r="B29" s="33" t="s">
        <v>690</v>
      </c>
      <c r="C29" s="371">
        <f>'AT3A_cvrg(Insti)_PY'!H30+'AT3B_cvrg(Insti)_UPY '!H29+'AT3C_cvrg(Insti)_UPY '!H29</f>
        <v>121</v>
      </c>
      <c r="D29" s="371">
        <f>'AT3A_cvrg(Insti)_PY'!I30+'AT3B_cvrg(Insti)_UPY '!I29+'AT3C_cvrg(Insti)_UPY '!I29</f>
        <v>2</v>
      </c>
      <c r="E29" s="371">
        <v>0</v>
      </c>
      <c r="F29" s="371">
        <f t="shared" si="0"/>
        <v>123</v>
      </c>
      <c r="G29" s="370"/>
      <c r="H29" s="370"/>
      <c r="I29" s="370"/>
      <c r="J29" s="282">
        <f>'AT-11A'!C30</f>
        <v>133</v>
      </c>
      <c r="K29" s="282">
        <v>0</v>
      </c>
      <c r="L29" s="282">
        <v>0</v>
      </c>
      <c r="M29" s="282">
        <v>0</v>
      </c>
      <c r="N29" s="282">
        <v>0</v>
      </c>
      <c r="O29" s="282"/>
      <c r="P29" s="282">
        <v>0</v>
      </c>
      <c r="Q29" s="282">
        <v>0</v>
      </c>
      <c r="R29" s="374">
        <f t="shared" si="1"/>
        <v>0</v>
      </c>
    </row>
    <row r="30" spans="1:18">
      <c r="A30" s="507">
        <v>20</v>
      </c>
      <c r="B30" s="33" t="s">
        <v>691</v>
      </c>
      <c r="C30" s="371">
        <f>'AT3A_cvrg(Insti)_PY'!H31+'AT3B_cvrg(Insti)_UPY '!H30+'AT3C_cvrg(Insti)_UPY '!H30</f>
        <v>83</v>
      </c>
      <c r="D30" s="371">
        <f>'AT3A_cvrg(Insti)_PY'!I31+'AT3B_cvrg(Insti)_UPY '!I30+'AT3C_cvrg(Insti)_UPY '!I30</f>
        <v>1</v>
      </c>
      <c r="E30" s="371">
        <v>0</v>
      </c>
      <c r="F30" s="371">
        <f t="shared" si="0"/>
        <v>84</v>
      </c>
      <c r="G30" s="370"/>
      <c r="H30" s="370"/>
      <c r="I30" s="370"/>
      <c r="J30" s="282">
        <f>'AT-11A'!C31</f>
        <v>80</v>
      </c>
      <c r="K30" s="282">
        <v>0</v>
      </c>
      <c r="L30" s="282">
        <v>0</v>
      </c>
      <c r="M30" s="282">
        <v>0</v>
      </c>
      <c r="N30" s="282">
        <v>0</v>
      </c>
      <c r="O30" s="282"/>
      <c r="P30" s="282">
        <v>0</v>
      </c>
      <c r="Q30" s="282">
        <v>0</v>
      </c>
      <c r="R30" s="374">
        <f t="shared" si="1"/>
        <v>0</v>
      </c>
    </row>
    <row r="31" spans="1:18">
      <c r="A31" s="507">
        <v>21</v>
      </c>
      <c r="B31" s="33" t="s">
        <v>692</v>
      </c>
      <c r="C31" s="371">
        <f>'AT3A_cvrg(Insti)_PY'!H32+'AT3B_cvrg(Insti)_UPY '!H31+'AT3C_cvrg(Insti)_UPY '!H31</f>
        <v>73</v>
      </c>
      <c r="D31" s="371">
        <f>'AT3A_cvrg(Insti)_PY'!I32+'AT3B_cvrg(Insti)_UPY '!I31+'AT3C_cvrg(Insti)_UPY '!I31</f>
        <v>4</v>
      </c>
      <c r="E31" s="371">
        <v>0</v>
      </c>
      <c r="F31" s="371">
        <f t="shared" si="0"/>
        <v>77</v>
      </c>
      <c r="G31" s="370"/>
      <c r="H31" s="370"/>
      <c r="I31" s="370"/>
      <c r="J31" s="282">
        <f>'AT-11A'!C32</f>
        <v>125</v>
      </c>
      <c r="K31" s="282">
        <v>0</v>
      </c>
      <c r="L31" s="282">
        <v>0</v>
      </c>
      <c r="M31" s="282">
        <v>0</v>
      </c>
      <c r="N31" s="282">
        <v>0</v>
      </c>
      <c r="O31" s="282"/>
      <c r="P31" s="282">
        <v>0</v>
      </c>
      <c r="Q31" s="282">
        <v>0</v>
      </c>
      <c r="R31" s="374">
        <f t="shared" si="1"/>
        <v>0</v>
      </c>
    </row>
    <row r="32" spans="1:18">
      <c r="A32" s="507">
        <v>22</v>
      </c>
      <c r="B32" s="33" t="s">
        <v>693</v>
      </c>
      <c r="C32" s="371">
        <f>'AT3A_cvrg(Insti)_PY'!H33+'AT3B_cvrg(Insti)_UPY '!H32+'AT3C_cvrg(Insti)_UPY '!H32</f>
        <v>75</v>
      </c>
      <c r="D32" s="371">
        <f>'AT3A_cvrg(Insti)_PY'!I33+'AT3B_cvrg(Insti)_UPY '!I32+'AT3C_cvrg(Insti)_UPY '!I32</f>
        <v>2</v>
      </c>
      <c r="E32" s="371">
        <v>0</v>
      </c>
      <c r="F32" s="371">
        <f t="shared" si="0"/>
        <v>77</v>
      </c>
      <c r="G32" s="370"/>
      <c r="H32" s="370"/>
      <c r="I32" s="370"/>
      <c r="J32" s="282">
        <f>'AT-11A'!C33</f>
        <v>158</v>
      </c>
      <c r="K32" s="282">
        <v>0</v>
      </c>
      <c r="L32" s="282">
        <v>0</v>
      </c>
      <c r="M32" s="282">
        <v>0</v>
      </c>
      <c r="N32" s="282">
        <v>0</v>
      </c>
      <c r="O32" s="282"/>
      <c r="P32" s="282">
        <v>0</v>
      </c>
      <c r="Q32" s="282">
        <v>0</v>
      </c>
      <c r="R32" s="374">
        <f t="shared" si="1"/>
        <v>0</v>
      </c>
    </row>
    <row r="33" spans="1:18">
      <c r="A33" s="507">
        <v>23</v>
      </c>
      <c r="B33" s="33" t="s">
        <v>694</v>
      </c>
      <c r="C33" s="371">
        <f>'AT3A_cvrg(Insti)_PY'!H34+'AT3B_cvrg(Insti)_UPY '!H33+'AT3C_cvrg(Insti)_UPY '!H33</f>
        <v>61</v>
      </c>
      <c r="D33" s="371">
        <f>'AT3A_cvrg(Insti)_PY'!I34+'AT3B_cvrg(Insti)_UPY '!I33+'AT3C_cvrg(Insti)_UPY '!I33</f>
        <v>0</v>
      </c>
      <c r="E33" s="371">
        <v>0</v>
      </c>
      <c r="F33" s="371">
        <f t="shared" si="0"/>
        <v>61</v>
      </c>
      <c r="G33" s="370"/>
      <c r="H33" s="370"/>
      <c r="I33" s="370"/>
      <c r="J33" s="282">
        <f>'AT-11A'!C34</f>
        <v>90</v>
      </c>
      <c r="K33" s="282">
        <v>0</v>
      </c>
      <c r="L33" s="282">
        <v>0</v>
      </c>
      <c r="M33" s="282">
        <v>0</v>
      </c>
      <c r="N33" s="282">
        <v>0</v>
      </c>
      <c r="O33" s="282"/>
      <c r="P33" s="282">
        <v>0</v>
      </c>
      <c r="Q33" s="282">
        <v>0</v>
      </c>
      <c r="R33" s="374">
        <f t="shared" si="1"/>
        <v>0</v>
      </c>
    </row>
    <row r="34" spans="1:18">
      <c r="A34" s="484">
        <v>24</v>
      </c>
      <c r="B34" s="33" t="s">
        <v>919</v>
      </c>
      <c r="C34" s="371">
        <f>'AT3A_cvrg(Insti)_PY'!H35+'AT3B_cvrg(Insti)_UPY '!H34+'AT3C_cvrg(Insti)_UPY '!H34</f>
        <v>44</v>
      </c>
      <c r="D34" s="371">
        <f>'AT3A_cvrg(Insti)_PY'!I35+'AT3B_cvrg(Insti)_UPY '!I34+'AT3C_cvrg(Insti)_UPY '!I34</f>
        <v>3</v>
      </c>
      <c r="E34" s="371">
        <v>0</v>
      </c>
      <c r="F34" s="371">
        <f t="shared" si="0"/>
        <v>47</v>
      </c>
      <c r="G34" s="370"/>
      <c r="H34" s="370"/>
      <c r="I34" s="370"/>
      <c r="J34" s="282">
        <f>'AT-11A'!C35</f>
        <v>32</v>
      </c>
      <c r="K34" s="282">
        <v>0</v>
      </c>
      <c r="L34" s="282">
        <v>0</v>
      </c>
      <c r="M34" s="282">
        <v>0</v>
      </c>
      <c r="N34" s="282">
        <v>0</v>
      </c>
      <c r="O34" s="282"/>
      <c r="P34" s="282">
        <v>0</v>
      </c>
      <c r="Q34" s="282">
        <v>0</v>
      </c>
      <c r="R34" s="374">
        <f t="shared" si="1"/>
        <v>0</v>
      </c>
    </row>
    <row r="35" spans="1:18">
      <c r="A35" s="484">
        <v>25</v>
      </c>
      <c r="B35" s="33" t="s">
        <v>920</v>
      </c>
      <c r="C35" s="371">
        <f>'AT3A_cvrg(Insti)_PY'!H36+'AT3B_cvrg(Insti)_UPY '!H35+'AT3C_cvrg(Insti)_UPY '!H35</f>
        <v>33</v>
      </c>
      <c r="D35" s="371">
        <f>'AT3A_cvrg(Insti)_PY'!I36+'AT3B_cvrg(Insti)_UPY '!I35+'AT3C_cvrg(Insti)_UPY '!I35</f>
        <v>0</v>
      </c>
      <c r="E35" s="371">
        <v>0</v>
      </c>
      <c r="F35" s="371">
        <f t="shared" si="0"/>
        <v>33</v>
      </c>
      <c r="G35" s="370"/>
      <c r="H35" s="370"/>
      <c r="I35" s="370"/>
      <c r="J35" s="282">
        <f>'AT-11A'!C36</f>
        <v>50</v>
      </c>
      <c r="K35" s="282">
        <v>0</v>
      </c>
      <c r="L35" s="282">
        <v>0</v>
      </c>
      <c r="M35" s="282">
        <v>0</v>
      </c>
      <c r="N35" s="282">
        <v>0</v>
      </c>
      <c r="O35" s="282"/>
      <c r="P35" s="282">
        <v>0</v>
      </c>
      <c r="Q35" s="282">
        <v>0</v>
      </c>
      <c r="R35" s="374">
        <f t="shared" si="1"/>
        <v>0</v>
      </c>
    </row>
    <row r="36" spans="1:18">
      <c r="A36" s="484">
        <v>26</v>
      </c>
      <c r="B36" s="33" t="s">
        <v>921</v>
      </c>
      <c r="C36" s="371">
        <f>'AT3A_cvrg(Insti)_PY'!H37+'AT3B_cvrg(Insti)_UPY '!H36+'AT3C_cvrg(Insti)_UPY '!H36</f>
        <v>42</v>
      </c>
      <c r="D36" s="371">
        <f>'AT3A_cvrg(Insti)_PY'!I37+'AT3B_cvrg(Insti)_UPY '!I36+'AT3C_cvrg(Insti)_UPY '!I36</f>
        <v>0</v>
      </c>
      <c r="E36" s="371">
        <v>0</v>
      </c>
      <c r="F36" s="371">
        <f t="shared" si="0"/>
        <v>42</v>
      </c>
      <c r="G36" s="370"/>
      <c r="H36" s="370"/>
      <c r="I36" s="370"/>
      <c r="J36" s="282">
        <f>'AT-11A'!C37</f>
        <v>58</v>
      </c>
      <c r="K36" s="282">
        <v>0</v>
      </c>
      <c r="L36" s="282">
        <v>0</v>
      </c>
      <c r="M36" s="282">
        <v>0</v>
      </c>
      <c r="N36" s="282">
        <v>0</v>
      </c>
      <c r="O36" s="282"/>
      <c r="P36" s="282">
        <v>0</v>
      </c>
      <c r="Q36" s="282">
        <v>0</v>
      </c>
      <c r="R36" s="374">
        <f t="shared" si="1"/>
        <v>0</v>
      </c>
    </row>
    <row r="37" spans="1:18">
      <c r="A37" s="20" t="s">
        <v>14</v>
      </c>
      <c r="B37" s="9"/>
      <c r="C37" s="373">
        <f t="shared" ref="C37:R37" si="2">SUM(C11:C36)</f>
        <v>2720</v>
      </c>
      <c r="D37" s="373">
        <f t="shared" si="2"/>
        <v>60</v>
      </c>
      <c r="E37" s="373">
        <f t="shared" si="2"/>
        <v>0</v>
      </c>
      <c r="F37" s="373">
        <f t="shared" si="2"/>
        <v>2780</v>
      </c>
      <c r="G37" s="373">
        <f t="shared" si="2"/>
        <v>0</v>
      </c>
      <c r="H37" s="373">
        <f t="shared" si="2"/>
        <v>0</v>
      </c>
      <c r="I37" s="373">
        <f t="shared" si="2"/>
        <v>0</v>
      </c>
      <c r="J37" s="373">
        <f t="shared" si="2"/>
        <v>4085</v>
      </c>
      <c r="K37" s="373">
        <f t="shared" si="2"/>
        <v>0</v>
      </c>
      <c r="L37" s="373">
        <f t="shared" si="2"/>
        <v>0</v>
      </c>
      <c r="M37" s="373">
        <f t="shared" si="2"/>
        <v>0</v>
      </c>
      <c r="N37" s="373">
        <f t="shared" si="2"/>
        <v>0</v>
      </c>
      <c r="O37" s="373"/>
      <c r="P37" s="373">
        <f t="shared" si="2"/>
        <v>0</v>
      </c>
      <c r="Q37" s="373">
        <f t="shared" si="2"/>
        <v>0</v>
      </c>
      <c r="R37" s="373">
        <f t="shared" si="2"/>
        <v>0</v>
      </c>
    </row>
    <row r="40" spans="1:18">
      <c r="A40" s="13" t="s">
        <v>750</v>
      </c>
    </row>
    <row r="41" spans="1:18">
      <c r="A41" s="13" t="str">
        <f>'AT27D_Req_FG_Drought -UPry '!A41</f>
        <v xml:space="preserve">Date : 28.04.2020 </v>
      </c>
    </row>
    <row r="42" spans="1:18">
      <c r="P42" s="13" t="s">
        <v>706</v>
      </c>
    </row>
    <row r="43" spans="1:18">
      <c r="P43" s="221" t="s">
        <v>707</v>
      </c>
    </row>
    <row r="44" spans="1:18">
      <c r="P44" s="221" t="s">
        <v>708</v>
      </c>
    </row>
  </sheetData>
  <mergeCells count="9">
    <mergeCell ref="A8:A9"/>
    <mergeCell ref="B8:B9"/>
    <mergeCell ref="G1:M1"/>
    <mergeCell ref="E2:O2"/>
    <mergeCell ref="O8:R8"/>
    <mergeCell ref="C8:F8"/>
    <mergeCell ref="K8:N8"/>
    <mergeCell ref="G8:J8"/>
    <mergeCell ref="B4:T4"/>
  </mergeCells>
  <printOptions horizontalCentered="1"/>
  <pageMargins left="0.70866141732283505" right="0.70866141732283505" top="1.2362204720000001" bottom="0.5" header="0.31496062992126" footer="0.31496062992126"/>
  <pageSetup paperSize="9" scale="63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S45"/>
  <sheetViews>
    <sheetView view="pageBreakPreview" topLeftCell="A21" zoomScaleNormal="80" zoomScaleSheetLayoutView="100" workbookViewId="0">
      <selection activeCell="A41" sqref="A41"/>
    </sheetView>
  </sheetViews>
  <sheetFormatPr defaultColWidth="9.1796875" defaultRowHeight="14.5"/>
  <cols>
    <col min="1" max="1" width="9.1796875" style="52"/>
    <col min="2" max="2" width="17.36328125" style="52" customWidth="1"/>
    <col min="3" max="3" width="14" style="52" customWidth="1"/>
    <col min="4" max="4" width="14.81640625" style="52" customWidth="1"/>
    <col min="5" max="5" width="10" style="52" customWidth="1"/>
    <col min="6" max="6" width="9.81640625" style="52" customWidth="1"/>
    <col min="7" max="7" width="12.6328125" style="52" customWidth="1"/>
    <col min="8" max="8" width="11.08984375" style="52" customWidth="1"/>
    <col min="9" max="9" width="9.54296875" style="52" customWidth="1"/>
    <col min="10" max="10" width="12.08984375" style="52" customWidth="1"/>
    <col min="11" max="11" width="12.26953125" style="52" customWidth="1"/>
    <col min="12" max="12" width="13.1796875" style="52" customWidth="1"/>
    <col min="13" max="13" width="9.7265625" style="52" customWidth="1"/>
    <col min="14" max="14" width="9.54296875" style="52" customWidth="1"/>
    <col min="15" max="15" width="12.6328125" style="52" customWidth="1"/>
    <col min="16" max="16" width="13.1796875" style="52" customWidth="1"/>
    <col min="17" max="17" width="11.36328125" style="52" customWidth="1"/>
    <col min="18" max="18" width="9.26953125" style="52" customWidth="1"/>
    <col min="19" max="19" width="9.1796875" style="52"/>
    <col min="20" max="20" width="12.26953125" style="52" customWidth="1"/>
    <col min="21" max="16384" width="9.1796875" style="52"/>
  </cols>
  <sheetData>
    <row r="1" spans="1:20" customFormat="1" ht="15.5">
      <c r="C1" s="29"/>
      <c r="D1" s="29"/>
      <c r="E1" s="29"/>
      <c r="F1" s="29"/>
      <c r="G1" s="29"/>
      <c r="H1" s="29"/>
      <c r="I1" s="12" t="s">
        <v>0</v>
      </c>
      <c r="J1" s="29"/>
      <c r="Q1" s="760" t="s">
        <v>515</v>
      </c>
      <c r="R1" s="760"/>
    </row>
    <row r="2" spans="1:20" customFormat="1" ht="20">
      <c r="G2" s="590" t="s">
        <v>838</v>
      </c>
      <c r="H2" s="590"/>
      <c r="I2" s="590"/>
      <c r="J2" s="590"/>
      <c r="K2" s="590"/>
      <c r="L2" s="590"/>
      <c r="M2" s="590"/>
      <c r="N2" s="28"/>
      <c r="O2" s="28"/>
      <c r="P2" s="28"/>
      <c r="Q2" s="28"/>
    </row>
    <row r="3" spans="1:20" customFormat="1" ht="20">
      <c r="G3" s="86"/>
      <c r="H3" s="86"/>
      <c r="I3" s="86"/>
      <c r="J3" s="86"/>
      <c r="K3" s="86"/>
      <c r="L3" s="86"/>
      <c r="M3" s="86"/>
      <c r="N3" s="28"/>
      <c r="O3" s="28"/>
      <c r="P3" s="28"/>
      <c r="Q3" s="28"/>
    </row>
    <row r="4" spans="1:20" ht="18">
      <c r="B4" s="916" t="s">
        <v>910</v>
      </c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6"/>
    </row>
    <row r="5" spans="1:20" ht="15.5"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>
      <c r="A6" s="398" t="s">
        <v>757</v>
      </c>
      <c r="B6" s="398"/>
    </row>
    <row r="7" spans="1:20">
      <c r="B7" s="55"/>
      <c r="Q7" s="81" t="s">
        <v>130</v>
      </c>
    </row>
    <row r="8" spans="1:20" s="56" customFormat="1" ht="32.5" customHeight="1">
      <c r="A8" s="593" t="s">
        <v>2</v>
      </c>
      <c r="B8" s="909" t="s">
        <v>3</v>
      </c>
      <c r="C8" s="914" t="s">
        <v>438</v>
      </c>
      <c r="D8" s="914"/>
      <c r="E8" s="914"/>
      <c r="F8" s="914"/>
      <c r="G8" s="914" t="s">
        <v>439</v>
      </c>
      <c r="H8" s="914"/>
      <c r="I8" s="914"/>
      <c r="J8" s="914"/>
      <c r="K8" s="914" t="s">
        <v>440</v>
      </c>
      <c r="L8" s="914"/>
      <c r="M8" s="914"/>
      <c r="N8" s="914"/>
      <c r="O8" s="914" t="s">
        <v>441</v>
      </c>
      <c r="P8" s="914"/>
      <c r="Q8" s="914"/>
      <c r="R8" s="909"/>
      <c r="S8" s="917" t="s">
        <v>152</v>
      </c>
    </row>
    <row r="9" spans="1:20" s="57" customFormat="1" ht="75" customHeight="1">
      <c r="A9" s="593"/>
      <c r="B9" s="910"/>
      <c r="C9" s="60" t="s">
        <v>149</v>
      </c>
      <c r="D9" s="91" t="s">
        <v>151</v>
      </c>
      <c r="E9" s="60" t="s">
        <v>129</v>
      </c>
      <c r="F9" s="91" t="s">
        <v>150</v>
      </c>
      <c r="G9" s="60" t="s">
        <v>230</v>
      </c>
      <c r="H9" s="91" t="s">
        <v>151</v>
      </c>
      <c r="I9" s="60" t="s">
        <v>129</v>
      </c>
      <c r="J9" s="91" t="s">
        <v>150</v>
      </c>
      <c r="K9" s="60" t="s">
        <v>230</v>
      </c>
      <c r="L9" s="91" t="s">
        <v>151</v>
      </c>
      <c r="M9" s="60" t="s">
        <v>129</v>
      </c>
      <c r="N9" s="91" t="s">
        <v>150</v>
      </c>
      <c r="O9" s="60" t="s">
        <v>230</v>
      </c>
      <c r="P9" s="91" t="s">
        <v>151</v>
      </c>
      <c r="Q9" s="60" t="s">
        <v>129</v>
      </c>
      <c r="R9" s="92" t="s">
        <v>150</v>
      </c>
      <c r="S9" s="917"/>
    </row>
    <row r="10" spans="1:20" s="57" customFormat="1" ht="16.149999999999999" customHeight="1">
      <c r="A10" s="5">
        <v>1</v>
      </c>
      <c r="B10" s="59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84">
        <v>18</v>
      </c>
      <c r="S10" s="90">
        <v>19</v>
      </c>
    </row>
    <row r="11" spans="1:20" s="57" customFormat="1" ht="16.149999999999999" customHeight="1">
      <c r="A11" s="507">
        <v>1</v>
      </c>
      <c r="B11" s="201" t="s">
        <v>672</v>
      </c>
      <c r="C11" s="369">
        <v>0</v>
      </c>
      <c r="D11" s="369">
        <v>0</v>
      </c>
      <c r="E11" s="369">
        <v>0</v>
      </c>
      <c r="F11" s="369">
        <v>0</v>
      </c>
      <c r="G11" s="369">
        <v>0</v>
      </c>
      <c r="H11" s="369">
        <v>0</v>
      </c>
      <c r="I11" s="369">
        <v>0</v>
      </c>
      <c r="J11" s="369">
        <v>0</v>
      </c>
      <c r="K11" s="369">
        <v>0</v>
      </c>
      <c r="L11" s="369">
        <v>0</v>
      </c>
      <c r="M11" s="369">
        <v>0</v>
      </c>
      <c r="N11" s="369">
        <v>0</v>
      </c>
      <c r="O11" s="369">
        <v>0</v>
      </c>
      <c r="P11" s="369">
        <v>0</v>
      </c>
      <c r="Q11" s="369">
        <v>0</v>
      </c>
      <c r="R11" s="375">
        <v>0</v>
      </c>
      <c r="S11" s="376">
        <v>0</v>
      </c>
    </row>
    <row r="12" spans="1:20" s="57" customFormat="1" ht="16.149999999999999" customHeight="1">
      <c r="A12" s="507">
        <v>2</v>
      </c>
      <c r="B12" s="33" t="s">
        <v>673</v>
      </c>
      <c r="C12" s="369">
        <v>0</v>
      </c>
      <c r="D12" s="369">
        <v>0</v>
      </c>
      <c r="E12" s="369">
        <v>0</v>
      </c>
      <c r="F12" s="369">
        <v>0</v>
      </c>
      <c r="G12" s="369">
        <v>0</v>
      </c>
      <c r="H12" s="369">
        <v>0</v>
      </c>
      <c r="I12" s="369">
        <v>0</v>
      </c>
      <c r="J12" s="369">
        <v>0</v>
      </c>
      <c r="K12" s="369">
        <v>0</v>
      </c>
      <c r="L12" s="369">
        <v>0</v>
      </c>
      <c r="M12" s="369">
        <v>0</v>
      </c>
      <c r="N12" s="369">
        <v>0</v>
      </c>
      <c r="O12" s="369">
        <v>0</v>
      </c>
      <c r="P12" s="369">
        <v>0</v>
      </c>
      <c r="Q12" s="369">
        <v>0</v>
      </c>
      <c r="R12" s="375">
        <v>0</v>
      </c>
      <c r="S12" s="376">
        <v>0</v>
      </c>
    </row>
    <row r="13" spans="1:20" s="57" customFormat="1" ht="16.149999999999999" customHeight="1">
      <c r="A13" s="507">
        <v>3</v>
      </c>
      <c r="B13" s="201" t="s">
        <v>674</v>
      </c>
      <c r="C13" s="369">
        <v>0</v>
      </c>
      <c r="D13" s="369">
        <v>0</v>
      </c>
      <c r="E13" s="369">
        <v>0</v>
      </c>
      <c r="F13" s="369">
        <v>0</v>
      </c>
      <c r="G13" s="369">
        <v>0</v>
      </c>
      <c r="H13" s="369">
        <v>0</v>
      </c>
      <c r="I13" s="369">
        <v>0</v>
      </c>
      <c r="J13" s="369">
        <v>0</v>
      </c>
      <c r="K13" s="369">
        <v>0</v>
      </c>
      <c r="L13" s="369">
        <v>0</v>
      </c>
      <c r="M13" s="369">
        <v>0</v>
      </c>
      <c r="N13" s="369">
        <v>0</v>
      </c>
      <c r="O13" s="369">
        <v>0</v>
      </c>
      <c r="P13" s="369">
        <v>0</v>
      </c>
      <c r="Q13" s="369">
        <v>0</v>
      </c>
      <c r="R13" s="375">
        <v>0</v>
      </c>
      <c r="S13" s="376">
        <v>0</v>
      </c>
    </row>
    <row r="14" spans="1:20" s="57" customFormat="1" ht="16.149999999999999" customHeight="1">
      <c r="A14" s="507">
        <v>4</v>
      </c>
      <c r="B14" s="33" t="s">
        <v>675</v>
      </c>
      <c r="C14" s="369">
        <v>0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369">
        <v>0</v>
      </c>
      <c r="Q14" s="369">
        <v>0</v>
      </c>
      <c r="R14" s="375">
        <v>0</v>
      </c>
      <c r="S14" s="376">
        <v>0</v>
      </c>
    </row>
    <row r="15" spans="1:20" s="57" customFormat="1" ht="16.149999999999999" customHeight="1">
      <c r="A15" s="507">
        <v>5</v>
      </c>
      <c r="B15" s="33" t="s">
        <v>676</v>
      </c>
      <c r="C15" s="369">
        <v>0</v>
      </c>
      <c r="D15" s="369">
        <v>0</v>
      </c>
      <c r="E15" s="369">
        <v>0</v>
      </c>
      <c r="F15" s="369">
        <v>0</v>
      </c>
      <c r="G15" s="369">
        <v>0</v>
      </c>
      <c r="H15" s="369">
        <v>0</v>
      </c>
      <c r="I15" s="369">
        <v>0</v>
      </c>
      <c r="J15" s="369">
        <v>0</v>
      </c>
      <c r="K15" s="369">
        <v>0</v>
      </c>
      <c r="L15" s="369">
        <v>0</v>
      </c>
      <c r="M15" s="369">
        <v>0</v>
      </c>
      <c r="N15" s="369">
        <v>0</v>
      </c>
      <c r="O15" s="369">
        <v>0</v>
      </c>
      <c r="P15" s="369">
        <v>0</v>
      </c>
      <c r="Q15" s="369">
        <v>0</v>
      </c>
      <c r="R15" s="375">
        <v>0</v>
      </c>
      <c r="S15" s="376">
        <v>0</v>
      </c>
    </row>
    <row r="16" spans="1:20" s="57" customFormat="1" ht="16.149999999999999" customHeight="1">
      <c r="A16" s="507">
        <v>6</v>
      </c>
      <c r="B16" s="33" t="s">
        <v>677</v>
      </c>
      <c r="C16" s="369">
        <v>0</v>
      </c>
      <c r="D16" s="369">
        <v>0</v>
      </c>
      <c r="E16" s="369">
        <v>0</v>
      </c>
      <c r="F16" s="369">
        <v>0</v>
      </c>
      <c r="G16" s="369">
        <v>0</v>
      </c>
      <c r="H16" s="369">
        <v>0</v>
      </c>
      <c r="I16" s="369">
        <v>0</v>
      </c>
      <c r="J16" s="369">
        <v>0</v>
      </c>
      <c r="K16" s="369">
        <v>0</v>
      </c>
      <c r="L16" s="369">
        <v>0</v>
      </c>
      <c r="M16" s="369">
        <v>0</v>
      </c>
      <c r="N16" s="369">
        <v>0</v>
      </c>
      <c r="O16" s="369">
        <v>0</v>
      </c>
      <c r="P16" s="369">
        <v>0</v>
      </c>
      <c r="Q16" s="369">
        <v>0</v>
      </c>
      <c r="R16" s="375">
        <v>0</v>
      </c>
      <c r="S16" s="376">
        <v>0</v>
      </c>
    </row>
    <row r="17" spans="1:45" s="57" customFormat="1" ht="16.149999999999999" customHeight="1">
      <c r="A17" s="507">
        <v>7</v>
      </c>
      <c r="B17" s="201" t="s">
        <v>678</v>
      </c>
      <c r="C17" s="369">
        <v>0</v>
      </c>
      <c r="D17" s="369">
        <v>0</v>
      </c>
      <c r="E17" s="369">
        <v>0</v>
      </c>
      <c r="F17" s="369">
        <v>0</v>
      </c>
      <c r="G17" s="369">
        <v>0</v>
      </c>
      <c r="H17" s="369">
        <v>0</v>
      </c>
      <c r="I17" s="369">
        <v>0</v>
      </c>
      <c r="J17" s="369">
        <v>0</v>
      </c>
      <c r="K17" s="369">
        <v>0</v>
      </c>
      <c r="L17" s="369">
        <v>0</v>
      </c>
      <c r="M17" s="369">
        <v>0</v>
      </c>
      <c r="N17" s="369">
        <v>0</v>
      </c>
      <c r="O17" s="369">
        <v>0</v>
      </c>
      <c r="P17" s="369">
        <v>0</v>
      </c>
      <c r="Q17" s="369">
        <v>0</v>
      </c>
      <c r="R17" s="375">
        <v>0</v>
      </c>
      <c r="S17" s="376">
        <v>0</v>
      </c>
    </row>
    <row r="18" spans="1:45">
      <c r="A18" s="507">
        <v>8</v>
      </c>
      <c r="B18" s="33" t="s">
        <v>679</v>
      </c>
      <c r="C18" s="369">
        <v>0</v>
      </c>
      <c r="D18" s="369">
        <v>0</v>
      </c>
      <c r="E18" s="369">
        <v>0</v>
      </c>
      <c r="F18" s="369">
        <v>0</v>
      </c>
      <c r="G18" s="369">
        <v>0</v>
      </c>
      <c r="H18" s="369">
        <v>0</v>
      </c>
      <c r="I18" s="369">
        <v>0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69">
        <v>0</v>
      </c>
      <c r="P18" s="369">
        <v>0</v>
      </c>
      <c r="Q18" s="369">
        <v>0</v>
      </c>
      <c r="R18" s="375">
        <v>0</v>
      </c>
      <c r="S18" s="376">
        <v>0</v>
      </c>
    </row>
    <row r="19" spans="1:45">
      <c r="A19" s="507">
        <v>9</v>
      </c>
      <c r="B19" s="33" t="s">
        <v>680</v>
      </c>
      <c r="C19" s="369">
        <v>0</v>
      </c>
      <c r="D19" s="369">
        <v>0</v>
      </c>
      <c r="E19" s="369">
        <v>0</v>
      </c>
      <c r="F19" s="369">
        <v>0</v>
      </c>
      <c r="G19" s="369">
        <v>0</v>
      </c>
      <c r="H19" s="369">
        <v>0</v>
      </c>
      <c r="I19" s="369">
        <v>0</v>
      </c>
      <c r="J19" s="369">
        <v>0</v>
      </c>
      <c r="K19" s="369">
        <v>0</v>
      </c>
      <c r="L19" s="369">
        <v>0</v>
      </c>
      <c r="M19" s="369">
        <v>0</v>
      </c>
      <c r="N19" s="369">
        <v>0</v>
      </c>
      <c r="O19" s="369">
        <v>0</v>
      </c>
      <c r="P19" s="369">
        <v>0</v>
      </c>
      <c r="Q19" s="369">
        <v>0</v>
      </c>
      <c r="R19" s="375">
        <v>0</v>
      </c>
      <c r="S19" s="376">
        <v>0</v>
      </c>
    </row>
    <row r="20" spans="1:45">
      <c r="A20" s="507">
        <v>10</v>
      </c>
      <c r="B20" s="33" t="s">
        <v>681</v>
      </c>
      <c r="C20" s="369">
        <v>0</v>
      </c>
      <c r="D20" s="369">
        <v>0</v>
      </c>
      <c r="E20" s="369">
        <v>0</v>
      </c>
      <c r="F20" s="369">
        <v>0</v>
      </c>
      <c r="G20" s="369">
        <v>0</v>
      </c>
      <c r="H20" s="369">
        <v>0</v>
      </c>
      <c r="I20" s="369">
        <v>0</v>
      </c>
      <c r="J20" s="369">
        <v>0</v>
      </c>
      <c r="K20" s="369">
        <v>0</v>
      </c>
      <c r="L20" s="369">
        <v>0</v>
      </c>
      <c r="M20" s="369">
        <v>0</v>
      </c>
      <c r="N20" s="369">
        <v>0</v>
      </c>
      <c r="O20" s="369">
        <v>0</v>
      </c>
      <c r="P20" s="369">
        <v>0</v>
      </c>
      <c r="Q20" s="369">
        <v>0</v>
      </c>
      <c r="R20" s="375">
        <v>0</v>
      </c>
      <c r="S20" s="376">
        <v>0</v>
      </c>
    </row>
    <row r="21" spans="1:45">
      <c r="A21" s="507">
        <v>11</v>
      </c>
      <c r="B21" s="33" t="s">
        <v>682</v>
      </c>
      <c r="C21" s="369">
        <v>0</v>
      </c>
      <c r="D21" s="369">
        <v>0</v>
      </c>
      <c r="E21" s="369">
        <v>0</v>
      </c>
      <c r="F21" s="369">
        <v>0</v>
      </c>
      <c r="G21" s="369">
        <v>0</v>
      </c>
      <c r="H21" s="369">
        <v>0</v>
      </c>
      <c r="I21" s="369">
        <v>0</v>
      </c>
      <c r="J21" s="369">
        <v>0</v>
      </c>
      <c r="K21" s="369">
        <v>0</v>
      </c>
      <c r="L21" s="369">
        <v>0</v>
      </c>
      <c r="M21" s="369">
        <v>0</v>
      </c>
      <c r="N21" s="369">
        <v>0</v>
      </c>
      <c r="O21" s="369">
        <v>0</v>
      </c>
      <c r="P21" s="369">
        <v>0</v>
      </c>
      <c r="Q21" s="369">
        <v>0</v>
      </c>
      <c r="R21" s="375">
        <v>0</v>
      </c>
      <c r="S21" s="376">
        <v>0</v>
      </c>
    </row>
    <row r="22" spans="1:45" s="58" customFormat="1">
      <c r="A22" s="507">
        <v>12</v>
      </c>
      <c r="B22" s="33" t="s">
        <v>683</v>
      </c>
      <c r="C22" s="369">
        <v>0</v>
      </c>
      <c r="D22" s="369">
        <v>0</v>
      </c>
      <c r="E22" s="369">
        <v>0</v>
      </c>
      <c r="F22" s="369">
        <v>0</v>
      </c>
      <c r="G22" s="369">
        <v>0</v>
      </c>
      <c r="H22" s="369">
        <v>0</v>
      </c>
      <c r="I22" s="369">
        <v>0</v>
      </c>
      <c r="J22" s="369">
        <v>0</v>
      </c>
      <c r="K22" s="369">
        <v>0</v>
      </c>
      <c r="L22" s="369">
        <v>0</v>
      </c>
      <c r="M22" s="369">
        <v>0</v>
      </c>
      <c r="N22" s="369">
        <v>0</v>
      </c>
      <c r="O22" s="369">
        <v>0</v>
      </c>
      <c r="P22" s="369">
        <v>0</v>
      </c>
      <c r="Q22" s="369">
        <v>0</v>
      </c>
      <c r="R22" s="375">
        <v>0</v>
      </c>
      <c r="S22" s="376">
        <v>0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>
      <c r="A23" s="507">
        <v>13</v>
      </c>
      <c r="B23" s="33" t="s">
        <v>697</v>
      </c>
      <c r="C23" s="369">
        <v>0</v>
      </c>
      <c r="D23" s="369">
        <v>0</v>
      </c>
      <c r="E23" s="369">
        <v>0</v>
      </c>
      <c r="F23" s="369">
        <v>0</v>
      </c>
      <c r="G23" s="369">
        <v>0</v>
      </c>
      <c r="H23" s="369">
        <v>0</v>
      </c>
      <c r="I23" s="369">
        <v>0</v>
      </c>
      <c r="J23" s="369">
        <v>0</v>
      </c>
      <c r="K23" s="369">
        <v>0</v>
      </c>
      <c r="L23" s="369">
        <v>0</v>
      </c>
      <c r="M23" s="369">
        <v>0</v>
      </c>
      <c r="N23" s="369">
        <v>0</v>
      </c>
      <c r="O23" s="369">
        <v>0</v>
      </c>
      <c r="P23" s="369">
        <v>0</v>
      </c>
      <c r="Q23" s="369">
        <v>0</v>
      </c>
      <c r="R23" s="375">
        <v>0</v>
      </c>
      <c r="S23" s="376">
        <v>0</v>
      </c>
    </row>
    <row r="24" spans="1:45">
      <c r="A24" s="507">
        <v>14</v>
      </c>
      <c r="B24" s="33" t="s">
        <v>685</v>
      </c>
      <c r="C24" s="369">
        <v>0</v>
      </c>
      <c r="D24" s="369">
        <v>0</v>
      </c>
      <c r="E24" s="369">
        <v>0</v>
      </c>
      <c r="F24" s="369">
        <v>0</v>
      </c>
      <c r="G24" s="369">
        <v>0</v>
      </c>
      <c r="H24" s="369">
        <v>0</v>
      </c>
      <c r="I24" s="369">
        <v>0</v>
      </c>
      <c r="J24" s="369">
        <v>0</v>
      </c>
      <c r="K24" s="369">
        <v>0</v>
      </c>
      <c r="L24" s="369">
        <v>0</v>
      </c>
      <c r="M24" s="369">
        <v>0</v>
      </c>
      <c r="N24" s="369">
        <v>0</v>
      </c>
      <c r="O24" s="369">
        <v>0</v>
      </c>
      <c r="P24" s="369">
        <v>0</v>
      </c>
      <c r="Q24" s="369">
        <v>0</v>
      </c>
      <c r="R24" s="375">
        <v>0</v>
      </c>
      <c r="S24" s="376">
        <v>0</v>
      </c>
    </row>
    <row r="25" spans="1:45">
      <c r="A25" s="507">
        <v>15</v>
      </c>
      <c r="B25" s="201" t="s">
        <v>686</v>
      </c>
      <c r="C25" s="369">
        <v>0</v>
      </c>
      <c r="D25" s="369">
        <v>0</v>
      </c>
      <c r="E25" s="369">
        <v>0</v>
      </c>
      <c r="F25" s="369">
        <v>0</v>
      </c>
      <c r="G25" s="369">
        <v>0</v>
      </c>
      <c r="H25" s="369">
        <v>0</v>
      </c>
      <c r="I25" s="369">
        <v>0</v>
      </c>
      <c r="J25" s="369">
        <v>0</v>
      </c>
      <c r="K25" s="369">
        <v>0</v>
      </c>
      <c r="L25" s="369">
        <v>0</v>
      </c>
      <c r="M25" s="369">
        <v>0</v>
      </c>
      <c r="N25" s="369">
        <v>0</v>
      </c>
      <c r="O25" s="369">
        <v>0</v>
      </c>
      <c r="P25" s="369">
        <v>0</v>
      </c>
      <c r="Q25" s="369">
        <v>0</v>
      </c>
      <c r="R25" s="375">
        <v>0</v>
      </c>
      <c r="S25" s="376">
        <v>0</v>
      </c>
    </row>
    <row r="26" spans="1:45">
      <c r="A26" s="507">
        <v>16</v>
      </c>
      <c r="B26" s="201" t="s">
        <v>687</v>
      </c>
      <c r="C26" s="369">
        <v>0</v>
      </c>
      <c r="D26" s="369">
        <v>0</v>
      </c>
      <c r="E26" s="369">
        <v>0</v>
      </c>
      <c r="F26" s="369">
        <v>0</v>
      </c>
      <c r="G26" s="369">
        <v>0</v>
      </c>
      <c r="H26" s="369">
        <v>0</v>
      </c>
      <c r="I26" s="369">
        <v>0</v>
      </c>
      <c r="J26" s="369">
        <v>0</v>
      </c>
      <c r="K26" s="369">
        <v>0</v>
      </c>
      <c r="L26" s="369">
        <v>0</v>
      </c>
      <c r="M26" s="369">
        <v>0</v>
      </c>
      <c r="N26" s="369">
        <v>0</v>
      </c>
      <c r="O26" s="369">
        <v>0</v>
      </c>
      <c r="P26" s="369">
        <v>0</v>
      </c>
      <c r="Q26" s="369">
        <v>0</v>
      </c>
      <c r="R26" s="375">
        <v>0</v>
      </c>
      <c r="S26" s="376">
        <v>0</v>
      </c>
    </row>
    <row r="27" spans="1:45">
      <c r="A27" s="507">
        <v>17</v>
      </c>
      <c r="B27" s="33" t="s">
        <v>688</v>
      </c>
      <c r="C27" s="369">
        <v>0</v>
      </c>
      <c r="D27" s="369">
        <v>0</v>
      </c>
      <c r="E27" s="369">
        <v>0</v>
      </c>
      <c r="F27" s="369">
        <v>0</v>
      </c>
      <c r="G27" s="369">
        <v>0</v>
      </c>
      <c r="H27" s="369">
        <v>0</v>
      </c>
      <c r="I27" s="369">
        <v>0</v>
      </c>
      <c r="J27" s="369">
        <v>0</v>
      </c>
      <c r="K27" s="369">
        <v>0</v>
      </c>
      <c r="L27" s="369">
        <v>0</v>
      </c>
      <c r="M27" s="369">
        <v>0</v>
      </c>
      <c r="N27" s="369">
        <v>0</v>
      </c>
      <c r="O27" s="369">
        <v>0</v>
      </c>
      <c r="P27" s="369">
        <v>0</v>
      </c>
      <c r="Q27" s="369">
        <v>0</v>
      </c>
      <c r="R27" s="375">
        <v>0</v>
      </c>
      <c r="S27" s="376">
        <v>0</v>
      </c>
    </row>
    <row r="28" spans="1:45">
      <c r="A28" s="507">
        <v>18</v>
      </c>
      <c r="B28" s="201" t="s">
        <v>689</v>
      </c>
      <c r="C28" s="369">
        <v>0</v>
      </c>
      <c r="D28" s="369">
        <v>0</v>
      </c>
      <c r="E28" s="369">
        <v>0</v>
      </c>
      <c r="F28" s="369">
        <v>0</v>
      </c>
      <c r="G28" s="369">
        <v>0</v>
      </c>
      <c r="H28" s="369">
        <v>0</v>
      </c>
      <c r="I28" s="369">
        <v>0</v>
      </c>
      <c r="J28" s="369">
        <v>0</v>
      </c>
      <c r="K28" s="369">
        <v>0</v>
      </c>
      <c r="L28" s="369">
        <v>0</v>
      </c>
      <c r="M28" s="369">
        <v>0</v>
      </c>
      <c r="N28" s="369">
        <v>0</v>
      </c>
      <c r="O28" s="369">
        <v>0</v>
      </c>
      <c r="P28" s="369">
        <v>0</v>
      </c>
      <c r="Q28" s="369">
        <v>0</v>
      </c>
      <c r="R28" s="375">
        <v>0</v>
      </c>
      <c r="S28" s="376">
        <v>0</v>
      </c>
    </row>
    <row r="29" spans="1:45">
      <c r="A29" s="507">
        <v>19</v>
      </c>
      <c r="B29" s="33" t="s">
        <v>690</v>
      </c>
      <c r="C29" s="369">
        <v>0</v>
      </c>
      <c r="D29" s="369">
        <v>0</v>
      </c>
      <c r="E29" s="369">
        <v>0</v>
      </c>
      <c r="F29" s="369">
        <v>0</v>
      </c>
      <c r="G29" s="369">
        <v>0</v>
      </c>
      <c r="H29" s="369">
        <v>0</v>
      </c>
      <c r="I29" s="369">
        <v>0</v>
      </c>
      <c r="J29" s="369">
        <v>0</v>
      </c>
      <c r="K29" s="369">
        <v>0</v>
      </c>
      <c r="L29" s="369">
        <v>0</v>
      </c>
      <c r="M29" s="369">
        <v>0</v>
      </c>
      <c r="N29" s="369">
        <v>0</v>
      </c>
      <c r="O29" s="369">
        <v>0</v>
      </c>
      <c r="P29" s="369">
        <v>0</v>
      </c>
      <c r="Q29" s="369">
        <v>0</v>
      </c>
      <c r="R29" s="375">
        <v>0</v>
      </c>
      <c r="S29" s="376">
        <v>0</v>
      </c>
    </row>
    <row r="30" spans="1:45">
      <c r="A30" s="507">
        <v>20</v>
      </c>
      <c r="B30" s="33" t="s">
        <v>691</v>
      </c>
      <c r="C30" s="369">
        <v>0</v>
      </c>
      <c r="D30" s="369">
        <v>0</v>
      </c>
      <c r="E30" s="369">
        <v>0</v>
      </c>
      <c r="F30" s="369">
        <v>0</v>
      </c>
      <c r="G30" s="369">
        <v>0</v>
      </c>
      <c r="H30" s="369">
        <v>0</v>
      </c>
      <c r="I30" s="369">
        <v>0</v>
      </c>
      <c r="J30" s="369">
        <v>0</v>
      </c>
      <c r="K30" s="369">
        <v>0</v>
      </c>
      <c r="L30" s="369">
        <v>0</v>
      </c>
      <c r="M30" s="369">
        <v>0</v>
      </c>
      <c r="N30" s="369">
        <v>0</v>
      </c>
      <c r="O30" s="369">
        <v>0</v>
      </c>
      <c r="P30" s="369">
        <v>0</v>
      </c>
      <c r="Q30" s="369">
        <v>0</v>
      </c>
      <c r="R30" s="375">
        <v>0</v>
      </c>
      <c r="S30" s="376">
        <v>0</v>
      </c>
    </row>
    <row r="31" spans="1:45">
      <c r="A31" s="507">
        <v>21</v>
      </c>
      <c r="B31" s="33" t="s">
        <v>692</v>
      </c>
      <c r="C31" s="369">
        <v>0</v>
      </c>
      <c r="D31" s="369">
        <v>0</v>
      </c>
      <c r="E31" s="369">
        <v>0</v>
      </c>
      <c r="F31" s="369">
        <v>0</v>
      </c>
      <c r="G31" s="369">
        <v>0</v>
      </c>
      <c r="H31" s="369">
        <v>0</v>
      </c>
      <c r="I31" s="369">
        <v>0</v>
      </c>
      <c r="J31" s="369">
        <v>0</v>
      </c>
      <c r="K31" s="369">
        <v>0</v>
      </c>
      <c r="L31" s="369">
        <v>0</v>
      </c>
      <c r="M31" s="369">
        <v>0</v>
      </c>
      <c r="N31" s="369">
        <v>0</v>
      </c>
      <c r="O31" s="369">
        <v>0</v>
      </c>
      <c r="P31" s="369">
        <v>0</v>
      </c>
      <c r="Q31" s="369">
        <v>0</v>
      </c>
      <c r="R31" s="375">
        <v>0</v>
      </c>
      <c r="S31" s="376">
        <v>0</v>
      </c>
    </row>
    <row r="32" spans="1:45">
      <c r="A32" s="507">
        <v>22</v>
      </c>
      <c r="B32" s="33" t="s">
        <v>693</v>
      </c>
      <c r="C32" s="369">
        <v>0</v>
      </c>
      <c r="D32" s="369">
        <v>0</v>
      </c>
      <c r="E32" s="369">
        <v>0</v>
      </c>
      <c r="F32" s="369">
        <v>0</v>
      </c>
      <c r="G32" s="369">
        <v>0</v>
      </c>
      <c r="H32" s="369">
        <v>0</v>
      </c>
      <c r="I32" s="369">
        <v>0</v>
      </c>
      <c r="J32" s="369">
        <v>0</v>
      </c>
      <c r="K32" s="369">
        <v>0</v>
      </c>
      <c r="L32" s="369">
        <v>0</v>
      </c>
      <c r="M32" s="369">
        <v>0</v>
      </c>
      <c r="N32" s="369">
        <v>0</v>
      </c>
      <c r="O32" s="369">
        <v>0</v>
      </c>
      <c r="P32" s="369">
        <v>0</v>
      </c>
      <c r="Q32" s="369">
        <v>0</v>
      </c>
      <c r="R32" s="375">
        <v>0</v>
      </c>
      <c r="S32" s="376">
        <v>0</v>
      </c>
    </row>
    <row r="33" spans="1:19">
      <c r="A33" s="507">
        <v>23</v>
      </c>
      <c r="B33" s="33" t="s">
        <v>694</v>
      </c>
      <c r="C33" s="369">
        <v>0</v>
      </c>
      <c r="D33" s="369">
        <v>0</v>
      </c>
      <c r="E33" s="369">
        <v>0</v>
      </c>
      <c r="F33" s="369">
        <v>0</v>
      </c>
      <c r="G33" s="369">
        <v>0</v>
      </c>
      <c r="H33" s="369">
        <v>0</v>
      </c>
      <c r="I33" s="369">
        <v>0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  <c r="O33" s="369">
        <v>0</v>
      </c>
      <c r="P33" s="369">
        <v>0</v>
      </c>
      <c r="Q33" s="369">
        <v>0</v>
      </c>
      <c r="R33" s="369">
        <v>0</v>
      </c>
      <c r="S33" s="369">
        <v>0</v>
      </c>
    </row>
    <row r="34" spans="1:19">
      <c r="A34" s="484">
        <v>24</v>
      </c>
      <c r="B34" s="33" t="s">
        <v>919</v>
      </c>
      <c r="C34" s="369">
        <v>0</v>
      </c>
      <c r="D34" s="369">
        <v>0</v>
      </c>
      <c r="E34" s="369">
        <v>0</v>
      </c>
      <c r="F34" s="369">
        <v>0</v>
      </c>
      <c r="G34" s="369">
        <v>0</v>
      </c>
      <c r="H34" s="369">
        <v>0</v>
      </c>
      <c r="I34" s="369">
        <v>0</v>
      </c>
      <c r="J34" s="369">
        <v>0</v>
      </c>
      <c r="K34" s="369">
        <v>0</v>
      </c>
      <c r="L34" s="369">
        <v>0</v>
      </c>
      <c r="M34" s="369">
        <v>0</v>
      </c>
      <c r="N34" s="369">
        <v>0</v>
      </c>
      <c r="O34" s="369">
        <v>0</v>
      </c>
      <c r="P34" s="369">
        <v>0</v>
      </c>
      <c r="Q34" s="369">
        <v>0</v>
      </c>
      <c r="R34" s="369">
        <v>0</v>
      </c>
      <c r="S34" s="369">
        <v>0</v>
      </c>
    </row>
    <row r="35" spans="1:19">
      <c r="A35" s="484">
        <v>25</v>
      </c>
      <c r="B35" s="33" t="s">
        <v>920</v>
      </c>
      <c r="C35" s="369">
        <v>0</v>
      </c>
      <c r="D35" s="369">
        <v>0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0</v>
      </c>
      <c r="O35" s="369">
        <v>0</v>
      </c>
      <c r="P35" s="369">
        <v>0</v>
      </c>
      <c r="Q35" s="369">
        <v>0</v>
      </c>
      <c r="R35" s="369">
        <v>0</v>
      </c>
      <c r="S35" s="369">
        <v>0</v>
      </c>
    </row>
    <row r="36" spans="1:19">
      <c r="A36" s="484">
        <v>26</v>
      </c>
      <c r="B36" s="33" t="s">
        <v>921</v>
      </c>
      <c r="C36" s="369">
        <v>0</v>
      </c>
      <c r="D36" s="369">
        <v>0</v>
      </c>
      <c r="E36" s="369">
        <v>0</v>
      </c>
      <c r="F36" s="369">
        <v>0</v>
      </c>
      <c r="G36" s="369">
        <v>0</v>
      </c>
      <c r="H36" s="369">
        <v>0</v>
      </c>
      <c r="I36" s="369">
        <v>0</v>
      </c>
      <c r="J36" s="369">
        <v>0</v>
      </c>
      <c r="K36" s="369">
        <v>0</v>
      </c>
      <c r="L36" s="369">
        <v>0</v>
      </c>
      <c r="M36" s="369">
        <v>0</v>
      </c>
      <c r="N36" s="369">
        <v>0</v>
      </c>
      <c r="O36" s="369">
        <v>0</v>
      </c>
      <c r="P36" s="369">
        <v>0</v>
      </c>
      <c r="Q36" s="369">
        <v>0</v>
      </c>
      <c r="R36" s="369">
        <v>0</v>
      </c>
      <c r="S36" s="369">
        <v>0</v>
      </c>
    </row>
    <row r="37" spans="1:19">
      <c r="A37" s="20" t="s">
        <v>14</v>
      </c>
      <c r="B37" s="9"/>
      <c r="C37" s="58">
        <f>SUM(C11:C36)</f>
        <v>0</v>
      </c>
      <c r="D37" s="58">
        <f t="shared" ref="D37:S37" si="0">SUM(D11:D36)</f>
        <v>0</v>
      </c>
      <c r="E37" s="58">
        <f t="shared" si="0"/>
        <v>0</v>
      </c>
      <c r="F37" s="58">
        <f t="shared" si="0"/>
        <v>0</v>
      </c>
      <c r="G37" s="58">
        <f t="shared" si="0"/>
        <v>0</v>
      </c>
      <c r="H37" s="58">
        <f t="shared" si="0"/>
        <v>0</v>
      </c>
      <c r="I37" s="58">
        <f t="shared" si="0"/>
        <v>0</v>
      </c>
      <c r="J37" s="58">
        <f t="shared" si="0"/>
        <v>0</v>
      </c>
      <c r="K37" s="58">
        <f t="shared" si="0"/>
        <v>0</v>
      </c>
      <c r="L37" s="58">
        <f t="shared" si="0"/>
        <v>0</v>
      </c>
      <c r="M37" s="58">
        <f t="shared" si="0"/>
        <v>0</v>
      </c>
      <c r="N37" s="58">
        <f t="shared" si="0"/>
        <v>0</v>
      </c>
      <c r="O37" s="58">
        <f t="shared" si="0"/>
        <v>0</v>
      </c>
      <c r="P37" s="58">
        <f t="shared" si="0"/>
        <v>0</v>
      </c>
      <c r="Q37" s="58">
        <f t="shared" si="0"/>
        <v>0</v>
      </c>
      <c r="R37" s="58">
        <f t="shared" si="0"/>
        <v>0</v>
      </c>
      <c r="S37" s="58">
        <f t="shared" si="0"/>
        <v>0</v>
      </c>
    </row>
    <row r="38" spans="1:19">
      <c r="A38" s="180" t="s">
        <v>467</v>
      </c>
    </row>
    <row r="41" spans="1:19">
      <c r="A41" s="13" t="s">
        <v>750</v>
      </c>
    </row>
    <row r="42" spans="1:19">
      <c r="A42" s="13" t="str">
        <f>AT_28_RqmtKitchen!A41</f>
        <v xml:space="preserve">Date : 28.04.2020 </v>
      </c>
    </row>
    <row r="43" spans="1:19">
      <c r="P43" s="13" t="s">
        <v>706</v>
      </c>
    </row>
    <row r="44" spans="1:19">
      <c r="P44" s="221" t="s">
        <v>707</v>
      </c>
    </row>
    <row r="45" spans="1:19">
      <c r="P45" s="221" t="s">
        <v>708</v>
      </c>
    </row>
  </sheetData>
  <mergeCells count="10">
    <mergeCell ref="A8:A9"/>
    <mergeCell ref="B8:B9"/>
    <mergeCell ref="C8:F8"/>
    <mergeCell ref="G8:J8"/>
    <mergeCell ref="K8:N8"/>
    <mergeCell ref="Q1:R1"/>
    <mergeCell ref="B4:T4"/>
    <mergeCell ref="G2:M2"/>
    <mergeCell ref="S8:S9"/>
    <mergeCell ref="O8:R8"/>
  </mergeCells>
  <printOptions horizontalCentered="1"/>
  <pageMargins left="0.70866141732283505" right="0.70866141732283505" top="1.2362204720000001" bottom="0.5" header="0.31496062992126" footer="0.31496062992126"/>
  <pageSetup paperSize="9" scale="5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G44"/>
  <sheetViews>
    <sheetView view="pageBreakPreview" topLeftCell="A4" zoomScaleSheetLayoutView="100" workbookViewId="0">
      <selection activeCell="C11" sqref="C11:G37"/>
    </sheetView>
  </sheetViews>
  <sheetFormatPr defaultColWidth="9.1796875" defaultRowHeight="14.5"/>
  <cols>
    <col min="1" max="1" width="9.1796875" style="442"/>
    <col min="2" max="2" width="25.1796875" style="442" customWidth="1"/>
    <col min="3" max="3" width="17.54296875" style="442" customWidth="1"/>
    <col min="4" max="4" width="19.54296875" style="442" customWidth="1"/>
    <col min="5" max="5" width="18.1796875" style="442" customWidth="1"/>
    <col min="6" max="7" width="15.54296875" style="442" customWidth="1"/>
    <col min="8" max="8" width="12.36328125" style="442" customWidth="1"/>
    <col min="9" max="257" width="9.1796875" style="442"/>
    <col min="258" max="258" width="25.1796875" style="442" customWidth="1"/>
    <col min="259" max="259" width="17.54296875" style="442" customWidth="1"/>
    <col min="260" max="260" width="19.54296875" style="442" customWidth="1"/>
    <col min="261" max="261" width="18.1796875" style="442" customWidth="1"/>
    <col min="262" max="263" width="15.54296875" style="442" customWidth="1"/>
    <col min="264" max="264" width="12.36328125" style="442" customWidth="1"/>
    <col min="265" max="513" width="9.1796875" style="442"/>
    <col min="514" max="514" width="25.1796875" style="442" customWidth="1"/>
    <col min="515" max="515" width="17.54296875" style="442" customWidth="1"/>
    <col min="516" max="516" width="19.54296875" style="442" customWidth="1"/>
    <col min="517" max="517" width="18.1796875" style="442" customWidth="1"/>
    <col min="518" max="519" width="15.54296875" style="442" customWidth="1"/>
    <col min="520" max="520" width="12.36328125" style="442" customWidth="1"/>
    <col min="521" max="769" width="9.1796875" style="442"/>
    <col min="770" max="770" width="25.1796875" style="442" customWidth="1"/>
    <col min="771" max="771" width="17.54296875" style="442" customWidth="1"/>
    <col min="772" max="772" width="19.54296875" style="442" customWidth="1"/>
    <col min="773" max="773" width="18.1796875" style="442" customWidth="1"/>
    <col min="774" max="775" width="15.54296875" style="442" customWidth="1"/>
    <col min="776" max="776" width="12.36328125" style="442" customWidth="1"/>
    <col min="777" max="1025" width="9.1796875" style="442"/>
    <col min="1026" max="1026" width="25.1796875" style="442" customWidth="1"/>
    <col min="1027" max="1027" width="17.54296875" style="442" customWidth="1"/>
    <col min="1028" max="1028" width="19.54296875" style="442" customWidth="1"/>
    <col min="1029" max="1029" width="18.1796875" style="442" customWidth="1"/>
    <col min="1030" max="1031" width="15.54296875" style="442" customWidth="1"/>
    <col min="1032" max="1032" width="12.36328125" style="442" customWidth="1"/>
    <col min="1033" max="1281" width="9.1796875" style="442"/>
    <col min="1282" max="1282" width="25.1796875" style="442" customWidth="1"/>
    <col min="1283" max="1283" width="17.54296875" style="442" customWidth="1"/>
    <col min="1284" max="1284" width="19.54296875" style="442" customWidth="1"/>
    <col min="1285" max="1285" width="18.1796875" style="442" customWidth="1"/>
    <col min="1286" max="1287" width="15.54296875" style="442" customWidth="1"/>
    <col min="1288" max="1288" width="12.36328125" style="442" customWidth="1"/>
    <col min="1289" max="1537" width="9.1796875" style="442"/>
    <col min="1538" max="1538" width="25.1796875" style="442" customWidth="1"/>
    <col min="1539" max="1539" width="17.54296875" style="442" customWidth="1"/>
    <col min="1540" max="1540" width="19.54296875" style="442" customWidth="1"/>
    <col min="1541" max="1541" width="18.1796875" style="442" customWidth="1"/>
    <col min="1542" max="1543" width="15.54296875" style="442" customWidth="1"/>
    <col min="1544" max="1544" width="12.36328125" style="442" customWidth="1"/>
    <col min="1545" max="1793" width="9.1796875" style="442"/>
    <col min="1794" max="1794" width="25.1796875" style="442" customWidth="1"/>
    <col min="1795" max="1795" width="17.54296875" style="442" customWidth="1"/>
    <col min="1796" max="1796" width="19.54296875" style="442" customWidth="1"/>
    <col min="1797" max="1797" width="18.1796875" style="442" customWidth="1"/>
    <col min="1798" max="1799" width="15.54296875" style="442" customWidth="1"/>
    <col min="1800" max="1800" width="12.36328125" style="442" customWidth="1"/>
    <col min="1801" max="2049" width="9.1796875" style="442"/>
    <col min="2050" max="2050" width="25.1796875" style="442" customWidth="1"/>
    <col min="2051" max="2051" width="17.54296875" style="442" customWidth="1"/>
    <col min="2052" max="2052" width="19.54296875" style="442" customWidth="1"/>
    <col min="2053" max="2053" width="18.1796875" style="442" customWidth="1"/>
    <col min="2054" max="2055" width="15.54296875" style="442" customWidth="1"/>
    <col min="2056" max="2056" width="12.36328125" style="442" customWidth="1"/>
    <col min="2057" max="2305" width="9.1796875" style="442"/>
    <col min="2306" max="2306" width="25.1796875" style="442" customWidth="1"/>
    <col min="2307" max="2307" width="17.54296875" style="442" customWidth="1"/>
    <col min="2308" max="2308" width="19.54296875" style="442" customWidth="1"/>
    <col min="2309" max="2309" width="18.1796875" style="442" customWidth="1"/>
    <col min="2310" max="2311" width="15.54296875" style="442" customWidth="1"/>
    <col min="2312" max="2312" width="12.36328125" style="442" customWidth="1"/>
    <col min="2313" max="2561" width="9.1796875" style="442"/>
    <col min="2562" max="2562" width="25.1796875" style="442" customWidth="1"/>
    <col min="2563" max="2563" width="17.54296875" style="442" customWidth="1"/>
    <col min="2564" max="2564" width="19.54296875" style="442" customWidth="1"/>
    <col min="2565" max="2565" width="18.1796875" style="442" customWidth="1"/>
    <col min="2566" max="2567" width="15.54296875" style="442" customWidth="1"/>
    <col min="2568" max="2568" width="12.36328125" style="442" customWidth="1"/>
    <col min="2569" max="2817" width="9.1796875" style="442"/>
    <col min="2818" max="2818" width="25.1796875" style="442" customWidth="1"/>
    <col min="2819" max="2819" width="17.54296875" style="442" customWidth="1"/>
    <col min="2820" max="2820" width="19.54296875" style="442" customWidth="1"/>
    <col min="2821" max="2821" width="18.1796875" style="442" customWidth="1"/>
    <col min="2822" max="2823" width="15.54296875" style="442" customWidth="1"/>
    <col min="2824" max="2824" width="12.36328125" style="442" customWidth="1"/>
    <col min="2825" max="3073" width="9.1796875" style="442"/>
    <col min="3074" max="3074" width="25.1796875" style="442" customWidth="1"/>
    <col min="3075" max="3075" width="17.54296875" style="442" customWidth="1"/>
    <col min="3076" max="3076" width="19.54296875" style="442" customWidth="1"/>
    <col min="3077" max="3077" width="18.1796875" style="442" customWidth="1"/>
    <col min="3078" max="3079" width="15.54296875" style="442" customWidth="1"/>
    <col min="3080" max="3080" width="12.36328125" style="442" customWidth="1"/>
    <col min="3081" max="3329" width="9.1796875" style="442"/>
    <col min="3330" max="3330" width="25.1796875" style="442" customWidth="1"/>
    <col min="3331" max="3331" width="17.54296875" style="442" customWidth="1"/>
    <col min="3332" max="3332" width="19.54296875" style="442" customWidth="1"/>
    <col min="3333" max="3333" width="18.1796875" style="442" customWidth="1"/>
    <col min="3334" max="3335" width="15.54296875" style="442" customWidth="1"/>
    <col min="3336" max="3336" width="12.36328125" style="442" customWidth="1"/>
    <col min="3337" max="3585" width="9.1796875" style="442"/>
    <col min="3586" max="3586" width="25.1796875" style="442" customWidth="1"/>
    <col min="3587" max="3587" width="17.54296875" style="442" customWidth="1"/>
    <col min="3588" max="3588" width="19.54296875" style="442" customWidth="1"/>
    <col min="3589" max="3589" width="18.1796875" style="442" customWidth="1"/>
    <col min="3590" max="3591" width="15.54296875" style="442" customWidth="1"/>
    <col min="3592" max="3592" width="12.36328125" style="442" customWidth="1"/>
    <col min="3593" max="3841" width="9.1796875" style="442"/>
    <col min="3842" max="3842" width="25.1796875" style="442" customWidth="1"/>
    <col min="3843" max="3843" width="17.54296875" style="442" customWidth="1"/>
    <col min="3844" max="3844" width="19.54296875" style="442" customWidth="1"/>
    <col min="3845" max="3845" width="18.1796875" style="442" customWidth="1"/>
    <col min="3846" max="3847" width="15.54296875" style="442" customWidth="1"/>
    <col min="3848" max="3848" width="12.36328125" style="442" customWidth="1"/>
    <col min="3849" max="4097" width="9.1796875" style="442"/>
    <col min="4098" max="4098" width="25.1796875" style="442" customWidth="1"/>
    <col min="4099" max="4099" width="17.54296875" style="442" customWidth="1"/>
    <col min="4100" max="4100" width="19.54296875" style="442" customWidth="1"/>
    <col min="4101" max="4101" width="18.1796875" style="442" customWidth="1"/>
    <col min="4102" max="4103" width="15.54296875" style="442" customWidth="1"/>
    <col min="4104" max="4104" width="12.36328125" style="442" customWidth="1"/>
    <col min="4105" max="4353" width="9.1796875" style="442"/>
    <col min="4354" max="4354" width="25.1796875" style="442" customWidth="1"/>
    <col min="4355" max="4355" width="17.54296875" style="442" customWidth="1"/>
    <col min="4356" max="4356" width="19.54296875" style="442" customWidth="1"/>
    <col min="4357" max="4357" width="18.1796875" style="442" customWidth="1"/>
    <col min="4358" max="4359" width="15.54296875" style="442" customWidth="1"/>
    <col min="4360" max="4360" width="12.36328125" style="442" customWidth="1"/>
    <col min="4361" max="4609" width="9.1796875" style="442"/>
    <col min="4610" max="4610" width="25.1796875" style="442" customWidth="1"/>
    <col min="4611" max="4611" width="17.54296875" style="442" customWidth="1"/>
    <col min="4612" max="4612" width="19.54296875" style="442" customWidth="1"/>
    <col min="4613" max="4613" width="18.1796875" style="442" customWidth="1"/>
    <col min="4614" max="4615" width="15.54296875" style="442" customWidth="1"/>
    <col min="4616" max="4616" width="12.36328125" style="442" customWidth="1"/>
    <col min="4617" max="4865" width="9.1796875" style="442"/>
    <col min="4866" max="4866" width="25.1796875" style="442" customWidth="1"/>
    <col min="4867" max="4867" width="17.54296875" style="442" customWidth="1"/>
    <col min="4868" max="4868" width="19.54296875" style="442" customWidth="1"/>
    <col min="4869" max="4869" width="18.1796875" style="442" customWidth="1"/>
    <col min="4870" max="4871" width="15.54296875" style="442" customWidth="1"/>
    <col min="4872" max="4872" width="12.36328125" style="442" customWidth="1"/>
    <col min="4873" max="5121" width="9.1796875" style="442"/>
    <col min="5122" max="5122" width="25.1796875" style="442" customWidth="1"/>
    <col min="5123" max="5123" width="17.54296875" style="442" customWidth="1"/>
    <col min="5124" max="5124" width="19.54296875" style="442" customWidth="1"/>
    <col min="5125" max="5125" width="18.1796875" style="442" customWidth="1"/>
    <col min="5126" max="5127" width="15.54296875" style="442" customWidth="1"/>
    <col min="5128" max="5128" width="12.36328125" style="442" customWidth="1"/>
    <col min="5129" max="5377" width="9.1796875" style="442"/>
    <col min="5378" max="5378" width="25.1796875" style="442" customWidth="1"/>
    <col min="5379" max="5379" width="17.54296875" style="442" customWidth="1"/>
    <col min="5380" max="5380" width="19.54296875" style="442" customWidth="1"/>
    <col min="5381" max="5381" width="18.1796875" style="442" customWidth="1"/>
    <col min="5382" max="5383" width="15.54296875" style="442" customWidth="1"/>
    <col min="5384" max="5384" width="12.36328125" style="442" customWidth="1"/>
    <col min="5385" max="5633" width="9.1796875" style="442"/>
    <col min="5634" max="5634" width="25.1796875" style="442" customWidth="1"/>
    <col min="5635" max="5635" width="17.54296875" style="442" customWidth="1"/>
    <col min="5636" max="5636" width="19.54296875" style="442" customWidth="1"/>
    <col min="5637" max="5637" width="18.1796875" style="442" customWidth="1"/>
    <col min="5638" max="5639" width="15.54296875" style="442" customWidth="1"/>
    <col min="5640" max="5640" width="12.36328125" style="442" customWidth="1"/>
    <col min="5641" max="5889" width="9.1796875" style="442"/>
    <col min="5890" max="5890" width="25.1796875" style="442" customWidth="1"/>
    <col min="5891" max="5891" width="17.54296875" style="442" customWidth="1"/>
    <col min="5892" max="5892" width="19.54296875" style="442" customWidth="1"/>
    <col min="5893" max="5893" width="18.1796875" style="442" customWidth="1"/>
    <col min="5894" max="5895" width="15.54296875" style="442" customWidth="1"/>
    <col min="5896" max="5896" width="12.36328125" style="442" customWidth="1"/>
    <col min="5897" max="6145" width="9.1796875" style="442"/>
    <col min="6146" max="6146" width="25.1796875" style="442" customWidth="1"/>
    <col min="6147" max="6147" width="17.54296875" style="442" customWidth="1"/>
    <col min="6148" max="6148" width="19.54296875" style="442" customWidth="1"/>
    <col min="6149" max="6149" width="18.1796875" style="442" customWidth="1"/>
    <col min="6150" max="6151" width="15.54296875" style="442" customWidth="1"/>
    <col min="6152" max="6152" width="12.36328125" style="442" customWidth="1"/>
    <col min="6153" max="6401" width="9.1796875" style="442"/>
    <col min="6402" max="6402" width="25.1796875" style="442" customWidth="1"/>
    <col min="6403" max="6403" width="17.54296875" style="442" customWidth="1"/>
    <col min="6404" max="6404" width="19.54296875" style="442" customWidth="1"/>
    <col min="6405" max="6405" width="18.1796875" style="442" customWidth="1"/>
    <col min="6406" max="6407" width="15.54296875" style="442" customWidth="1"/>
    <col min="6408" max="6408" width="12.36328125" style="442" customWidth="1"/>
    <col min="6409" max="6657" width="9.1796875" style="442"/>
    <col min="6658" max="6658" width="25.1796875" style="442" customWidth="1"/>
    <col min="6659" max="6659" width="17.54296875" style="442" customWidth="1"/>
    <col min="6660" max="6660" width="19.54296875" style="442" customWidth="1"/>
    <col min="6661" max="6661" width="18.1796875" style="442" customWidth="1"/>
    <col min="6662" max="6663" width="15.54296875" style="442" customWidth="1"/>
    <col min="6664" max="6664" width="12.36328125" style="442" customWidth="1"/>
    <col min="6665" max="6913" width="9.1796875" style="442"/>
    <col min="6914" max="6914" width="25.1796875" style="442" customWidth="1"/>
    <col min="6915" max="6915" width="17.54296875" style="442" customWidth="1"/>
    <col min="6916" max="6916" width="19.54296875" style="442" customWidth="1"/>
    <col min="6917" max="6917" width="18.1796875" style="442" customWidth="1"/>
    <col min="6918" max="6919" width="15.54296875" style="442" customWidth="1"/>
    <col min="6920" max="6920" width="12.36328125" style="442" customWidth="1"/>
    <col min="6921" max="7169" width="9.1796875" style="442"/>
    <col min="7170" max="7170" width="25.1796875" style="442" customWidth="1"/>
    <col min="7171" max="7171" width="17.54296875" style="442" customWidth="1"/>
    <col min="7172" max="7172" width="19.54296875" style="442" customWidth="1"/>
    <col min="7173" max="7173" width="18.1796875" style="442" customWidth="1"/>
    <col min="7174" max="7175" width="15.54296875" style="442" customWidth="1"/>
    <col min="7176" max="7176" width="12.36328125" style="442" customWidth="1"/>
    <col min="7177" max="7425" width="9.1796875" style="442"/>
    <col min="7426" max="7426" width="25.1796875" style="442" customWidth="1"/>
    <col min="7427" max="7427" width="17.54296875" style="442" customWidth="1"/>
    <col min="7428" max="7428" width="19.54296875" style="442" customWidth="1"/>
    <col min="7429" max="7429" width="18.1796875" style="442" customWidth="1"/>
    <col min="7430" max="7431" width="15.54296875" style="442" customWidth="1"/>
    <col min="7432" max="7432" width="12.36328125" style="442" customWidth="1"/>
    <col min="7433" max="7681" width="9.1796875" style="442"/>
    <col min="7682" max="7682" width="25.1796875" style="442" customWidth="1"/>
    <col min="7683" max="7683" width="17.54296875" style="442" customWidth="1"/>
    <col min="7684" max="7684" width="19.54296875" style="442" customWidth="1"/>
    <col min="7685" max="7685" width="18.1796875" style="442" customWidth="1"/>
    <col min="7686" max="7687" width="15.54296875" style="442" customWidth="1"/>
    <col min="7688" max="7688" width="12.36328125" style="442" customWidth="1"/>
    <col min="7689" max="7937" width="9.1796875" style="442"/>
    <col min="7938" max="7938" width="25.1796875" style="442" customWidth="1"/>
    <col min="7939" max="7939" width="17.54296875" style="442" customWidth="1"/>
    <col min="7940" max="7940" width="19.54296875" style="442" customWidth="1"/>
    <col min="7941" max="7941" width="18.1796875" style="442" customWidth="1"/>
    <col min="7942" max="7943" width="15.54296875" style="442" customWidth="1"/>
    <col min="7944" max="7944" width="12.36328125" style="442" customWidth="1"/>
    <col min="7945" max="8193" width="9.1796875" style="442"/>
    <col min="8194" max="8194" width="25.1796875" style="442" customWidth="1"/>
    <col min="8195" max="8195" width="17.54296875" style="442" customWidth="1"/>
    <col min="8196" max="8196" width="19.54296875" style="442" customWidth="1"/>
    <col min="8197" max="8197" width="18.1796875" style="442" customWidth="1"/>
    <col min="8198" max="8199" width="15.54296875" style="442" customWidth="1"/>
    <col min="8200" max="8200" width="12.36328125" style="442" customWidth="1"/>
    <col min="8201" max="8449" width="9.1796875" style="442"/>
    <col min="8450" max="8450" width="25.1796875" style="442" customWidth="1"/>
    <col min="8451" max="8451" width="17.54296875" style="442" customWidth="1"/>
    <col min="8452" max="8452" width="19.54296875" style="442" customWidth="1"/>
    <col min="8453" max="8453" width="18.1796875" style="442" customWidth="1"/>
    <col min="8454" max="8455" width="15.54296875" style="442" customWidth="1"/>
    <col min="8456" max="8456" width="12.36328125" style="442" customWidth="1"/>
    <col min="8457" max="8705" width="9.1796875" style="442"/>
    <col min="8706" max="8706" width="25.1796875" style="442" customWidth="1"/>
    <col min="8707" max="8707" width="17.54296875" style="442" customWidth="1"/>
    <col min="8708" max="8708" width="19.54296875" style="442" customWidth="1"/>
    <col min="8709" max="8709" width="18.1796875" style="442" customWidth="1"/>
    <col min="8710" max="8711" width="15.54296875" style="442" customWidth="1"/>
    <col min="8712" max="8712" width="12.36328125" style="442" customWidth="1"/>
    <col min="8713" max="8961" width="9.1796875" style="442"/>
    <col min="8962" max="8962" width="25.1796875" style="442" customWidth="1"/>
    <col min="8963" max="8963" width="17.54296875" style="442" customWidth="1"/>
    <col min="8964" max="8964" width="19.54296875" style="442" customWidth="1"/>
    <col min="8965" max="8965" width="18.1796875" style="442" customWidth="1"/>
    <col min="8966" max="8967" width="15.54296875" style="442" customWidth="1"/>
    <col min="8968" max="8968" width="12.36328125" style="442" customWidth="1"/>
    <col min="8969" max="9217" width="9.1796875" style="442"/>
    <col min="9218" max="9218" width="25.1796875" style="442" customWidth="1"/>
    <col min="9219" max="9219" width="17.54296875" style="442" customWidth="1"/>
    <col min="9220" max="9220" width="19.54296875" style="442" customWidth="1"/>
    <col min="9221" max="9221" width="18.1796875" style="442" customWidth="1"/>
    <col min="9222" max="9223" width="15.54296875" style="442" customWidth="1"/>
    <col min="9224" max="9224" width="12.36328125" style="442" customWidth="1"/>
    <col min="9225" max="9473" width="9.1796875" style="442"/>
    <col min="9474" max="9474" width="25.1796875" style="442" customWidth="1"/>
    <col min="9475" max="9475" width="17.54296875" style="442" customWidth="1"/>
    <col min="9476" max="9476" width="19.54296875" style="442" customWidth="1"/>
    <col min="9477" max="9477" width="18.1796875" style="442" customWidth="1"/>
    <col min="9478" max="9479" width="15.54296875" style="442" customWidth="1"/>
    <col min="9480" max="9480" width="12.36328125" style="442" customWidth="1"/>
    <col min="9481" max="9729" width="9.1796875" style="442"/>
    <col min="9730" max="9730" width="25.1796875" style="442" customWidth="1"/>
    <col min="9731" max="9731" width="17.54296875" style="442" customWidth="1"/>
    <col min="9732" max="9732" width="19.54296875" style="442" customWidth="1"/>
    <col min="9733" max="9733" width="18.1796875" style="442" customWidth="1"/>
    <col min="9734" max="9735" width="15.54296875" style="442" customWidth="1"/>
    <col min="9736" max="9736" width="12.36328125" style="442" customWidth="1"/>
    <col min="9737" max="9985" width="9.1796875" style="442"/>
    <col min="9986" max="9986" width="25.1796875" style="442" customWidth="1"/>
    <col min="9987" max="9987" width="17.54296875" style="442" customWidth="1"/>
    <col min="9988" max="9988" width="19.54296875" style="442" customWidth="1"/>
    <col min="9989" max="9989" width="18.1796875" style="442" customWidth="1"/>
    <col min="9990" max="9991" width="15.54296875" style="442" customWidth="1"/>
    <col min="9992" max="9992" width="12.36328125" style="442" customWidth="1"/>
    <col min="9993" max="10241" width="9.1796875" style="442"/>
    <col min="10242" max="10242" width="25.1796875" style="442" customWidth="1"/>
    <col min="10243" max="10243" width="17.54296875" style="442" customWidth="1"/>
    <col min="10244" max="10244" width="19.54296875" style="442" customWidth="1"/>
    <col min="10245" max="10245" width="18.1796875" style="442" customWidth="1"/>
    <col min="10246" max="10247" width="15.54296875" style="442" customWidth="1"/>
    <col min="10248" max="10248" width="12.36328125" style="442" customWidth="1"/>
    <col min="10249" max="10497" width="9.1796875" style="442"/>
    <col min="10498" max="10498" width="25.1796875" style="442" customWidth="1"/>
    <col min="10499" max="10499" width="17.54296875" style="442" customWidth="1"/>
    <col min="10500" max="10500" width="19.54296875" style="442" customWidth="1"/>
    <col min="10501" max="10501" width="18.1796875" style="442" customWidth="1"/>
    <col min="10502" max="10503" width="15.54296875" style="442" customWidth="1"/>
    <col min="10504" max="10504" width="12.36328125" style="442" customWidth="1"/>
    <col min="10505" max="10753" width="9.1796875" style="442"/>
    <col min="10754" max="10754" width="25.1796875" style="442" customWidth="1"/>
    <col min="10755" max="10755" width="17.54296875" style="442" customWidth="1"/>
    <col min="10756" max="10756" width="19.54296875" style="442" customWidth="1"/>
    <col min="10757" max="10757" width="18.1796875" style="442" customWidth="1"/>
    <col min="10758" max="10759" width="15.54296875" style="442" customWidth="1"/>
    <col min="10760" max="10760" width="12.36328125" style="442" customWidth="1"/>
    <col min="10761" max="11009" width="9.1796875" style="442"/>
    <col min="11010" max="11010" width="25.1796875" style="442" customWidth="1"/>
    <col min="11011" max="11011" width="17.54296875" style="442" customWidth="1"/>
    <col min="11012" max="11012" width="19.54296875" style="442" customWidth="1"/>
    <col min="11013" max="11013" width="18.1796875" style="442" customWidth="1"/>
    <col min="11014" max="11015" width="15.54296875" style="442" customWidth="1"/>
    <col min="11016" max="11016" width="12.36328125" style="442" customWidth="1"/>
    <col min="11017" max="11265" width="9.1796875" style="442"/>
    <col min="11266" max="11266" width="25.1796875" style="442" customWidth="1"/>
    <col min="11267" max="11267" width="17.54296875" style="442" customWidth="1"/>
    <col min="11268" max="11268" width="19.54296875" style="442" customWidth="1"/>
    <col min="11269" max="11269" width="18.1796875" style="442" customWidth="1"/>
    <col min="11270" max="11271" width="15.54296875" style="442" customWidth="1"/>
    <col min="11272" max="11272" width="12.36328125" style="442" customWidth="1"/>
    <col min="11273" max="11521" width="9.1796875" style="442"/>
    <col min="11522" max="11522" width="25.1796875" style="442" customWidth="1"/>
    <col min="11523" max="11523" width="17.54296875" style="442" customWidth="1"/>
    <col min="11524" max="11524" width="19.54296875" style="442" customWidth="1"/>
    <col min="11525" max="11525" width="18.1796875" style="442" customWidth="1"/>
    <col min="11526" max="11527" width="15.54296875" style="442" customWidth="1"/>
    <col min="11528" max="11528" width="12.36328125" style="442" customWidth="1"/>
    <col min="11529" max="11777" width="9.1796875" style="442"/>
    <col min="11778" max="11778" width="25.1796875" style="442" customWidth="1"/>
    <col min="11779" max="11779" width="17.54296875" style="442" customWidth="1"/>
    <col min="11780" max="11780" width="19.54296875" style="442" customWidth="1"/>
    <col min="11781" max="11781" width="18.1796875" style="442" customWidth="1"/>
    <col min="11782" max="11783" width="15.54296875" style="442" customWidth="1"/>
    <col min="11784" max="11784" width="12.36328125" style="442" customWidth="1"/>
    <col min="11785" max="12033" width="9.1796875" style="442"/>
    <col min="12034" max="12034" width="25.1796875" style="442" customWidth="1"/>
    <col min="12035" max="12035" width="17.54296875" style="442" customWidth="1"/>
    <col min="12036" max="12036" width="19.54296875" style="442" customWidth="1"/>
    <col min="12037" max="12037" width="18.1796875" style="442" customWidth="1"/>
    <col min="12038" max="12039" width="15.54296875" style="442" customWidth="1"/>
    <col min="12040" max="12040" width="12.36328125" style="442" customWidth="1"/>
    <col min="12041" max="12289" width="9.1796875" style="442"/>
    <col min="12290" max="12290" width="25.1796875" style="442" customWidth="1"/>
    <col min="12291" max="12291" width="17.54296875" style="442" customWidth="1"/>
    <col min="12292" max="12292" width="19.54296875" style="442" customWidth="1"/>
    <col min="12293" max="12293" width="18.1796875" style="442" customWidth="1"/>
    <col min="12294" max="12295" width="15.54296875" style="442" customWidth="1"/>
    <col min="12296" max="12296" width="12.36328125" style="442" customWidth="1"/>
    <col min="12297" max="12545" width="9.1796875" style="442"/>
    <col min="12546" max="12546" width="25.1796875" style="442" customWidth="1"/>
    <col min="12547" max="12547" width="17.54296875" style="442" customWidth="1"/>
    <col min="12548" max="12548" width="19.54296875" style="442" customWidth="1"/>
    <col min="12549" max="12549" width="18.1796875" style="442" customWidth="1"/>
    <col min="12550" max="12551" width="15.54296875" style="442" customWidth="1"/>
    <col min="12552" max="12552" width="12.36328125" style="442" customWidth="1"/>
    <col min="12553" max="12801" width="9.1796875" style="442"/>
    <col min="12802" max="12802" width="25.1796875" style="442" customWidth="1"/>
    <col min="12803" max="12803" width="17.54296875" style="442" customWidth="1"/>
    <col min="12804" max="12804" width="19.54296875" style="442" customWidth="1"/>
    <col min="12805" max="12805" width="18.1796875" style="442" customWidth="1"/>
    <col min="12806" max="12807" width="15.54296875" style="442" customWidth="1"/>
    <col min="12808" max="12808" width="12.36328125" style="442" customWidth="1"/>
    <col min="12809" max="13057" width="9.1796875" style="442"/>
    <col min="13058" max="13058" width="25.1796875" style="442" customWidth="1"/>
    <col min="13059" max="13059" width="17.54296875" style="442" customWidth="1"/>
    <col min="13060" max="13060" width="19.54296875" style="442" customWidth="1"/>
    <col min="13061" max="13061" width="18.1796875" style="442" customWidth="1"/>
    <col min="13062" max="13063" width="15.54296875" style="442" customWidth="1"/>
    <col min="13064" max="13064" width="12.36328125" style="442" customWidth="1"/>
    <col min="13065" max="13313" width="9.1796875" style="442"/>
    <col min="13314" max="13314" width="25.1796875" style="442" customWidth="1"/>
    <col min="13315" max="13315" width="17.54296875" style="442" customWidth="1"/>
    <col min="13316" max="13316" width="19.54296875" style="442" customWidth="1"/>
    <col min="13317" max="13317" width="18.1796875" style="442" customWidth="1"/>
    <col min="13318" max="13319" width="15.54296875" style="442" customWidth="1"/>
    <col min="13320" max="13320" width="12.36328125" style="442" customWidth="1"/>
    <col min="13321" max="13569" width="9.1796875" style="442"/>
    <col min="13570" max="13570" width="25.1796875" style="442" customWidth="1"/>
    <col min="13571" max="13571" width="17.54296875" style="442" customWidth="1"/>
    <col min="13572" max="13572" width="19.54296875" style="442" customWidth="1"/>
    <col min="13573" max="13573" width="18.1796875" style="442" customWidth="1"/>
    <col min="13574" max="13575" width="15.54296875" style="442" customWidth="1"/>
    <col min="13576" max="13576" width="12.36328125" style="442" customWidth="1"/>
    <col min="13577" max="13825" width="9.1796875" style="442"/>
    <col min="13826" max="13826" width="25.1796875" style="442" customWidth="1"/>
    <col min="13827" max="13827" width="17.54296875" style="442" customWidth="1"/>
    <col min="13828" max="13828" width="19.54296875" style="442" customWidth="1"/>
    <col min="13829" max="13829" width="18.1796875" style="442" customWidth="1"/>
    <col min="13830" max="13831" width="15.54296875" style="442" customWidth="1"/>
    <col min="13832" max="13832" width="12.36328125" style="442" customWidth="1"/>
    <col min="13833" max="14081" width="9.1796875" style="442"/>
    <col min="14082" max="14082" width="25.1796875" style="442" customWidth="1"/>
    <col min="14083" max="14083" width="17.54296875" style="442" customWidth="1"/>
    <col min="14084" max="14084" width="19.54296875" style="442" customWidth="1"/>
    <col min="14085" max="14085" width="18.1796875" style="442" customWidth="1"/>
    <col min="14086" max="14087" width="15.54296875" style="442" customWidth="1"/>
    <col min="14088" max="14088" width="12.36328125" style="442" customWidth="1"/>
    <col min="14089" max="14337" width="9.1796875" style="442"/>
    <col min="14338" max="14338" width="25.1796875" style="442" customWidth="1"/>
    <col min="14339" max="14339" width="17.54296875" style="442" customWidth="1"/>
    <col min="14340" max="14340" width="19.54296875" style="442" customWidth="1"/>
    <col min="14341" max="14341" width="18.1796875" style="442" customWidth="1"/>
    <col min="14342" max="14343" width="15.54296875" style="442" customWidth="1"/>
    <col min="14344" max="14344" width="12.36328125" style="442" customWidth="1"/>
    <col min="14345" max="14593" width="9.1796875" style="442"/>
    <col min="14594" max="14594" width="25.1796875" style="442" customWidth="1"/>
    <col min="14595" max="14595" width="17.54296875" style="442" customWidth="1"/>
    <col min="14596" max="14596" width="19.54296875" style="442" customWidth="1"/>
    <col min="14597" max="14597" width="18.1796875" style="442" customWidth="1"/>
    <col min="14598" max="14599" width="15.54296875" style="442" customWidth="1"/>
    <col min="14600" max="14600" width="12.36328125" style="442" customWidth="1"/>
    <col min="14601" max="14849" width="9.1796875" style="442"/>
    <col min="14850" max="14850" width="25.1796875" style="442" customWidth="1"/>
    <col min="14851" max="14851" width="17.54296875" style="442" customWidth="1"/>
    <col min="14852" max="14852" width="19.54296875" style="442" customWidth="1"/>
    <col min="14853" max="14853" width="18.1796875" style="442" customWidth="1"/>
    <col min="14854" max="14855" width="15.54296875" style="442" customWidth="1"/>
    <col min="14856" max="14856" width="12.36328125" style="442" customWidth="1"/>
    <col min="14857" max="15105" width="9.1796875" style="442"/>
    <col min="15106" max="15106" width="25.1796875" style="442" customWidth="1"/>
    <col min="15107" max="15107" width="17.54296875" style="442" customWidth="1"/>
    <col min="15108" max="15108" width="19.54296875" style="442" customWidth="1"/>
    <col min="15109" max="15109" width="18.1796875" style="442" customWidth="1"/>
    <col min="15110" max="15111" width="15.54296875" style="442" customWidth="1"/>
    <col min="15112" max="15112" width="12.36328125" style="442" customWidth="1"/>
    <col min="15113" max="15361" width="9.1796875" style="442"/>
    <col min="15362" max="15362" width="25.1796875" style="442" customWidth="1"/>
    <col min="15363" max="15363" width="17.54296875" style="442" customWidth="1"/>
    <col min="15364" max="15364" width="19.54296875" style="442" customWidth="1"/>
    <col min="15365" max="15365" width="18.1796875" style="442" customWidth="1"/>
    <col min="15366" max="15367" width="15.54296875" style="442" customWidth="1"/>
    <col min="15368" max="15368" width="12.36328125" style="442" customWidth="1"/>
    <col min="15369" max="15617" width="9.1796875" style="442"/>
    <col min="15618" max="15618" width="25.1796875" style="442" customWidth="1"/>
    <col min="15619" max="15619" width="17.54296875" style="442" customWidth="1"/>
    <col min="15620" max="15620" width="19.54296875" style="442" customWidth="1"/>
    <col min="15621" max="15621" width="18.1796875" style="442" customWidth="1"/>
    <col min="15622" max="15623" width="15.54296875" style="442" customWidth="1"/>
    <col min="15624" max="15624" width="12.36328125" style="442" customWidth="1"/>
    <col min="15625" max="15873" width="9.1796875" style="442"/>
    <col min="15874" max="15874" width="25.1796875" style="442" customWidth="1"/>
    <col min="15875" max="15875" width="17.54296875" style="442" customWidth="1"/>
    <col min="15876" max="15876" width="19.54296875" style="442" customWidth="1"/>
    <col min="15877" max="15877" width="18.1796875" style="442" customWidth="1"/>
    <col min="15878" max="15879" width="15.54296875" style="442" customWidth="1"/>
    <col min="15880" max="15880" width="12.36328125" style="442" customWidth="1"/>
    <col min="15881" max="16129" width="9.1796875" style="442"/>
    <col min="16130" max="16130" width="25.1796875" style="442" customWidth="1"/>
    <col min="16131" max="16131" width="17.54296875" style="442" customWidth="1"/>
    <col min="16132" max="16132" width="19.54296875" style="442" customWidth="1"/>
    <col min="16133" max="16133" width="18.1796875" style="442" customWidth="1"/>
    <col min="16134" max="16135" width="15.54296875" style="442" customWidth="1"/>
    <col min="16136" max="16136" width="12.36328125" style="442" customWidth="1"/>
    <col min="16137" max="16384" width="9.1796875" style="442"/>
  </cols>
  <sheetData>
    <row r="1" spans="1:9" s="429" customFormat="1" ht="15.5">
      <c r="C1" s="440"/>
      <c r="D1" s="440"/>
      <c r="E1" s="440"/>
      <c r="F1" s="918" t="s">
        <v>787</v>
      </c>
      <c r="G1" s="918"/>
    </row>
    <row r="2" spans="1:9" s="429" customFormat="1" ht="16.5" customHeight="1">
      <c r="B2" s="805" t="s">
        <v>838</v>
      </c>
      <c r="C2" s="805"/>
      <c r="D2" s="805"/>
      <c r="E2" s="805"/>
      <c r="F2" s="805"/>
      <c r="G2" s="441"/>
      <c r="H2" s="441"/>
      <c r="I2" s="441"/>
    </row>
    <row r="3" spans="1:9" s="429" customFormat="1" ht="7.5" customHeight="1">
      <c r="G3" s="403"/>
    </row>
    <row r="4" spans="1:9" ht="18">
      <c r="B4" s="919" t="s">
        <v>788</v>
      </c>
      <c r="C4" s="919"/>
      <c r="D4" s="919"/>
      <c r="E4" s="919"/>
      <c r="F4" s="919"/>
      <c r="G4" s="919"/>
      <c r="H4" s="919"/>
    </row>
    <row r="5" spans="1:9" ht="10.5" customHeight="1">
      <c r="C5" s="443"/>
      <c r="D5" s="444"/>
      <c r="E5" s="443"/>
      <c r="F5" s="443"/>
      <c r="G5" s="443"/>
      <c r="H5" s="443"/>
    </row>
    <row r="6" spans="1:9">
      <c r="A6" s="445" t="s">
        <v>837</v>
      </c>
    </row>
    <row r="7" spans="1:9">
      <c r="B7" s="446"/>
    </row>
    <row r="8" spans="1:9" s="447" customFormat="1" ht="30.75" customHeight="1">
      <c r="A8" s="920" t="s">
        <v>2</v>
      </c>
      <c r="B8" s="921" t="s">
        <v>3</v>
      </c>
      <c r="C8" s="921" t="s">
        <v>789</v>
      </c>
      <c r="D8" s="922" t="s">
        <v>790</v>
      </c>
      <c r="E8" s="921" t="s">
        <v>791</v>
      </c>
      <c r="F8" s="921"/>
      <c r="G8" s="921"/>
    </row>
    <row r="9" spans="1:9" s="447" customFormat="1" ht="48.75" customHeight="1">
      <c r="A9" s="920"/>
      <c r="B9" s="921"/>
      <c r="C9" s="921"/>
      <c r="D9" s="923"/>
      <c r="E9" s="448" t="s">
        <v>792</v>
      </c>
      <c r="F9" s="448" t="s">
        <v>793</v>
      </c>
      <c r="G9" s="448" t="s">
        <v>14</v>
      </c>
    </row>
    <row r="10" spans="1:9" s="447" customFormat="1" ht="16.399999999999999" customHeight="1">
      <c r="A10" s="383">
        <v>1</v>
      </c>
      <c r="B10" s="449">
        <v>2</v>
      </c>
      <c r="C10" s="449">
        <v>3</v>
      </c>
      <c r="D10" s="449">
        <v>4</v>
      </c>
      <c r="E10" s="450">
        <v>5</v>
      </c>
      <c r="F10" s="450">
        <v>6</v>
      </c>
      <c r="G10" s="450">
        <v>7</v>
      </c>
    </row>
    <row r="11" spans="1:9" s="447" customFormat="1" ht="16.399999999999999" customHeight="1">
      <c r="A11" s="507">
        <v>1</v>
      </c>
      <c r="B11" s="201" t="s">
        <v>672</v>
      </c>
      <c r="C11" s="457"/>
      <c r="D11" s="457"/>
      <c r="E11" s="457"/>
      <c r="F11" s="457"/>
      <c r="G11" s="457"/>
    </row>
    <row r="12" spans="1:9" s="447" customFormat="1" ht="16.399999999999999" customHeight="1">
      <c r="A12" s="507">
        <v>2</v>
      </c>
      <c r="B12" s="33" t="s">
        <v>673</v>
      </c>
      <c r="C12" s="457"/>
      <c r="D12" s="457"/>
      <c r="E12" s="457"/>
      <c r="F12" s="457"/>
      <c r="G12" s="457"/>
    </row>
    <row r="13" spans="1:9" s="447" customFormat="1" ht="16.399999999999999" customHeight="1">
      <c r="A13" s="507">
        <v>3</v>
      </c>
      <c r="B13" s="201" t="s">
        <v>674</v>
      </c>
      <c r="C13" s="457"/>
      <c r="D13" s="457"/>
      <c r="E13" s="457"/>
      <c r="F13" s="457"/>
      <c r="G13" s="457"/>
    </row>
    <row r="14" spans="1:9" s="447" customFormat="1" ht="16.399999999999999" customHeight="1">
      <c r="A14" s="507">
        <v>4</v>
      </c>
      <c r="B14" s="33" t="s">
        <v>675</v>
      </c>
      <c r="C14" s="457"/>
      <c r="D14" s="457"/>
      <c r="E14" s="457"/>
      <c r="F14" s="457"/>
      <c r="G14" s="457"/>
    </row>
    <row r="15" spans="1:9" s="447" customFormat="1" ht="16.399999999999999" customHeight="1">
      <c r="A15" s="507">
        <v>5</v>
      </c>
      <c r="B15" s="33" t="s">
        <v>676</v>
      </c>
      <c r="C15" s="457"/>
      <c r="D15" s="457"/>
      <c r="E15" s="457"/>
      <c r="F15" s="457"/>
      <c r="G15" s="457"/>
    </row>
    <row r="16" spans="1:9" s="447" customFormat="1" ht="16.399999999999999" customHeight="1">
      <c r="A16" s="507">
        <v>6</v>
      </c>
      <c r="B16" s="33" t="s">
        <v>677</v>
      </c>
      <c r="C16" s="457"/>
      <c r="D16" s="457"/>
      <c r="E16" s="457"/>
      <c r="F16" s="457"/>
      <c r="G16" s="457"/>
    </row>
    <row r="17" spans="1:33" s="447" customFormat="1" ht="16.399999999999999" customHeight="1">
      <c r="A17" s="507">
        <v>7</v>
      </c>
      <c r="B17" s="201" t="s">
        <v>678</v>
      </c>
      <c r="C17" s="457"/>
      <c r="D17" s="457"/>
      <c r="E17" s="457"/>
      <c r="F17" s="457"/>
      <c r="G17" s="457"/>
    </row>
    <row r="18" spans="1:33">
      <c r="A18" s="507">
        <v>8</v>
      </c>
      <c r="B18" s="33" t="s">
        <v>679</v>
      </c>
      <c r="C18" s="457"/>
      <c r="D18" s="457"/>
      <c r="E18" s="457"/>
      <c r="F18" s="457"/>
      <c r="G18" s="457"/>
    </row>
    <row r="19" spans="1:33">
      <c r="A19" s="507">
        <v>9</v>
      </c>
      <c r="B19" s="33" t="s">
        <v>680</v>
      </c>
      <c r="C19" s="457"/>
      <c r="D19" s="457"/>
      <c r="E19" s="457"/>
      <c r="F19" s="457"/>
      <c r="G19" s="457"/>
    </row>
    <row r="20" spans="1:33">
      <c r="A20" s="507">
        <v>10</v>
      </c>
      <c r="B20" s="33" t="s">
        <v>681</v>
      </c>
      <c r="C20" s="457"/>
      <c r="D20" s="457"/>
      <c r="E20" s="457"/>
      <c r="F20" s="457"/>
      <c r="G20" s="457"/>
    </row>
    <row r="21" spans="1:33">
      <c r="A21" s="507">
        <v>11</v>
      </c>
      <c r="B21" s="33" t="s">
        <v>682</v>
      </c>
      <c r="C21" s="457"/>
      <c r="D21" s="457"/>
      <c r="E21" s="457"/>
      <c r="F21" s="457"/>
      <c r="G21" s="457"/>
    </row>
    <row r="22" spans="1:33" s="452" customFormat="1">
      <c r="A22" s="507">
        <v>12</v>
      </c>
      <c r="B22" s="33" t="s">
        <v>683</v>
      </c>
      <c r="C22" s="457"/>
      <c r="D22" s="457"/>
      <c r="E22" s="457"/>
      <c r="F22" s="457"/>
      <c r="G22" s="457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</row>
    <row r="23" spans="1:33">
      <c r="A23" s="507">
        <v>13</v>
      </c>
      <c r="B23" s="33" t="s">
        <v>697</v>
      </c>
      <c r="C23" s="457"/>
      <c r="D23" s="457"/>
      <c r="E23" s="457"/>
      <c r="F23" s="457"/>
      <c r="G23" s="457"/>
    </row>
    <row r="24" spans="1:33">
      <c r="A24" s="507">
        <v>14</v>
      </c>
      <c r="B24" s="33" t="s">
        <v>685</v>
      </c>
      <c r="C24" s="457"/>
      <c r="D24" s="457"/>
      <c r="E24" s="457"/>
      <c r="F24" s="457"/>
      <c r="G24" s="457"/>
    </row>
    <row r="25" spans="1:33">
      <c r="A25" s="507">
        <v>15</v>
      </c>
      <c r="B25" s="201" t="s">
        <v>686</v>
      </c>
      <c r="C25" s="457"/>
      <c r="D25" s="457"/>
      <c r="E25" s="457"/>
      <c r="F25" s="457"/>
      <c r="G25" s="457"/>
    </row>
    <row r="26" spans="1:33">
      <c r="A26" s="507">
        <v>16</v>
      </c>
      <c r="B26" s="201" t="s">
        <v>687</v>
      </c>
      <c r="C26" s="457"/>
      <c r="D26" s="457"/>
      <c r="E26" s="457"/>
      <c r="F26" s="457"/>
      <c r="G26" s="457"/>
    </row>
    <row r="27" spans="1:33">
      <c r="A27" s="507">
        <v>17</v>
      </c>
      <c r="B27" s="33" t="s">
        <v>688</v>
      </c>
      <c r="C27" s="457"/>
      <c r="D27" s="457"/>
      <c r="E27" s="457"/>
      <c r="F27" s="457"/>
      <c r="G27" s="457"/>
    </row>
    <row r="28" spans="1:33">
      <c r="A28" s="507">
        <v>18</v>
      </c>
      <c r="B28" s="201" t="s">
        <v>689</v>
      </c>
      <c r="C28" s="457"/>
      <c r="D28" s="457"/>
      <c r="E28" s="457"/>
      <c r="F28" s="457"/>
      <c r="G28" s="457"/>
    </row>
    <row r="29" spans="1:33">
      <c r="A29" s="507">
        <v>19</v>
      </c>
      <c r="B29" s="33" t="s">
        <v>690</v>
      </c>
      <c r="C29" s="457"/>
      <c r="D29" s="457"/>
      <c r="E29" s="457"/>
      <c r="F29" s="457"/>
      <c r="G29" s="457"/>
    </row>
    <row r="30" spans="1:33">
      <c r="A30" s="507">
        <v>20</v>
      </c>
      <c r="B30" s="33" t="s">
        <v>691</v>
      </c>
      <c r="C30" s="457"/>
      <c r="D30" s="457"/>
      <c r="E30" s="457"/>
      <c r="F30" s="457"/>
      <c r="G30" s="457"/>
    </row>
    <row r="31" spans="1:33">
      <c r="A31" s="507">
        <v>21</v>
      </c>
      <c r="B31" s="33" t="s">
        <v>692</v>
      </c>
      <c r="C31" s="457"/>
      <c r="D31" s="457"/>
      <c r="E31" s="457"/>
      <c r="F31" s="457"/>
      <c r="G31" s="457"/>
    </row>
    <row r="32" spans="1:33">
      <c r="A32" s="507">
        <v>22</v>
      </c>
      <c r="B32" s="33" t="s">
        <v>693</v>
      </c>
      <c r="C32" s="457"/>
      <c r="D32" s="457"/>
      <c r="E32" s="457"/>
      <c r="F32" s="457"/>
      <c r="G32" s="457"/>
    </row>
    <row r="33" spans="1:10">
      <c r="A33" s="507">
        <v>23</v>
      </c>
      <c r="B33" s="33" t="s">
        <v>694</v>
      </c>
      <c r="C33" s="457"/>
      <c r="D33" s="457"/>
      <c r="E33" s="457"/>
      <c r="F33" s="457"/>
      <c r="G33" s="457"/>
    </row>
    <row r="34" spans="1:10">
      <c r="A34" s="484">
        <v>24</v>
      </c>
      <c r="B34" s="33" t="s">
        <v>919</v>
      </c>
      <c r="C34" s="457"/>
      <c r="D34" s="457"/>
      <c r="E34" s="457"/>
      <c r="F34" s="457"/>
      <c r="G34" s="457"/>
    </row>
    <row r="35" spans="1:10">
      <c r="A35" s="484">
        <v>25</v>
      </c>
      <c r="B35" s="33" t="s">
        <v>920</v>
      </c>
      <c r="C35" s="457"/>
      <c r="D35" s="457"/>
      <c r="E35" s="457"/>
      <c r="F35" s="457"/>
      <c r="G35" s="457"/>
    </row>
    <row r="36" spans="1:10">
      <c r="A36" s="484">
        <v>26</v>
      </c>
      <c r="B36" s="33" t="s">
        <v>921</v>
      </c>
      <c r="C36" s="457"/>
      <c r="D36" s="457"/>
      <c r="E36" s="457"/>
      <c r="F36" s="457"/>
      <c r="G36" s="457"/>
    </row>
    <row r="37" spans="1:10">
      <c r="A37" s="454" t="s">
        <v>14</v>
      </c>
      <c r="B37" s="452"/>
      <c r="C37" s="458"/>
      <c r="D37" s="458"/>
      <c r="E37" s="458"/>
      <c r="F37" s="458"/>
      <c r="G37" s="458"/>
    </row>
    <row r="38" spans="1:10">
      <c r="A38" s="455"/>
      <c r="B38" s="453"/>
      <c r="C38" s="453"/>
      <c r="D38" s="453"/>
      <c r="E38" s="453"/>
      <c r="F38" s="453"/>
      <c r="G38" s="453"/>
    </row>
    <row r="39" spans="1:10" s="429" customFormat="1" ht="12.75" customHeight="1">
      <c r="A39" s="13" t="s">
        <v>750</v>
      </c>
      <c r="G39" s="319"/>
    </row>
    <row r="40" spans="1:10" s="429" customFormat="1" ht="13">
      <c r="A40" s="13" t="str">
        <f>'AT-28A_RqmtPlinthArea'!A42</f>
        <v xml:space="preserve">Date : 28.04.2020 </v>
      </c>
      <c r="B40" s="319"/>
    </row>
    <row r="41" spans="1:10">
      <c r="F41" s="320"/>
      <c r="G41" s="320"/>
    </row>
    <row r="42" spans="1:10">
      <c r="A42" s="319"/>
      <c r="C42" s="456"/>
      <c r="D42" s="456"/>
      <c r="E42" s="456"/>
      <c r="F42" s="13" t="s">
        <v>706</v>
      </c>
      <c r="G42" s="456"/>
      <c r="H42" s="456"/>
      <c r="I42" s="456"/>
      <c r="J42" s="456"/>
    </row>
    <row r="43" spans="1:10">
      <c r="B43" s="456"/>
      <c r="C43" s="456"/>
      <c r="D43" s="456"/>
      <c r="E43" s="456"/>
      <c r="F43" s="221" t="s">
        <v>707</v>
      </c>
      <c r="G43" s="456"/>
      <c r="H43" s="456"/>
      <c r="I43" s="456"/>
      <c r="J43" s="456"/>
    </row>
    <row r="44" spans="1:10">
      <c r="A44" s="429"/>
      <c r="B44" s="319"/>
      <c r="C44" s="319"/>
      <c r="D44" s="319"/>
      <c r="E44" s="456"/>
      <c r="F44" s="221" t="s">
        <v>708</v>
      </c>
      <c r="G44" s="456"/>
    </row>
  </sheetData>
  <mergeCells count="8">
    <mergeCell ref="F1:G1"/>
    <mergeCell ref="B2:F2"/>
    <mergeCell ref="B4:H4"/>
    <mergeCell ref="A8:A9"/>
    <mergeCell ref="B8:B9"/>
    <mergeCell ref="C8:C9"/>
    <mergeCell ref="D8:D9"/>
    <mergeCell ref="E8:G8"/>
  </mergeCells>
  <printOptions horizontalCentered="1"/>
  <pageMargins left="0.70866141732283505" right="0.70866141732283505" top="1.2362204720000001" bottom="0.5" header="0.31496062992126" footer="0.31496062992126"/>
  <pageSetup paperSize="9" scale="68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V45"/>
  <sheetViews>
    <sheetView view="pageBreakPreview" topLeftCell="F24" zoomScale="90" zoomScaleNormal="90" zoomScaleSheetLayoutView="90" workbookViewId="0">
      <selection activeCell="L47" sqref="L47"/>
    </sheetView>
  </sheetViews>
  <sheetFormatPr defaultColWidth="9.1796875" defaultRowHeight="14.5"/>
  <cols>
    <col min="1" max="1" width="6.7265625" style="442" customWidth="1"/>
    <col min="2" max="2" width="15.54296875" style="442" customWidth="1"/>
    <col min="3" max="3" width="9.54296875" style="442" customWidth="1"/>
    <col min="4" max="4" width="8.1796875" style="442" customWidth="1"/>
    <col min="5" max="5" width="7.453125" style="442" customWidth="1"/>
    <col min="6" max="6" width="9.1796875" style="442" customWidth="1"/>
    <col min="7" max="7" width="9.54296875" style="442" customWidth="1"/>
    <col min="8" max="8" width="8.1796875" style="442" customWidth="1"/>
    <col min="9" max="9" width="6.90625" style="442" customWidth="1"/>
    <col min="10" max="10" width="9.453125" style="442" customWidth="1"/>
    <col min="11" max="11" width="10.54296875" style="442" customWidth="1"/>
    <col min="12" max="12" width="8.453125" style="442" customWidth="1"/>
    <col min="13" max="13" width="7.453125" style="442" customWidth="1"/>
    <col min="14" max="16" width="8.453125" style="442" customWidth="1"/>
    <col min="17" max="17" width="7.81640625" style="442" customWidth="1"/>
    <col min="18" max="18" width="8.453125" style="442" customWidth="1"/>
    <col min="19" max="20" width="10.54296875" style="442" customWidth="1"/>
    <col min="21" max="21" width="11.1796875" style="442" customWidth="1"/>
    <col min="22" max="22" width="10.54296875" style="442" bestFit="1" customWidth="1"/>
    <col min="23" max="257" width="9.1796875" style="442"/>
    <col min="258" max="258" width="11.453125" style="442" customWidth="1"/>
    <col min="259" max="259" width="9.54296875" style="442" customWidth="1"/>
    <col min="260" max="260" width="8.1796875" style="442" customWidth="1"/>
    <col min="261" max="261" width="7.453125" style="442" customWidth="1"/>
    <col min="262" max="262" width="9.1796875" style="442"/>
    <col min="263" max="263" width="9.54296875" style="442" customWidth="1"/>
    <col min="264" max="264" width="8.1796875" style="442" customWidth="1"/>
    <col min="265" max="265" width="6.90625" style="442" customWidth="1"/>
    <col min="266" max="266" width="9.453125" style="442" customWidth="1"/>
    <col min="267" max="267" width="10.54296875" style="442" customWidth="1"/>
    <col min="268" max="268" width="8.453125" style="442" customWidth="1"/>
    <col min="269" max="269" width="7.453125" style="442" customWidth="1"/>
    <col min="270" max="272" width="8.453125" style="442" customWidth="1"/>
    <col min="273" max="273" width="7.81640625" style="442" customWidth="1"/>
    <col min="274" max="274" width="8.453125" style="442" customWidth="1"/>
    <col min="275" max="276" width="10.54296875" style="442" customWidth="1"/>
    <col min="277" max="277" width="11.1796875" style="442" customWidth="1"/>
    <col min="278" max="278" width="10.54296875" style="442" bestFit="1" customWidth="1"/>
    <col min="279" max="513" width="9.1796875" style="442"/>
    <col min="514" max="514" width="11.453125" style="442" customWidth="1"/>
    <col min="515" max="515" width="9.54296875" style="442" customWidth="1"/>
    <col min="516" max="516" width="8.1796875" style="442" customWidth="1"/>
    <col min="517" max="517" width="7.453125" style="442" customWidth="1"/>
    <col min="518" max="518" width="9.1796875" style="442"/>
    <col min="519" max="519" width="9.54296875" style="442" customWidth="1"/>
    <col min="520" max="520" width="8.1796875" style="442" customWidth="1"/>
    <col min="521" max="521" width="6.90625" style="442" customWidth="1"/>
    <col min="522" max="522" width="9.453125" style="442" customWidth="1"/>
    <col min="523" max="523" width="10.54296875" style="442" customWidth="1"/>
    <col min="524" max="524" width="8.453125" style="442" customWidth="1"/>
    <col min="525" max="525" width="7.453125" style="442" customWidth="1"/>
    <col min="526" max="528" width="8.453125" style="442" customWidth="1"/>
    <col min="529" max="529" width="7.81640625" style="442" customWidth="1"/>
    <col min="530" max="530" width="8.453125" style="442" customWidth="1"/>
    <col min="531" max="532" width="10.54296875" style="442" customWidth="1"/>
    <col min="533" max="533" width="11.1796875" style="442" customWidth="1"/>
    <col min="534" max="534" width="10.54296875" style="442" bestFit="1" customWidth="1"/>
    <col min="535" max="769" width="9.1796875" style="442"/>
    <col min="770" max="770" width="11.453125" style="442" customWidth="1"/>
    <col min="771" max="771" width="9.54296875" style="442" customWidth="1"/>
    <col min="772" max="772" width="8.1796875" style="442" customWidth="1"/>
    <col min="773" max="773" width="7.453125" style="442" customWidth="1"/>
    <col min="774" max="774" width="9.1796875" style="442"/>
    <col min="775" max="775" width="9.54296875" style="442" customWidth="1"/>
    <col min="776" max="776" width="8.1796875" style="442" customWidth="1"/>
    <col min="777" max="777" width="6.90625" style="442" customWidth="1"/>
    <col min="778" max="778" width="9.453125" style="442" customWidth="1"/>
    <col min="779" max="779" width="10.54296875" style="442" customWidth="1"/>
    <col min="780" max="780" width="8.453125" style="442" customWidth="1"/>
    <col min="781" max="781" width="7.453125" style="442" customWidth="1"/>
    <col min="782" max="784" width="8.453125" style="442" customWidth="1"/>
    <col min="785" max="785" width="7.81640625" style="442" customWidth="1"/>
    <col min="786" max="786" width="8.453125" style="442" customWidth="1"/>
    <col min="787" max="788" width="10.54296875" style="442" customWidth="1"/>
    <col min="789" max="789" width="11.1796875" style="442" customWidth="1"/>
    <col min="790" max="790" width="10.54296875" style="442" bestFit="1" customWidth="1"/>
    <col min="791" max="1025" width="9.1796875" style="442"/>
    <col min="1026" max="1026" width="11.453125" style="442" customWidth="1"/>
    <col min="1027" max="1027" width="9.54296875" style="442" customWidth="1"/>
    <col min="1028" max="1028" width="8.1796875" style="442" customWidth="1"/>
    <col min="1029" max="1029" width="7.453125" style="442" customWidth="1"/>
    <col min="1030" max="1030" width="9.1796875" style="442"/>
    <col min="1031" max="1031" width="9.54296875" style="442" customWidth="1"/>
    <col min="1032" max="1032" width="8.1796875" style="442" customWidth="1"/>
    <col min="1033" max="1033" width="6.90625" style="442" customWidth="1"/>
    <col min="1034" max="1034" width="9.453125" style="442" customWidth="1"/>
    <col min="1035" max="1035" width="10.54296875" style="442" customWidth="1"/>
    <col min="1036" max="1036" width="8.453125" style="442" customWidth="1"/>
    <col min="1037" max="1037" width="7.453125" style="442" customWidth="1"/>
    <col min="1038" max="1040" width="8.453125" style="442" customWidth="1"/>
    <col min="1041" max="1041" width="7.81640625" style="442" customWidth="1"/>
    <col min="1042" max="1042" width="8.453125" style="442" customWidth="1"/>
    <col min="1043" max="1044" width="10.54296875" style="442" customWidth="1"/>
    <col min="1045" max="1045" width="11.1796875" style="442" customWidth="1"/>
    <col min="1046" max="1046" width="10.54296875" style="442" bestFit="1" customWidth="1"/>
    <col min="1047" max="1281" width="9.1796875" style="442"/>
    <col min="1282" max="1282" width="11.453125" style="442" customWidth="1"/>
    <col min="1283" max="1283" width="9.54296875" style="442" customWidth="1"/>
    <col min="1284" max="1284" width="8.1796875" style="442" customWidth="1"/>
    <col min="1285" max="1285" width="7.453125" style="442" customWidth="1"/>
    <col min="1286" max="1286" width="9.1796875" style="442"/>
    <col min="1287" max="1287" width="9.54296875" style="442" customWidth="1"/>
    <col min="1288" max="1288" width="8.1796875" style="442" customWidth="1"/>
    <col min="1289" max="1289" width="6.90625" style="442" customWidth="1"/>
    <col min="1290" max="1290" width="9.453125" style="442" customWidth="1"/>
    <col min="1291" max="1291" width="10.54296875" style="442" customWidth="1"/>
    <col min="1292" max="1292" width="8.453125" style="442" customWidth="1"/>
    <col min="1293" max="1293" width="7.453125" style="442" customWidth="1"/>
    <col min="1294" max="1296" width="8.453125" style="442" customWidth="1"/>
    <col min="1297" max="1297" width="7.81640625" style="442" customWidth="1"/>
    <col min="1298" max="1298" width="8.453125" style="442" customWidth="1"/>
    <col min="1299" max="1300" width="10.54296875" style="442" customWidth="1"/>
    <col min="1301" max="1301" width="11.1796875" style="442" customWidth="1"/>
    <col min="1302" max="1302" width="10.54296875" style="442" bestFit="1" customWidth="1"/>
    <col min="1303" max="1537" width="9.1796875" style="442"/>
    <col min="1538" max="1538" width="11.453125" style="442" customWidth="1"/>
    <col min="1539" max="1539" width="9.54296875" style="442" customWidth="1"/>
    <col min="1540" max="1540" width="8.1796875" style="442" customWidth="1"/>
    <col min="1541" max="1541" width="7.453125" style="442" customWidth="1"/>
    <col min="1542" max="1542" width="9.1796875" style="442"/>
    <col min="1543" max="1543" width="9.54296875" style="442" customWidth="1"/>
    <col min="1544" max="1544" width="8.1796875" style="442" customWidth="1"/>
    <col min="1545" max="1545" width="6.90625" style="442" customWidth="1"/>
    <col min="1546" max="1546" width="9.453125" style="442" customWidth="1"/>
    <col min="1547" max="1547" width="10.54296875" style="442" customWidth="1"/>
    <col min="1548" max="1548" width="8.453125" style="442" customWidth="1"/>
    <col min="1549" max="1549" width="7.453125" style="442" customWidth="1"/>
    <col min="1550" max="1552" width="8.453125" style="442" customWidth="1"/>
    <col min="1553" max="1553" width="7.81640625" style="442" customWidth="1"/>
    <col min="1554" max="1554" width="8.453125" style="442" customWidth="1"/>
    <col min="1555" max="1556" width="10.54296875" style="442" customWidth="1"/>
    <col min="1557" max="1557" width="11.1796875" style="442" customWidth="1"/>
    <col min="1558" max="1558" width="10.54296875" style="442" bestFit="1" customWidth="1"/>
    <col min="1559" max="1793" width="9.1796875" style="442"/>
    <col min="1794" max="1794" width="11.453125" style="442" customWidth="1"/>
    <col min="1795" max="1795" width="9.54296875" style="442" customWidth="1"/>
    <col min="1796" max="1796" width="8.1796875" style="442" customWidth="1"/>
    <col min="1797" max="1797" width="7.453125" style="442" customWidth="1"/>
    <col min="1798" max="1798" width="9.1796875" style="442"/>
    <col min="1799" max="1799" width="9.54296875" style="442" customWidth="1"/>
    <col min="1800" max="1800" width="8.1796875" style="442" customWidth="1"/>
    <col min="1801" max="1801" width="6.90625" style="442" customWidth="1"/>
    <col min="1802" max="1802" width="9.453125" style="442" customWidth="1"/>
    <col min="1803" max="1803" width="10.54296875" style="442" customWidth="1"/>
    <col min="1804" max="1804" width="8.453125" style="442" customWidth="1"/>
    <col min="1805" max="1805" width="7.453125" style="442" customWidth="1"/>
    <col min="1806" max="1808" width="8.453125" style="442" customWidth="1"/>
    <col min="1809" max="1809" width="7.81640625" style="442" customWidth="1"/>
    <col min="1810" max="1810" width="8.453125" style="442" customWidth="1"/>
    <col min="1811" max="1812" width="10.54296875" style="442" customWidth="1"/>
    <col min="1813" max="1813" width="11.1796875" style="442" customWidth="1"/>
    <col min="1814" max="1814" width="10.54296875" style="442" bestFit="1" customWidth="1"/>
    <col min="1815" max="2049" width="9.1796875" style="442"/>
    <col min="2050" max="2050" width="11.453125" style="442" customWidth="1"/>
    <col min="2051" max="2051" width="9.54296875" style="442" customWidth="1"/>
    <col min="2052" max="2052" width="8.1796875" style="442" customWidth="1"/>
    <col min="2053" max="2053" width="7.453125" style="442" customWidth="1"/>
    <col min="2054" max="2054" width="9.1796875" style="442"/>
    <col min="2055" max="2055" width="9.54296875" style="442" customWidth="1"/>
    <col min="2056" max="2056" width="8.1796875" style="442" customWidth="1"/>
    <col min="2057" max="2057" width="6.90625" style="442" customWidth="1"/>
    <col min="2058" max="2058" width="9.453125" style="442" customWidth="1"/>
    <col min="2059" max="2059" width="10.54296875" style="442" customWidth="1"/>
    <col min="2060" max="2060" width="8.453125" style="442" customWidth="1"/>
    <col min="2061" max="2061" width="7.453125" style="442" customWidth="1"/>
    <col min="2062" max="2064" width="8.453125" style="442" customWidth="1"/>
    <col min="2065" max="2065" width="7.81640625" style="442" customWidth="1"/>
    <col min="2066" max="2066" width="8.453125" style="442" customWidth="1"/>
    <col min="2067" max="2068" width="10.54296875" style="442" customWidth="1"/>
    <col min="2069" max="2069" width="11.1796875" style="442" customWidth="1"/>
    <col min="2070" max="2070" width="10.54296875" style="442" bestFit="1" customWidth="1"/>
    <col min="2071" max="2305" width="9.1796875" style="442"/>
    <col min="2306" max="2306" width="11.453125" style="442" customWidth="1"/>
    <col min="2307" max="2307" width="9.54296875" style="442" customWidth="1"/>
    <col min="2308" max="2308" width="8.1796875" style="442" customWidth="1"/>
    <col min="2309" max="2309" width="7.453125" style="442" customWidth="1"/>
    <col min="2310" max="2310" width="9.1796875" style="442"/>
    <col min="2311" max="2311" width="9.54296875" style="442" customWidth="1"/>
    <col min="2312" max="2312" width="8.1796875" style="442" customWidth="1"/>
    <col min="2313" max="2313" width="6.90625" style="442" customWidth="1"/>
    <col min="2314" max="2314" width="9.453125" style="442" customWidth="1"/>
    <col min="2315" max="2315" width="10.54296875" style="442" customWidth="1"/>
    <col min="2316" max="2316" width="8.453125" style="442" customWidth="1"/>
    <col min="2317" max="2317" width="7.453125" style="442" customWidth="1"/>
    <col min="2318" max="2320" width="8.453125" style="442" customWidth="1"/>
    <col min="2321" max="2321" width="7.81640625" style="442" customWidth="1"/>
    <col min="2322" max="2322" width="8.453125" style="442" customWidth="1"/>
    <col min="2323" max="2324" width="10.54296875" style="442" customWidth="1"/>
    <col min="2325" max="2325" width="11.1796875" style="442" customWidth="1"/>
    <col min="2326" max="2326" width="10.54296875" style="442" bestFit="1" customWidth="1"/>
    <col min="2327" max="2561" width="9.1796875" style="442"/>
    <col min="2562" max="2562" width="11.453125" style="442" customWidth="1"/>
    <col min="2563" max="2563" width="9.54296875" style="442" customWidth="1"/>
    <col min="2564" max="2564" width="8.1796875" style="442" customWidth="1"/>
    <col min="2565" max="2565" width="7.453125" style="442" customWidth="1"/>
    <col min="2566" max="2566" width="9.1796875" style="442"/>
    <col min="2567" max="2567" width="9.54296875" style="442" customWidth="1"/>
    <col min="2568" max="2568" width="8.1796875" style="442" customWidth="1"/>
    <col min="2569" max="2569" width="6.90625" style="442" customWidth="1"/>
    <col min="2570" max="2570" width="9.453125" style="442" customWidth="1"/>
    <col min="2571" max="2571" width="10.54296875" style="442" customWidth="1"/>
    <col min="2572" max="2572" width="8.453125" style="442" customWidth="1"/>
    <col min="2573" max="2573" width="7.453125" style="442" customWidth="1"/>
    <col min="2574" max="2576" width="8.453125" style="442" customWidth="1"/>
    <col min="2577" max="2577" width="7.81640625" style="442" customWidth="1"/>
    <col min="2578" max="2578" width="8.453125" style="442" customWidth="1"/>
    <col min="2579" max="2580" width="10.54296875" style="442" customWidth="1"/>
    <col min="2581" max="2581" width="11.1796875" style="442" customWidth="1"/>
    <col min="2582" max="2582" width="10.54296875" style="442" bestFit="1" customWidth="1"/>
    <col min="2583" max="2817" width="9.1796875" style="442"/>
    <col min="2818" max="2818" width="11.453125" style="442" customWidth="1"/>
    <col min="2819" max="2819" width="9.54296875" style="442" customWidth="1"/>
    <col min="2820" max="2820" width="8.1796875" style="442" customWidth="1"/>
    <col min="2821" max="2821" width="7.453125" style="442" customWidth="1"/>
    <col min="2822" max="2822" width="9.1796875" style="442"/>
    <col min="2823" max="2823" width="9.54296875" style="442" customWidth="1"/>
    <col min="2824" max="2824" width="8.1796875" style="442" customWidth="1"/>
    <col min="2825" max="2825" width="6.90625" style="442" customWidth="1"/>
    <col min="2826" max="2826" width="9.453125" style="442" customWidth="1"/>
    <col min="2827" max="2827" width="10.54296875" style="442" customWidth="1"/>
    <col min="2828" max="2828" width="8.453125" style="442" customWidth="1"/>
    <col min="2829" max="2829" width="7.453125" style="442" customWidth="1"/>
    <col min="2830" max="2832" width="8.453125" style="442" customWidth="1"/>
    <col min="2833" max="2833" width="7.81640625" style="442" customWidth="1"/>
    <col min="2834" max="2834" width="8.453125" style="442" customWidth="1"/>
    <col min="2835" max="2836" width="10.54296875" style="442" customWidth="1"/>
    <col min="2837" max="2837" width="11.1796875" style="442" customWidth="1"/>
    <col min="2838" max="2838" width="10.54296875" style="442" bestFit="1" customWidth="1"/>
    <col min="2839" max="3073" width="9.1796875" style="442"/>
    <col min="3074" max="3074" width="11.453125" style="442" customWidth="1"/>
    <col min="3075" max="3075" width="9.54296875" style="442" customWidth="1"/>
    <col min="3076" max="3076" width="8.1796875" style="442" customWidth="1"/>
    <col min="3077" max="3077" width="7.453125" style="442" customWidth="1"/>
    <col min="3078" max="3078" width="9.1796875" style="442"/>
    <col min="3079" max="3079" width="9.54296875" style="442" customWidth="1"/>
    <col min="3080" max="3080" width="8.1796875" style="442" customWidth="1"/>
    <col min="3081" max="3081" width="6.90625" style="442" customWidth="1"/>
    <col min="3082" max="3082" width="9.453125" style="442" customWidth="1"/>
    <col min="3083" max="3083" width="10.54296875" style="442" customWidth="1"/>
    <col min="3084" max="3084" width="8.453125" style="442" customWidth="1"/>
    <col min="3085" max="3085" width="7.453125" style="442" customWidth="1"/>
    <col min="3086" max="3088" width="8.453125" style="442" customWidth="1"/>
    <col min="3089" max="3089" width="7.81640625" style="442" customWidth="1"/>
    <col min="3090" max="3090" width="8.453125" style="442" customWidth="1"/>
    <col min="3091" max="3092" width="10.54296875" style="442" customWidth="1"/>
    <col min="3093" max="3093" width="11.1796875" style="442" customWidth="1"/>
    <col min="3094" max="3094" width="10.54296875" style="442" bestFit="1" customWidth="1"/>
    <col min="3095" max="3329" width="9.1796875" style="442"/>
    <col min="3330" max="3330" width="11.453125" style="442" customWidth="1"/>
    <col min="3331" max="3331" width="9.54296875" style="442" customWidth="1"/>
    <col min="3332" max="3332" width="8.1796875" style="442" customWidth="1"/>
    <col min="3333" max="3333" width="7.453125" style="442" customWidth="1"/>
    <col min="3334" max="3334" width="9.1796875" style="442"/>
    <col min="3335" max="3335" width="9.54296875" style="442" customWidth="1"/>
    <col min="3336" max="3336" width="8.1796875" style="442" customWidth="1"/>
    <col min="3337" max="3337" width="6.90625" style="442" customWidth="1"/>
    <col min="3338" max="3338" width="9.453125" style="442" customWidth="1"/>
    <col min="3339" max="3339" width="10.54296875" style="442" customWidth="1"/>
    <col min="3340" max="3340" width="8.453125" style="442" customWidth="1"/>
    <col min="3341" max="3341" width="7.453125" style="442" customWidth="1"/>
    <col min="3342" max="3344" width="8.453125" style="442" customWidth="1"/>
    <col min="3345" max="3345" width="7.81640625" style="442" customWidth="1"/>
    <col min="3346" max="3346" width="8.453125" style="442" customWidth="1"/>
    <col min="3347" max="3348" width="10.54296875" style="442" customWidth="1"/>
    <col min="3349" max="3349" width="11.1796875" style="442" customWidth="1"/>
    <col min="3350" max="3350" width="10.54296875" style="442" bestFit="1" customWidth="1"/>
    <col min="3351" max="3585" width="9.1796875" style="442"/>
    <col min="3586" max="3586" width="11.453125" style="442" customWidth="1"/>
    <col min="3587" max="3587" width="9.54296875" style="442" customWidth="1"/>
    <col min="3588" max="3588" width="8.1796875" style="442" customWidth="1"/>
    <col min="3589" max="3589" width="7.453125" style="442" customWidth="1"/>
    <col min="3590" max="3590" width="9.1796875" style="442"/>
    <col min="3591" max="3591" width="9.54296875" style="442" customWidth="1"/>
    <col min="3592" max="3592" width="8.1796875" style="442" customWidth="1"/>
    <col min="3593" max="3593" width="6.90625" style="442" customWidth="1"/>
    <col min="3594" max="3594" width="9.453125" style="442" customWidth="1"/>
    <col min="3595" max="3595" width="10.54296875" style="442" customWidth="1"/>
    <col min="3596" max="3596" width="8.453125" style="442" customWidth="1"/>
    <col min="3597" max="3597" width="7.453125" style="442" customWidth="1"/>
    <col min="3598" max="3600" width="8.453125" style="442" customWidth="1"/>
    <col min="3601" max="3601" width="7.81640625" style="442" customWidth="1"/>
    <col min="3602" max="3602" width="8.453125" style="442" customWidth="1"/>
    <col min="3603" max="3604" width="10.54296875" style="442" customWidth="1"/>
    <col min="3605" max="3605" width="11.1796875" style="442" customWidth="1"/>
    <col min="3606" max="3606" width="10.54296875" style="442" bestFit="1" customWidth="1"/>
    <col min="3607" max="3841" width="9.1796875" style="442"/>
    <col min="3842" max="3842" width="11.453125" style="442" customWidth="1"/>
    <col min="3843" max="3843" width="9.54296875" style="442" customWidth="1"/>
    <col min="3844" max="3844" width="8.1796875" style="442" customWidth="1"/>
    <col min="3845" max="3845" width="7.453125" style="442" customWidth="1"/>
    <col min="3846" max="3846" width="9.1796875" style="442"/>
    <col min="3847" max="3847" width="9.54296875" style="442" customWidth="1"/>
    <col min="3848" max="3848" width="8.1796875" style="442" customWidth="1"/>
    <col min="3849" max="3849" width="6.90625" style="442" customWidth="1"/>
    <col min="3850" max="3850" width="9.453125" style="442" customWidth="1"/>
    <col min="3851" max="3851" width="10.54296875" style="442" customWidth="1"/>
    <col min="3852" max="3852" width="8.453125" style="442" customWidth="1"/>
    <col min="3853" max="3853" width="7.453125" style="442" customWidth="1"/>
    <col min="3854" max="3856" width="8.453125" style="442" customWidth="1"/>
    <col min="3857" max="3857" width="7.81640625" style="442" customWidth="1"/>
    <col min="3858" max="3858" width="8.453125" style="442" customWidth="1"/>
    <col min="3859" max="3860" width="10.54296875" style="442" customWidth="1"/>
    <col min="3861" max="3861" width="11.1796875" style="442" customWidth="1"/>
    <col min="3862" max="3862" width="10.54296875" style="442" bestFit="1" customWidth="1"/>
    <col min="3863" max="4097" width="9.1796875" style="442"/>
    <col min="4098" max="4098" width="11.453125" style="442" customWidth="1"/>
    <col min="4099" max="4099" width="9.54296875" style="442" customWidth="1"/>
    <col min="4100" max="4100" width="8.1796875" style="442" customWidth="1"/>
    <col min="4101" max="4101" width="7.453125" style="442" customWidth="1"/>
    <col min="4102" max="4102" width="9.1796875" style="442"/>
    <col min="4103" max="4103" width="9.54296875" style="442" customWidth="1"/>
    <col min="4104" max="4104" width="8.1796875" style="442" customWidth="1"/>
    <col min="4105" max="4105" width="6.90625" style="442" customWidth="1"/>
    <col min="4106" max="4106" width="9.453125" style="442" customWidth="1"/>
    <col min="4107" max="4107" width="10.54296875" style="442" customWidth="1"/>
    <col min="4108" max="4108" width="8.453125" style="442" customWidth="1"/>
    <col min="4109" max="4109" width="7.453125" style="442" customWidth="1"/>
    <col min="4110" max="4112" width="8.453125" style="442" customWidth="1"/>
    <col min="4113" max="4113" width="7.81640625" style="442" customWidth="1"/>
    <col min="4114" max="4114" width="8.453125" style="442" customWidth="1"/>
    <col min="4115" max="4116" width="10.54296875" style="442" customWidth="1"/>
    <col min="4117" max="4117" width="11.1796875" style="442" customWidth="1"/>
    <col min="4118" max="4118" width="10.54296875" style="442" bestFit="1" customWidth="1"/>
    <col min="4119" max="4353" width="9.1796875" style="442"/>
    <col min="4354" max="4354" width="11.453125" style="442" customWidth="1"/>
    <col min="4355" max="4355" width="9.54296875" style="442" customWidth="1"/>
    <col min="4356" max="4356" width="8.1796875" style="442" customWidth="1"/>
    <col min="4357" max="4357" width="7.453125" style="442" customWidth="1"/>
    <col min="4358" max="4358" width="9.1796875" style="442"/>
    <col min="4359" max="4359" width="9.54296875" style="442" customWidth="1"/>
    <col min="4360" max="4360" width="8.1796875" style="442" customWidth="1"/>
    <col min="4361" max="4361" width="6.90625" style="442" customWidth="1"/>
    <col min="4362" max="4362" width="9.453125" style="442" customWidth="1"/>
    <col min="4363" max="4363" width="10.54296875" style="442" customWidth="1"/>
    <col min="4364" max="4364" width="8.453125" style="442" customWidth="1"/>
    <col min="4365" max="4365" width="7.453125" style="442" customWidth="1"/>
    <col min="4366" max="4368" width="8.453125" style="442" customWidth="1"/>
    <col min="4369" max="4369" width="7.81640625" style="442" customWidth="1"/>
    <col min="4370" max="4370" width="8.453125" style="442" customWidth="1"/>
    <col min="4371" max="4372" width="10.54296875" style="442" customWidth="1"/>
    <col min="4373" max="4373" width="11.1796875" style="442" customWidth="1"/>
    <col min="4374" max="4374" width="10.54296875" style="442" bestFit="1" customWidth="1"/>
    <col min="4375" max="4609" width="9.1796875" style="442"/>
    <col min="4610" max="4610" width="11.453125" style="442" customWidth="1"/>
    <col min="4611" max="4611" width="9.54296875" style="442" customWidth="1"/>
    <col min="4612" max="4612" width="8.1796875" style="442" customWidth="1"/>
    <col min="4613" max="4613" width="7.453125" style="442" customWidth="1"/>
    <col min="4614" max="4614" width="9.1796875" style="442"/>
    <col min="4615" max="4615" width="9.54296875" style="442" customWidth="1"/>
    <col min="4616" max="4616" width="8.1796875" style="442" customWidth="1"/>
    <col min="4617" max="4617" width="6.90625" style="442" customWidth="1"/>
    <col min="4618" max="4618" width="9.453125" style="442" customWidth="1"/>
    <col min="4619" max="4619" width="10.54296875" style="442" customWidth="1"/>
    <col min="4620" max="4620" width="8.453125" style="442" customWidth="1"/>
    <col min="4621" max="4621" width="7.453125" style="442" customWidth="1"/>
    <col min="4622" max="4624" width="8.453125" style="442" customWidth="1"/>
    <col min="4625" max="4625" width="7.81640625" style="442" customWidth="1"/>
    <col min="4626" max="4626" width="8.453125" style="442" customWidth="1"/>
    <col min="4627" max="4628" width="10.54296875" style="442" customWidth="1"/>
    <col min="4629" max="4629" width="11.1796875" style="442" customWidth="1"/>
    <col min="4630" max="4630" width="10.54296875" style="442" bestFit="1" customWidth="1"/>
    <col min="4631" max="4865" width="9.1796875" style="442"/>
    <col min="4866" max="4866" width="11.453125" style="442" customWidth="1"/>
    <col min="4867" max="4867" width="9.54296875" style="442" customWidth="1"/>
    <col min="4868" max="4868" width="8.1796875" style="442" customWidth="1"/>
    <col min="4869" max="4869" width="7.453125" style="442" customWidth="1"/>
    <col min="4870" max="4870" width="9.1796875" style="442"/>
    <col min="4871" max="4871" width="9.54296875" style="442" customWidth="1"/>
    <col min="4872" max="4872" width="8.1796875" style="442" customWidth="1"/>
    <col min="4873" max="4873" width="6.90625" style="442" customWidth="1"/>
    <col min="4874" max="4874" width="9.453125" style="442" customWidth="1"/>
    <col min="4875" max="4875" width="10.54296875" style="442" customWidth="1"/>
    <col min="4876" max="4876" width="8.453125" style="442" customWidth="1"/>
    <col min="4877" max="4877" width="7.453125" style="442" customWidth="1"/>
    <col min="4878" max="4880" width="8.453125" style="442" customWidth="1"/>
    <col min="4881" max="4881" width="7.81640625" style="442" customWidth="1"/>
    <col min="4882" max="4882" width="8.453125" style="442" customWidth="1"/>
    <col min="4883" max="4884" width="10.54296875" style="442" customWidth="1"/>
    <col min="4885" max="4885" width="11.1796875" style="442" customWidth="1"/>
    <col min="4886" max="4886" width="10.54296875" style="442" bestFit="1" customWidth="1"/>
    <col min="4887" max="5121" width="9.1796875" style="442"/>
    <col min="5122" max="5122" width="11.453125" style="442" customWidth="1"/>
    <col min="5123" max="5123" width="9.54296875" style="442" customWidth="1"/>
    <col min="5124" max="5124" width="8.1796875" style="442" customWidth="1"/>
    <col min="5125" max="5125" width="7.453125" style="442" customWidth="1"/>
    <col min="5126" max="5126" width="9.1796875" style="442"/>
    <col min="5127" max="5127" width="9.54296875" style="442" customWidth="1"/>
    <col min="5128" max="5128" width="8.1796875" style="442" customWidth="1"/>
    <col min="5129" max="5129" width="6.90625" style="442" customWidth="1"/>
    <col min="5130" max="5130" width="9.453125" style="442" customWidth="1"/>
    <col min="5131" max="5131" width="10.54296875" style="442" customWidth="1"/>
    <col min="5132" max="5132" width="8.453125" style="442" customWidth="1"/>
    <col min="5133" max="5133" width="7.453125" style="442" customWidth="1"/>
    <col min="5134" max="5136" width="8.453125" style="442" customWidth="1"/>
    <col min="5137" max="5137" width="7.81640625" style="442" customWidth="1"/>
    <col min="5138" max="5138" width="8.453125" style="442" customWidth="1"/>
    <col min="5139" max="5140" width="10.54296875" style="442" customWidth="1"/>
    <col min="5141" max="5141" width="11.1796875" style="442" customWidth="1"/>
    <col min="5142" max="5142" width="10.54296875" style="442" bestFit="1" customWidth="1"/>
    <col min="5143" max="5377" width="9.1796875" style="442"/>
    <col min="5378" max="5378" width="11.453125" style="442" customWidth="1"/>
    <col min="5379" max="5379" width="9.54296875" style="442" customWidth="1"/>
    <col min="5380" max="5380" width="8.1796875" style="442" customWidth="1"/>
    <col min="5381" max="5381" width="7.453125" style="442" customWidth="1"/>
    <col min="5382" max="5382" width="9.1796875" style="442"/>
    <col min="5383" max="5383" width="9.54296875" style="442" customWidth="1"/>
    <col min="5384" max="5384" width="8.1796875" style="442" customWidth="1"/>
    <col min="5385" max="5385" width="6.90625" style="442" customWidth="1"/>
    <col min="5386" max="5386" width="9.453125" style="442" customWidth="1"/>
    <col min="5387" max="5387" width="10.54296875" style="442" customWidth="1"/>
    <col min="5388" max="5388" width="8.453125" style="442" customWidth="1"/>
    <col min="5389" max="5389" width="7.453125" style="442" customWidth="1"/>
    <col min="5390" max="5392" width="8.453125" style="442" customWidth="1"/>
    <col min="5393" max="5393" width="7.81640625" style="442" customWidth="1"/>
    <col min="5394" max="5394" width="8.453125" style="442" customWidth="1"/>
    <col min="5395" max="5396" width="10.54296875" style="442" customWidth="1"/>
    <col min="5397" max="5397" width="11.1796875" style="442" customWidth="1"/>
    <col min="5398" max="5398" width="10.54296875" style="442" bestFit="1" customWidth="1"/>
    <col min="5399" max="5633" width="9.1796875" style="442"/>
    <col min="5634" max="5634" width="11.453125" style="442" customWidth="1"/>
    <col min="5635" max="5635" width="9.54296875" style="442" customWidth="1"/>
    <col min="5636" max="5636" width="8.1796875" style="442" customWidth="1"/>
    <col min="5637" max="5637" width="7.453125" style="442" customWidth="1"/>
    <col min="5638" max="5638" width="9.1796875" style="442"/>
    <col min="5639" max="5639" width="9.54296875" style="442" customWidth="1"/>
    <col min="5640" max="5640" width="8.1796875" style="442" customWidth="1"/>
    <col min="5641" max="5641" width="6.90625" style="442" customWidth="1"/>
    <col min="5642" max="5642" width="9.453125" style="442" customWidth="1"/>
    <col min="5643" max="5643" width="10.54296875" style="442" customWidth="1"/>
    <col min="5644" max="5644" width="8.453125" style="442" customWidth="1"/>
    <col min="5645" max="5645" width="7.453125" style="442" customWidth="1"/>
    <col min="5646" max="5648" width="8.453125" style="442" customWidth="1"/>
    <col min="5649" max="5649" width="7.81640625" style="442" customWidth="1"/>
    <col min="5650" max="5650" width="8.453125" style="442" customWidth="1"/>
    <col min="5651" max="5652" width="10.54296875" style="442" customWidth="1"/>
    <col min="5653" max="5653" width="11.1796875" style="442" customWidth="1"/>
    <col min="5654" max="5654" width="10.54296875" style="442" bestFit="1" customWidth="1"/>
    <col min="5655" max="5889" width="9.1796875" style="442"/>
    <col min="5890" max="5890" width="11.453125" style="442" customWidth="1"/>
    <col min="5891" max="5891" width="9.54296875" style="442" customWidth="1"/>
    <col min="5892" max="5892" width="8.1796875" style="442" customWidth="1"/>
    <col min="5893" max="5893" width="7.453125" style="442" customWidth="1"/>
    <col min="5894" max="5894" width="9.1796875" style="442"/>
    <col min="5895" max="5895" width="9.54296875" style="442" customWidth="1"/>
    <col min="5896" max="5896" width="8.1796875" style="442" customWidth="1"/>
    <col min="5897" max="5897" width="6.90625" style="442" customWidth="1"/>
    <col min="5898" max="5898" width="9.453125" style="442" customWidth="1"/>
    <col min="5899" max="5899" width="10.54296875" style="442" customWidth="1"/>
    <col min="5900" max="5900" width="8.453125" style="442" customWidth="1"/>
    <col min="5901" max="5901" width="7.453125" style="442" customWidth="1"/>
    <col min="5902" max="5904" width="8.453125" style="442" customWidth="1"/>
    <col min="5905" max="5905" width="7.81640625" style="442" customWidth="1"/>
    <col min="5906" max="5906" width="8.453125" style="442" customWidth="1"/>
    <col min="5907" max="5908" width="10.54296875" style="442" customWidth="1"/>
    <col min="5909" max="5909" width="11.1796875" style="442" customWidth="1"/>
    <col min="5910" max="5910" width="10.54296875" style="442" bestFit="1" customWidth="1"/>
    <col min="5911" max="6145" width="9.1796875" style="442"/>
    <col min="6146" max="6146" width="11.453125" style="442" customWidth="1"/>
    <col min="6147" max="6147" width="9.54296875" style="442" customWidth="1"/>
    <col min="6148" max="6148" width="8.1796875" style="442" customWidth="1"/>
    <col min="6149" max="6149" width="7.453125" style="442" customWidth="1"/>
    <col min="6150" max="6150" width="9.1796875" style="442"/>
    <col min="6151" max="6151" width="9.54296875" style="442" customWidth="1"/>
    <col min="6152" max="6152" width="8.1796875" style="442" customWidth="1"/>
    <col min="6153" max="6153" width="6.90625" style="442" customWidth="1"/>
    <col min="6154" max="6154" width="9.453125" style="442" customWidth="1"/>
    <col min="6155" max="6155" width="10.54296875" style="442" customWidth="1"/>
    <col min="6156" max="6156" width="8.453125" style="442" customWidth="1"/>
    <col min="6157" max="6157" width="7.453125" style="442" customWidth="1"/>
    <col min="6158" max="6160" width="8.453125" style="442" customWidth="1"/>
    <col min="6161" max="6161" width="7.81640625" style="442" customWidth="1"/>
    <col min="6162" max="6162" width="8.453125" style="442" customWidth="1"/>
    <col min="6163" max="6164" width="10.54296875" style="442" customWidth="1"/>
    <col min="6165" max="6165" width="11.1796875" style="442" customWidth="1"/>
    <col min="6166" max="6166" width="10.54296875" style="442" bestFit="1" customWidth="1"/>
    <col min="6167" max="6401" width="9.1796875" style="442"/>
    <col min="6402" max="6402" width="11.453125" style="442" customWidth="1"/>
    <col min="6403" max="6403" width="9.54296875" style="442" customWidth="1"/>
    <col min="6404" max="6404" width="8.1796875" style="442" customWidth="1"/>
    <col min="6405" max="6405" width="7.453125" style="442" customWidth="1"/>
    <col min="6406" max="6406" width="9.1796875" style="442"/>
    <col min="6407" max="6407" width="9.54296875" style="442" customWidth="1"/>
    <col min="6408" max="6408" width="8.1796875" style="442" customWidth="1"/>
    <col min="6409" max="6409" width="6.90625" style="442" customWidth="1"/>
    <col min="6410" max="6410" width="9.453125" style="442" customWidth="1"/>
    <col min="6411" max="6411" width="10.54296875" style="442" customWidth="1"/>
    <col min="6412" max="6412" width="8.453125" style="442" customWidth="1"/>
    <col min="6413" max="6413" width="7.453125" style="442" customWidth="1"/>
    <col min="6414" max="6416" width="8.453125" style="442" customWidth="1"/>
    <col min="6417" max="6417" width="7.81640625" style="442" customWidth="1"/>
    <col min="6418" max="6418" width="8.453125" style="442" customWidth="1"/>
    <col min="6419" max="6420" width="10.54296875" style="442" customWidth="1"/>
    <col min="6421" max="6421" width="11.1796875" style="442" customWidth="1"/>
    <col min="6422" max="6422" width="10.54296875" style="442" bestFit="1" customWidth="1"/>
    <col min="6423" max="6657" width="9.1796875" style="442"/>
    <col min="6658" max="6658" width="11.453125" style="442" customWidth="1"/>
    <col min="6659" max="6659" width="9.54296875" style="442" customWidth="1"/>
    <col min="6660" max="6660" width="8.1796875" style="442" customWidth="1"/>
    <col min="6661" max="6661" width="7.453125" style="442" customWidth="1"/>
    <col min="6662" max="6662" width="9.1796875" style="442"/>
    <col min="6663" max="6663" width="9.54296875" style="442" customWidth="1"/>
    <col min="6664" max="6664" width="8.1796875" style="442" customWidth="1"/>
    <col min="6665" max="6665" width="6.90625" style="442" customWidth="1"/>
    <col min="6666" max="6666" width="9.453125" style="442" customWidth="1"/>
    <col min="6667" max="6667" width="10.54296875" style="442" customWidth="1"/>
    <col min="6668" max="6668" width="8.453125" style="442" customWidth="1"/>
    <col min="6669" max="6669" width="7.453125" style="442" customWidth="1"/>
    <col min="6670" max="6672" width="8.453125" style="442" customWidth="1"/>
    <col min="6673" max="6673" width="7.81640625" style="442" customWidth="1"/>
    <col min="6674" max="6674" width="8.453125" style="442" customWidth="1"/>
    <col min="6675" max="6676" width="10.54296875" style="442" customWidth="1"/>
    <col min="6677" max="6677" width="11.1796875" style="442" customWidth="1"/>
    <col min="6678" max="6678" width="10.54296875" style="442" bestFit="1" customWidth="1"/>
    <col min="6679" max="6913" width="9.1796875" style="442"/>
    <col min="6914" max="6914" width="11.453125" style="442" customWidth="1"/>
    <col min="6915" max="6915" width="9.54296875" style="442" customWidth="1"/>
    <col min="6916" max="6916" width="8.1796875" style="442" customWidth="1"/>
    <col min="6917" max="6917" width="7.453125" style="442" customWidth="1"/>
    <col min="6918" max="6918" width="9.1796875" style="442"/>
    <col min="6919" max="6919" width="9.54296875" style="442" customWidth="1"/>
    <col min="6920" max="6920" width="8.1796875" style="442" customWidth="1"/>
    <col min="6921" max="6921" width="6.90625" style="442" customWidth="1"/>
    <col min="6922" max="6922" width="9.453125" style="442" customWidth="1"/>
    <col min="6923" max="6923" width="10.54296875" style="442" customWidth="1"/>
    <col min="6924" max="6924" width="8.453125" style="442" customWidth="1"/>
    <col min="6925" max="6925" width="7.453125" style="442" customWidth="1"/>
    <col min="6926" max="6928" width="8.453125" style="442" customWidth="1"/>
    <col min="6929" max="6929" width="7.81640625" style="442" customWidth="1"/>
    <col min="6930" max="6930" width="8.453125" style="442" customWidth="1"/>
    <col min="6931" max="6932" width="10.54296875" style="442" customWidth="1"/>
    <col min="6933" max="6933" width="11.1796875" style="442" customWidth="1"/>
    <col min="6934" max="6934" width="10.54296875" style="442" bestFit="1" customWidth="1"/>
    <col min="6935" max="7169" width="9.1796875" style="442"/>
    <col min="7170" max="7170" width="11.453125" style="442" customWidth="1"/>
    <col min="7171" max="7171" width="9.54296875" style="442" customWidth="1"/>
    <col min="7172" max="7172" width="8.1796875" style="442" customWidth="1"/>
    <col min="7173" max="7173" width="7.453125" style="442" customWidth="1"/>
    <col min="7174" max="7174" width="9.1796875" style="442"/>
    <col min="7175" max="7175" width="9.54296875" style="442" customWidth="1"/>
    <col min="7176" max="7176" width="8.1796875" style="442" customWidth="1"/>
    <col min="7177" max="7177" width="6.90625" style="442" customWidth="1"/>
    <col min="7178" max="7178" width="9.453125" style="442" customWidth="1"/>
    <col min="7179" max="7179" width="10.54296875" style="442" customWidth="1"/>
    <col min="7180" max="7180" width="8.453125" style="442" customWidth="1"/>
    <col min="7181" max="7181" width="7.453125" style="442" customWidth="1"/>
    <col min="7182" max="7184" width="8.453125" style="442" customWidth="1"/>
    <col min="7185" max="7185" width="7.81640625" style="442" customWidth="1"/>
    <col min="7186" max="7186" width="8.453125" style="442" customWidth="1"/>
    <col min="7187" max="7188" width="10.54296875" style="442" customWidth="1"/>
    <col min="7189" max="7189" width="11.1796875" style="442" customWidth="1"/>
    <col min="7190" max="7190" width="10.54296875" style="442" bestFit="1" customWidth="1"/>
    <col min="7191" max="7425" width="9.1796875" style="442"/>
    <col min="7426" max="7426" width="11.453125" style="442" customWidth="1"/>
    <col min="7427" max="7427" width="9.54296875" style="442" customWidth="1"/>
    <col min="7428" max="7428" width="8.1796875" style="442" customWidth="1"/>
    <col min="7429" max="7429" width="7.453125" style="442" customWidth="1"/>
    <col min="7430" max="7430" width="9.1796875" style="442"/>
    <col min="7431" max="7431" width="9.54296875" style="442" customWidth="1"/>
    <col min="7432" max="7432" width="8.1796875" style="442" customWidth="1"/>
    <col min="7433" max="7433" width="6.90625" style="442" customWidth="1"/>
    <col min="7434" max="7434" width="9.453125" style="442" customWidth="1"/>
    <col min="7435" max="7435" width="10.54296875" style="442" customWidth="1"/>
    <col min="7436" max="7436" width="8.453125" style="442" customWidth="1"/>
    <col min="7437" max="7437" width="7.453125" style="442" customWidth="1"/>
    <col min="7438" max="7440" width="8.453125" style="442" customWidth="1"/>
    <col min="7441" max="7441" width="7.81640625" style="442" customWidth="1"/>
    <col min="7442" max="7442" width="8.453125" style="442" customWidth="1"/>
    <col min="7443" max="7444" width="10.54296875" style="442" customWidth="1"/>
    <col min="7445" max="7445" width="11.1796875" style="442" customWidth="1"/>
    <col min="7446" max="7446" width="10.54296875" style="442" bestFit="1" customWidth="1"/>
    <col min="7447" max="7681" width="9.1796875" style="442"/>
    <col min="7682" max="7682" width="11.453125" style="442" customWidth="1"/>
    <col min="7683" max="7683" width="9.54296875" style="442" customWidth="1"/>
    <col min="7684" max="7684" width="8.1796875" style="442" customWidth="1"/>
    <col min="7685" max="7685" width="7.453125" style="442" customWidth="1"/>
    <col min="7686" max="7686" width="9.1796875" style="442"/>
    <col min="7687" max="7687" width="9.54296875" style="442" customWidth="1"/>
    <col min="7688" max="7688" width="8.1796875" style="442" customWidth="1"/>
    <col min="7689" max="7689" width="6.90625" style="442" customWidth="1"/>
    <col min="7690" max="7690" width="9.453125" style="442" customWidth="1"/>
    <col min="7691" max="7691" width="10.54296875" style="442" customWidth="1"/>
    <col min="7692" max="7692" width="8.453125" style="442" customWidth="1"/>
    <col min="7693" max="7693" width="7.453125" style="442" customWidth="1"/>
    <col min="7694" max="7696" width="8.453125" style="442" customWidth="1"/>
    <col min="7697" max="7697" width="7.81640625" style="442" customWidth="1"/>
    <col min="7698" max="7698" width="8.453125" style="442" customWidth="1"/>
    <col min="7699" max="7700" width="10.54296875" style="442" customWidth="1"/>
    <col min="7701" max="7701" width="11.1796875" style="442" customWidth="1"/>
    <col min="7702" max="7702" width="10.54296875" style="442" bestFit="1" customWidth="1"/>
    <col min="7703" max="7937" width="9.1796875" style="442"/>
    <col min="7938" max="7938" width="11.453125" style="442" customWidth="1"/>
    <col min="7939" max="7939" width="9.54296875" style="442" customWidth="1"/>
    <col min="7940" max="7940" width="8.1796875" style="442" customWidth="1"/>
    <col min="7941" max="7941" width="7.453125" style="442" customWidth="1"/>
    <col min="7942" max="7942" width="9.1796875" style="442"/>
    <col min="7943" max="7943" width="9.54296875" style="442" customWidth="1"/>
    <col min="7944" max="7944" width="8.1796875" style="442" customWidth="1"/>
    <col min="7945" max="7945" width="6.90625" style="442" customWidth="1"/>
    <col min="7946" max="7946" width="9.453125" style="442" customWidth="1"/>
    <col min="7947" max="7947" width="10.54296875" style="442" customWidth="1"/>
    <col min="7948" max="7948" width="8.453125" style="442" customWidth="1"/>
    <col min="7949" max="7949" width="7.453125" style="442" customWidth="1"/>
    <col min="7950" max="7952" width="8.453125" style="442" customWidth="1"/>
    <col min="7953" max="7953" width="7.81640625" style="442" customWidth="1"/>
    <col min="7954" max="7954" width="8.453125" style="442" customWidth="1"/>
    <col min="7955" max="7956" width="10.54296875" style="442" customWidth="1"/>
    <col min="7957" max="7957" width="11.1796875" style="442" customWidth="1"/>
    <col min="7958" max="7958" width="10.54296875" style="442" bestFit="1" customWidth="1"/>
    <col min="7959" max="8193" width="9.1796875" style="442"/>
    <col min="8194" max="8194" width="11.453125" style="442" customWidth="1"/>
    <col min="8195" max="8195" width="9.54296875" style="442" customWidth="1"/>
    <col min="8196" max="8196" width="8.1796875" style="442" customWidth="1"/>
    <col min="8197" max="8197" width="7.453125" style="442" customWidth="1"/>
    <col min="8198" max="8198" width="9.1796875" style="442"/>
    <col min="8199" max="8199" width="9.54296875" style="442" customWidth="1"/>
    <col min="8200" max="8200" width="8.1796875" style="442" customWidth="1"/>
    <col min="8201" max="8201" width="6.90625" style="442" customWidth="1"/>
    <col min="8202" max="8202" width="9.453125" style="442" customWidth="1"/>
    <col min="8203" max="8203" width="10.54296875" style="442" customWidth="1"/>
    <col min="8204" max="8204" width="8.453125" style="442" customWidth="1"/>
    <col min="8205" max="8205" width="7.453125" style="442" customWidth="1"/>
    <col min="8206" max="8208" width="8.453125" style="442" customWidth="1"/>
    <col min="8209" max="8209" width="7.81640625" style="442" customWidth="1"/>
    <col min="8210" max="8210" width="8.453125" style="442" customWidth="1"/>
    <col min="8211" max="8212" width="10.54296875" style="442" customWidth="1"/>
    <col min="8213" max="8213" width="11.1796875" style="442" customWidth="1"/>
    <col min="8214" max="8214" width="10.54296875" style="442" bestFit="1" customWidth="1"/>
    <col min="8215" max="8449" width="9.1796875" style="442"/>
    <col min="8450" max="8450" width="11.453125" style="442" customWidth="1"/>
    <col min="8451" max="8451" width="9.54296875" style="442" customWidth="1"/>
    <col min="8452" max="8452" width="8.1796875" style="442" customWidth="1"/>
    <col min="8453" max="8453" width="7.453125" style="442" customWidth="1"/>
    <col min="8454" max="8454" width="9.1796875" style="442"/>
    <col min="8455" max="8455" width="9.54296875" style="442" customWidth="1"/>
    <col min="8456" max="8456" width="8.1796875" style="442" customWidth="1"/>
    <col min="8457" max="8457" width="6.90625" style="442" customWidth="1"/>
    <col min="8458" max="8458" width="9.453125" style="442" customWidth="1"/>
    <col min="8459" max="8459" width="10.54296875" style="442" customWidth="1"/>
    <col min="8460" max="8460" width="8.453125" style="442" customWidth="1"/>
    <col min="8461" max="8461" width="7.453125" style="442" customWidth="1"/>
    <col min="8462" max="8464" width="8.453125" style="442" customWidth="1"/>
    <col min="8465" max="8465" width="7.81640625" style="442" customWidth="1"/>
    <col min="8466" max="8466" width="8.453125" style="442" customWidth="1"/>
    <col min="8467" max="8468" width="10.54296875" style="442" customWidth="1"/>
    <col min="8469" max="8469" width="11.1796875" style="442" customWidth="1"/>
    <col min="8470" max="8470" width="10.54296875" style="442" bestFit="1" customWidth="1"/>
    <col min="8471" max="8705" width="9.1796875" style="442"/>
    <col min="8706" max="8706" width="11.453125" style="442" customWidth="1"/>
    <col min="8707" max="8707" width="9.54296875" style="442" customWidth="1"/>
    <col min="8708" max="8708" width="8.1796875" style="442" customWidth="1"/>
    <col min="8709" max="8709" width="7.453125" style="442" customWidth="1"/>
    <col min="8710" max="8710" width="9.1796875" style="442"/>
    <col min="8711" max="8711" width="9.54296875" style="442" customWidth="1"/>
    <col min="8712" max="8712" width="8.1796875" style="442" customWidth="1"/>
    <col min="8713" max="8713" width="6.90625" style="442" customWidth="1"/>
    <col min="8714" max="8714" width="9.453125" style="442" customWidth="1"/>
    <col min="8715" max="8715" width="10.54296875" style="442" customWidth="1"/>
    <col min="8716" max="8716" width="8.453125" style="442" customWidth="1"/>
    <col min="8717" max="8717" width="7.453125" style="442" customWidth="1"/>
    <col min="8718" max="8720" width="8.453125" style="442" customWidth="1"/>
    <col min="8721" max="8721" width="7.81640625" style="442" customWidth="1"/>
    <col min="8722" max="8722" width="8.453125" style="442" customWidth="1"/>
    <col min="8723" max="8724" width="10.54296875" style="442" customWidth="1"/>
    <col min="8725" max="8725" width="11.1796875" style="442" customWidth="1"/>
    <col min="8726" max="8726" width="10.54296875" style="442" bestFit="1" customWidth="1"/>
    <col min="8727" max="8961" width="9.1796875" style="442"/>
    <col min="8962" max="8962" width="11.453125" style="442" customWidth="1"/>
    <col min="8963" max="8963" width="9.54296875" style="442" customWidth="1"/>
    <col min="8964" max="8964" width="8.1796875" style="442" customWidth="1"/>
    <col min="8965" max="8965" width="7.453125" style="442" customWidth="1"/>
    <col min="8966" max="8966" width="9.1796875" style="442"/>
    <col min="8967" max="8967" width="9.54296875" style="442" customWidth="1"/>
    <col min="8968" max="8968" width="8.1796875" style="442" customWidth="1"/>
    <col min="8969" max="8969" width="6.90625" style="442" customWidth="1"/>
    <col min="8970" max="8970" width="9.453125" style="442" customWidth="1"/>
    <col min="8971" max="8971" width="10.54296875" style="442" customWidth="1"/>
    <col min="8972" max="8972" width="8.453125" style="442" customWidth="1"/>
    <col min="8973" max="8973" width="7.453125" style="442" customWidth="1"/>
    <col min="8974" max="8976" width="8.453125" style="442" customWidth="1"/>
    <col min="8977" max="8977" width="7.81640625" style="442" customWidth="1"/>
    <col min="8978" max="8978" width="8.453125" style="442" customWidth="1"/>
    <col min="8979" max="8980" width="10.54296875" style="442" customWidth="1"/>
    <col min="8981" max="8981" width="11.1796875" style="442" customWidth="1"/>
    <col min="8982" max="8982" width="10.54296875" style="442" bestFit="1" customWidth="1"/>
    <col min="8983" max="9217" width="9.1796875" style="442"/>
    <col min="9218" max="9218" width="11.453125" style="442" customWidth="1"/>
    <col min="9219" max="9219" width="9.54296875" style="442" customWidth="1"/>
    <col min="9220" max="9220" width="8.1796875" style="442" customWidth="1"/>
    <col min="9221" max="9221" width="7.453125" style="442" customWidth="1"/>
    <col min="9222" max="9222" width="9.1796875" style="442"/>
    <col min="9223" max="9223" width="9.54296875" style="442" customWidth="1"/>
    <col min="9224" max="9224" width="8.1796875" style="442" customWidth="1"/>
    <col min="9225" max="9225" width="6.90625" style="442" customWidth="1"/>
    <col min="9226" max="9226" width="9.453125" style="442" customWidth="1"/>
    <col min="9227" max="9227" width="10.54296875" style="442" customWidth="1"/>
    <col min="9228" max="9228" width="8.453125" style="442" customWidth="1"/>
    <col min="9229" max="9229" width="7.453125" style="442" customWidth="1"/>
    <col min="9230" max="9232" width="8.453125" style="442" customWidth="1"/>
    <col min="9233" max="9233" width="7.81640625" style="442" customWidth="1"/>
    <col min="9234" max="9234" width="8.453125" style="442" customWidth="1"/>
    <col min="9235" max="9236" width="10.54296875" style="442" customWidth="1"/>
    <col min="9237" max="9237" width="11.1796875" style="442" customWidth="1"/>
    <col min="9238" max="9238" width="10.54296875" style="442" bestFit="1" customWidth="1"/>
    <col min="9239" max="9473" width="9.1796875" style="442"/>
    <col min="9474" max="9474" width="11.453125" style="442" customWidth="1"/>
    <col min="9475" max="9475" width="9.54296875" style="442" customWidth="1"/>
    <col min="9476" max="9476" width="8.1796875" style="442" customWidth="1"/>
    <col min="9477" max="9477" width="7.453125" style="442" customWidth="1"/>
    <col min="9478" max="9478" width="9.1796875" style="442"/>
    <col min="9479" max="9479" width="9.54296875" style="442" customWidth="1"/>
    <col min="9480" max="9480" width="8.1796875" style="442" customWidth="1"/>
    <col min="9481" max="9481" width="6.90625" style="442" customWidth="1"/>
    <col min="9482" max="9482" width="9.453125" style="442" customWidth="1"/>
    <col min="9483" max="9483" width="10.54296875" style="442" customWidth="1"/>
    <col min="9484" max="9484" width="8.453125" style="442" customWidth="1"/>
    <col min="9485" max="9485" width="7.453125" style="442" customWidth="1"/>
    <col min="9486" max="9488" width="8.453125" style="442" customWidth="1"/>
    <col min="9489" max="9489" width="7.81640625" style="442" customWidth="1"/>
    <col min="9490" max="9490" width="8.453125" style="442" customWidth="1"/>
    <col min="9491" max="9492" width="10.54296875" style="442" customWidth="1"/>
    <col min="9493" max="9493" width="11.1796875" style="442" customWidth="1"/>
    <col min="9494" max="9494" width="10.54296875" style="442" bestFit="1" customWidth="1"/>
    <col min="9495" max="9729" width="9.1796875" style="442"/>
    <col min="9730" max="9730" width="11.453125" style="442" customWidth="1"/>
    <col min="9731" max="9731" width="9.54296875" style="442" customWidth="1"/>
    <col min="9732" max="9732" width="8.1796875" style="442" customWidth="1"/>
    <col min="9733" max="9733" width="7.453125" style="442" customWidth="1"/>
    <col min="9734" max="9734" width="9.1796875" style="442"/>
    <col min="9735" max="9735" width="9.54296875" style="442" customWidth="1"/>
    <col min="9736" max="9736" width="8.1796875" style="442" customWidth="1"/>
    <col min="9737" max="9737" width="6.90625" style="442" customWidth="1"/>
    <col min="9738" max="9738" width="9.453125" style="442" customWidth="1"/>
    <col min="9739" max="9739" width="10.54296875" style="442" customWidth="1"/>
    <col min="9740" max="9740" width="8.453125" style="442" customWidth="1"/>
    <col min="9741" max="9741" width="7.453125" style="442" customWidth="1"/>
    <col min="9742" max="9744" width="8.453125" style="442" customWidth="1"/>
    <col min="9745" max="9745" width="7.81640625" style="442" customWidth="1"/>
    <col min="9746" max="9746" width="8.453125" style="442" customWidth="1"/>
    <col min="9747" max="9748" width="10.54296875" style="442" customWidth="1"/>
    <col min="9749" max="9749" width="11.1796875" style="442" customWidth="1"/>
    <col min="9750" max="9750" width="10.54296875" style="442" bestFit="1" customWidth="1"/>
    <col min="9751" max="9985" width="9.1796875" style="442"/>
    <col min="9986" max="9986" width="11.453125" style="442" customWidth="1"/>
    <col min="9987" max="9987" width="9.54296875" style="442" customWidth="1"/>
    <col min="9988" max="9988" width="8.1796875" style="442" customWidth="1"/>
    <col min="9989" max="9989" width="7.453125" style="442" customWidth="1"/>
    <col min="9990" max="9990" width="9.1796875" style="442"/>
    <col min="9991" max="9991" width="9.54296875" style="442" customWidth="1"/>
    <col min="9992" max="9992" width="8.1796875" style="442" customWidth="1"/>
    <col min="9993" max="9993" width="6.90625" style="442" customWidth="1"/>
    <col min="9994" max="9994" width="9.453125" style="442" customWidth="1"/>
    <col min="9995" max="9995" width="10.54296875" style="442" customWidth="1"/>
    <col min="9996" max="9996" width="8.453125" style="442" customWidth="1"/>
    <col min="9997" max="9997" width="7.453125" style="442" customWidth="1"/>
    <col min="9998" max="10000" width="8.453125" style="442" customWidth="1"/>
    <col min="10001" max="10001" width="7.81640625" style="442" customWidth="1"/>
    <col min="10002" max="10002" width="8.453125" style="442" customWidth="1"/>
    <col min="10003" max="10004" width="10.54296875" style="442" customWidth="1"/>
    <col min="10005" max="10005" width="11.1796875" style="442" customWidth="1"/>
    <col min="10006" max="10006" width="10.54296875" style="442" bestFit="1" customWidth="1"/>
    <col min="10007" max="10241" width="9.1796875" style="442"/>
    <col min="10242" max="10242" width="11.453125" style="442" customWidth="1"/>
    <col min="10243" max="10243" width="9.54296875" style="442" customWidth="1"/>
    <col min="10244" max="10244" width="8.1796875" style="442" customWidth="1"/>
    <col min="10245" max="10245" width="7.453125" style="442" customWidth="1"/>
    <col min="10246" max="10246" width="9.1796875" style="442"/>
    <col min="10247" max="10247" width="9.54296875" style="442" customWidth="1"/>
    <col min="10248" max="10248" width="8.1796875" style="442" customWidth="1"/>
    <col min="10249" max="10249" width="6.90625" style="442" customWidth="1"/>
    <col min="10250" max="10250" width="9.453125" style="442" customWidth="1"/>
    <col min="10251" max="10251" width="10.54296875" style="442" customWidth="1"/>
    <col min="10252" max="10252" width="8.453125" style="442" customWidth="1"/>
    <col min="10253" max="10253" width="7.453125" style="442" customWidth="1"/>
    <col min="10254" max="10256" width="8.453125" style="442" customWidth="1"/>
    <col min="10257" max="10257" width="7.81640625" style="442" customWidth="1"/>
    <col min="10258" max="10258" width="8.453125" style="442" customWidth="1"/>
    <col min="10259" max="10260" width="10.54296875" style="442" customWidth="1"/>
    <col min="10261" max="10261" width="11.1796875" style="442" customWidth="1"/>
    <col min="10262" max="10262" width="10.54296875" style="442" bestFit="1" customWidth="1"/>
    <col min="10263" max="10497" width="9.1796875" style="442"/>
    <col min="10498" max="10498" width="11.453125" style="442" customWidth="1"/>
    <col min="10499" max="10499" width="9.54296875" style="442" customWidth="1"/>
    <col min="10500" max="10500" width="8.1796875" style="442" customWidth="1"/>
    <col min="10501" max="10501" width="7.453125" style="442" customWidth="1"/>
    <col min="10502" max="10502" width="9.1796875" style="442"/>
    <col min="10503" max="10503" width="9.54296875" style="442" customWidth="1"/>
    <col min="10504" max="10504" width="8.1796875" style="442" customWidth="1"/>
    <col min="10505" max="10505" width="6.90625" style="442" customWidth="1"/>
    <col min="10506" max="10506" width="9.453125" style="442" customWidth="1"/>
    <col min="10507" max="10507" width="10.54296875" style="442" customWidth="1"/>
    <col min="10508" max="10508" width="8.453125" style="442" customWidth="1"/>
    <col min="10509" max="10509" width="7.453125" style="442" customWidth="1"/>
    <col min="10510" max="10512" width="8.453125" style="442" customWidth="1"/>
    <col min="10513" max="10513" width="7.81640625" style="442" customWidth="1"/>
    <col min="10514" max="10514" width="8.453125" style="442" customWidth="1"/>
    <col min="10515" max="10516" width="10.54296875" style="442" customWidth="1"/>
    <col min="10517" max="10517" width="11.1796875" style="442" customWidth="1"/>
    <col min="10518" max="10518" width="10.54296875" style="442" bestFit="1" customWidth="1"/>
    <col min="10519" max="10753" width="9.1796875" style="442"/>
    <col min="10754" max="10754" width="11.453125" style="442" customWidth="1"/>
    <col min="10755" max="10755" width="9.54296875" style="442" customWidth="1"/>
    <col min="10756" max="10756" width="8.1796875" style="442" customWidth="1"/>
    <col min="10757" max="10757" width="7.453125" style="442" customWidth="1"/>
    <col min="10758" max="10758" width="9.1796875" style="442"/>
    <col min="10759" max="10759" width="9.54296875" style="442" customWidth="1"/>
    <col min="10760" max="10760" width="8.1796875" style="442" customWidth="1"/>
    <col min="10761" max="10761" width="6.90625" style="442" customWidth="1"/>
    <col min="10762" max="10762" width="9.453125" style="442" customWidth="1"/>
    <col min="10763" max="10763" width="10.54296875" style="442" customWidth="1"/>
    <col min="10764" max="10764" width="8.453125" style="442" customWidth="1"/>
    <col min="10765" max="10765" width="7.453125" style="442" customWidth="1"/>
    <col min="10766" max="10768" width="8.453125" style="442" customWidth="1"/>
    <col min="10769" max="10769" width="7.81640625" style="442" customWidth="1"/>
    <col min="10770" max="10770" width="8.453125" style="442" customWidth="1"/>
    <col min="10771" max="10772" width="10.54296875" style="442" customWidth="1"/>
    <col min="10773" max="10773" width="11.1796875" style="442" customWidth="1"/>
    <col min="10774" max="10774" width="10.54296875" style="442" bestFit="1" customWidth="1"/>
    <col min="10775" max="11009" width="9.1796875" style="442"/>
    <col min="11010" max="11010" width="11.453125" style="442" customWidth="1"/>
    <col min="11011" max="11011" width="9.54296875" style="442" customWidth="1"/>
    <col min="11012" max="11012" width="8.1796875" style="442" customWidth="1"/>
    <col min="11013" max="11013" width="7.453125" style="442" customWidth="1"/>
    <col min="11014" max="11014" width="9.1796875" style="442"/>
    <col min="11015" max="11015" width="9.54296875" style="442" customWidth="1"/>
    <col min="11016" max="11016" width="8.1796875" style="442" customWidth="1"/>
    <col min="11017" max="11017" width="6.90625" style="442" customWidth="1"/>
    <col min="11018" max="11018" width="9.453125" style="442" customWidth="1"/>
    <col min="11019" max="11019" width="10.54296875" style="442" customWidth="1"/>
    <col min="11020" max="11020" width="8.453125" style="442" customWidth="1"/>
    <col min="11021" max="11021" width="7.453125" style="442" customWidth="1"/>
    <col min="11022" max="11024" width="8.453125" style="442" customWidth="1"/>
    <col min="11025" max="11025" width="7.81640625" style="442" customWidth="1"/>
    <col min="11026" max="11026" width="8.453125" style="442" customWidth="1"/>
    <col min="11027" max="11028" width="10.54296875" style="442" customWidth="1"/>
    <col min="11029" max="11029" width="11.1796875" style="442" customWidth="1"/>
    <col min="11030" max="11030" width="10.54296875" style="442" bestFit="1" customWidth="1"/>
    <col min="11031" max="11265" width="9.1796875" style="442"/>
    <col min="11266" max="11266" width="11.453125" style="442" customWidth="1"/>
    <col min="11267" max="11267" width="9.54296875" style="442" customWidth="1"/>
    <col min="11268" max="11268" width="8.1796875" style="442" customWidth="1"/>
    <col min="11269" max="11269" width="7.453125" style="442" customWidth="1"/>
    <col min="11270" max="11270" width="9.1796875" style="442"/>
    <col min="11271" max="11271" width="9.54296875" style="442" customWidth="1"/>
    <col min="11272" max="11272" width="8.1796875" style="442" customWidth="1"/>
    <col min="11273" max="11273" width="6.90625" style="442" customWidth="1"/>
    <col min="11274" max="11274" width="9.453125" style="442" customWidth="1"/>
    <col min="11275" max="11275" width="10.54296875" style="442" customWidth="1"/>
    <col min="11276" max="11276" width="8.453125" style="442" customWidth="1"/>
    <col min="11277" max="11277" width="7.453125" style="442" customWidth="1"/>
    <col min="11278" max="11280" width="8.453125" style="442" customWidth="1"/>
    <col min="11281" max="11281" width="7.81640625" style="442" customWidth="1"/>
    <col min="11282" max="11282" width="8.453125" style="442" customWidth="1"/>
    <col min="11283" max="11284" width="10.54296875" style="442" customWidth="1"/>
    <col min="11285" max="11285" width="11.1796875" style="442" customWidth="1"/>
    <col min="11286" max="11286" width="10.54296875" style="442" bestFit="1" customWidth="1"/>
    <col min="11287" max="11521" width="9.1796875" style="442"/>
    <col min="11522" max="11522" width="11.453125" style="442" customWidth="1"/>
    <col min="11523" max="11523" width="9.54296875" style="442" customWidth="1"/>
    <col min="11524" max="11524" width="8.1796875" style="442" customWidth="1"/>
    <col min="11525" max="11525" width="7.453125" style="442" customWidth="1"/>
    <col min="11526" max="11526" width="9.1796875" style="442"/>
    <col min="11527" max="11527" width="9.54296875" style="442" customWidth="1"/>
    <col min="11528" max="11528" width="8.1796875" style="442" customWidth="1"/>
    <col min="11529" max="11529" width="6.90625" style="442" customWidth="1"/>
    <col min="11530" max="11530" width="9.453125" style="442" customWidth="1"/>
    <col min="11531" max="11531" width="10.54296875" style="442" customWidth="1"/>
    <col min="11532" max="11532" width="8.453125" style="442" customWidth="1"/>
    <col min="11533" max="11533" width="7.453125" style="442" customWidth="1"/>
    <col min="11534" max="11536" width="8.453125" style="442" customWidth="1"/>
    <col min="11537" max="11537" width="7.81640625" style="442" customWidth="1"/>
    <col min="11538" max="11538" width="8.453125" style="442" customWidth="1"/>
    <col min="11539" max="11540" width="10.54296875" style="442" customWidth="1"/>
    <col min="11541" max="11541" width="11.1796875" style="442" customWidth="1"/>
    <col min="11542" max="11542" width="10.54296875" style="442" bestFit="1" customWidth="1"/>
    <col min="11543" max="11777" width="9.1796875" style="442"/>
    <col min="11778" max="11778" width="11.453125" style="442" customWidth="1"/>
    <col min="11779" max="11779" width="9.54296875" style="442" customWidth="1"/>
    <col min="11780" max="11780" width="8.1796875" style="442" customWidth="1"/>
    <col min="11781" max="11781" width="7.453125" style="442" customWidth="1"/>
    <col min="11782" max="11782" width="9.1796875" style="442"/>
    <col min="11783" max="11783" width="9.54296875" style="442" customWidth="1"/>
    <col min="11784" max="11784" width="8.1796875" style="442" customWidth="1"/>
    <col min="11785" max="11785" width="6.90625" style="442" customWidth="1"/>
    <col min="11786" max="11786" width="9.453125" style="442" customWidth="1"/>
    <col min="11787" max="11787" width="10.54296875" style="442" customWidth="1"/>
    <col min="11788" max="11788" width="8.453125" style="442" customWidth="1"/>
    <col min="11789" max="11789" width="7.453125" style="442" customWidth="1"/>
    <col min="11790" max="11792" width="8.453125" style="442" customWidth="1"/>
    <col min="11793" max="11793" width="7.81640625" style="442" customWidth="1"/>
    <col min="11794" max="11794" width="8.453125" style="442" customWidth="1"/>
    <col min="11795" max="11796" width="10.54296875" style="442" customWidth="1"/>
    <col min="11797" max="11797" width="11.1796875" style="442" customWidth="1"/>
    <col min="11798" max="11798" width="10.54296875" style="442" bestFit="1" customWidth="1"/>
    <col min="11799" max="12033" width="9.1796875" style="442"/>
    <col min="12034" max="12034" width="11.453125" style="442" customWidth="1"/>
    <col min="12035" max="12035" width="9.54296875" style="442" customWidth="1"/>
    <col min="12036" max="12036" width="8.1796875" style="442" customWidth="1"/>
    <col min="12037" max="12037" width="7.453125" style="442" customWidth="1"/>
    <col min="12038" max="12038" width="9.1796875" style="442"/>
    <col min="12039" max="12039" width="9.54296875" style="442" customWidth="1"/>
    <col min="12040" max="12040" width="8.1796875" style="442" customWidth="1"/>
    <col min="12041" max="12041" width="6.90625" style="442" customWidth="1"/>
    <col min="12042" max="12042" width="9.453125" style="442" customWidth="1"/>
    <col min="12043" max="12043" width="10.54296875" style="442" customWidth="1"/>
    <col min="12044" max="12044" width="8.453125" style="442" customWidth="1"/>
    <col min="12045" max="12045" width="7.453125" style="442" customWidth="1"/>
    <col min="12046" max="12048" width="8.453125" style="442" customWidth="1"/>
    <col min="12049" max="12049" width="7.81640625" style="442" customWidth="1"/>
    <col min="12050" max="12050" width="8.453125" style="442" customWidth="1"/>
    <col min="12051" max="12052" width="10.54296875" style="442" customWidth="1"/>
    <col min="12053" max="12053" width="11.1796875" style="442" customWidth="1"/>
    <col min="12054" max="12054" width="10.54296875" style="442" bestFit="1" customWidth="1"/>
    <col min="12055" max="12289" width="9.1796875" style="442"/>
    <col min="12290" max="12290" width="11.453125" style="442" customWidth="1"/>
    <col min="12291" max="12291" width="9.54296875" style="442" customWidth="1"/>
    <col min="12292" max="12292" width="8.1796875" style="442" customWidth="1"/>
    <col min="12293" max="12293" width="7.453125" style="442" customWidth="1"/>
    <col min="12294" max="12294" width="9.1796875" style="442"/>
    <col min="12295" max="12295" width="9.54296875" style="442" customWidth="1"/>
    <col min="12296" max="12296" width="8.1796875" style="442" customWidth="1"/>
    <col min="12297" max="12297" width="6.90625" style="442" customWidth="1"/>
    <col min="12298" max="12298" width="9.453125" style="442" customWidth="1"/>
    <col min="12299" max="12299" width="10.54296875" style="442" customWidth="1"/>
    <col min="12300" max="12300" width="8.453125" style="442" customWidth="1"/>
    <col min="12301" max="12301" width="7.453125" style="442" customWidth="1"/>
    <col min="12302" max="12304" width="8.453125" style="442" customWidth="1"/>
    <col min="12305" max="12305" width="7.81640625" style="442" customWidth="1"/>
    <col min="12306" max="12306" width="8.453125" style="442" customWidth="1"/>
    <col min="12307" max="12308" width="10.54296875" style="442" customWidth="1"/>
    <col min="12309" max="12309" width="11.1796875" style="442" customWidth="1"/>
    <col min="12310" max="12310" width="10.54296875" style="442" bestFit="1" customWidth="1"/>
    <col min="12311" max="12545" width="9.1796875" style="442"/>
    <col min="12546" max="12546" width="11.453125" style="442" customWidth="1"/>
    <col min="12547" max="12547" width="9.54296875" style="442" customWidth="1"/>
    <col min="12548" max="12548" width="8.1796875" style="442" customWidth="1"/>
    <col min="12549" max="12549" width="7.453125" style="442" customWidth="1"/>
    <col min="12550" max="12550" width="9.1796875" style="442"/>
    <col min="12551" max="12551" width="9.54296875" style="442" customWidth="1"/>
    <col min="12552" max="12552" width="8.1796875" style="442" customWidth="1"/>
    <col min="12553" max="12553" width="6.90625" style="442" customWidth="1"/>
    <col min="12554" max="12554" width="9.453125" style="442" customWidth="1"/>
    <col min="12555" max="12555" width="10.54296875" style="442" customWidth="1"/>
    <col min="12556" max="12556" width="8.453125" style="442" customWidth="1"/>
    <col min="12557" max="12557" width="7.453125" style="442" customWidth="1"/>
    <col min="12558" max="12560" width="8.453125" style="442" customWidth="1"/>
    <col min="12561" max="12561" width="7.81640625" style="442" customWidth="1"/>
    <col min="12562" max="12562" width="8.453125" style="442" customWidth="1"/>
    <col min="12563" max="12564" width="10.54296875" style="442" customWidth="1"/>
    <col min="12565" max="12565" width="11.1796875" style="442" customWidth="1"/>
    <col min="12566" max="12566" width="10.54296875" style="442" bestFit="1" customWidth="1"/>
    <col min="12567" max="12801" width="9.1796875" style="442"/>
    <col min="12802" max="12802" width="11.453125" style="442" customWidth="1"/>
    <col min="12803" max="12803" width="9.54296875" style="442" customWidth="1"/>
    <col min="12804" max="12804" width="8.1796875" style="442" customWidth="1"/>
    <col min="12805" max="12805" width="7.453125" style="442" customWidth="1"/>
    <col min="12806" max="12806" width="9.1796875" style="442"/>
    <col min="12807" max="12807" width="9.54296875" style="442" customWidth="1"/>
    <col min="12808" max="12808" width="8.1796875" style="442" customWidth="1"/>
    <col min="12809" max="12809" width="6.90625" style="442" customWidth="1"/>
    <col min="12810" max="12810" width="9.453125" style="442" customWidth="1"/>
    <col min="12811" max="12811" width="10.54296875" style="442" customWidth="1"/>
    <col min="12812" max="12812" width="8.453125" style="442" customWidth="1"/>
    <col min="12813" max="12813" width="7.453125" style="442" customWidth="1"/>
    <col min="12814" max="12816" width="8.453125" style="442" customWidth="1"/>
    <col min="12817" max="12817" width="7.81640625" style="442" customWidth="1"/>
    <col min="12818" max="12818" width="8.453125" style="442" customWidth="1"/>
    <col min="12819" max="12820" width="10.54296875" style="442" customWidth="1"/>
    <col min="12821" max="12821" width="11.1796875" style="442" customWidth="1"/>
    <col min="12822" max="12822" width="10.54296875" style="442" bestFit="1" customWidth="1"/>
    <col min="12823" max="13057" width="9.1796875" style="442"/>
    <col min="13058" max="13058" width="11.453125" style="442" customWidth="1"/>
    <col min="13059" max="13059" width="9.54296875" style="442" customWidth="1"/>
    <col min="13060" max="13060" width="8.1796875" style="442" customWidth="1"/>
    <col min="13061" max="13061" width="7.453125" style="442" customWidth="1"/>
    <col min="13062" max="13062" width="9.1796875" style="442"/>
    <col min="13063" max="13063" width="9.54296875" style="442" customWidth="1"/>
    <col min="13064" max="13064" width="8.1796875" style="442" customWidth="1"/>
    <col min="13065" max="13065" width="6.90625" style="442" customWidth="1"/>
    <col min="13066" max="13066" width="9.453125" style="442" customWidth="1"/>
    <col min="13067" max="13067" width="10.54296875" style="442" customWidth="1"/>
    <col min="13068" max="13068" width="8.453125" style="442" customWidth="1"/>
    <col min="13069" max="13069" width="7.453125" style="442" customWidth="1"/>
    <col min="13070" max="13072" width="8.453125" style="442" customWidth="1"/>
    <col min="13073" max="13073" width="7.81640625" style="442" customWidth="1"/>
    <col min="13074" max="13074" width="8.453125" style="442" customWidth="1"/>
    <col min="13075" max="13076" width="10.54296875" style="442" customWidth="1"/>
    <col min="13077" max="13077" width="11.1796875" style="442" customWidth="1"/>
    <col min="13078" max="13078" width="10.54296875" style="442" bestFit="1" customWidth="1"/>
    <col min="13079" max="13313" width="9.1796875" style="442"/>
    <col min="13314" max="13314" width="11.453125" style="442" customWidth="1"/>
    <col min="13315" max="13315" width="9.54296875" style="442" customWidth="1"/>
    <col min="13316" max="13316" width="8.1796875" style="442" customWidth="1"/>
    <col min="13317" max="13317" width="7.453125" style="442" customWidth="1"/>
    <col min="13318" max="13318" width="9.1796875" style="442"/>
    <col min="13319" max="13319" width="9.54296875" style="442" customWidth="1"/>
    <col min="13320" max="13320" width="8.1796875" style="442" customWidth="1"/>
    <col min="13321" max="13321" width="6.90625" style="442" customWidth="1"/>
    <col min="13322" max="13322" width="9.453125" style="442" customWidth="1"/>
    <col min="13323" max="13323" width="10.54296875" style="442" customWidth="1"/>
    <col min="13324" max="13324" width="8.453125" style="442" customWidth="1"/>
    <col min="13325" max="13325" width="7.453125" style="442" customWidth="1"/>
    <col min="13326" max="13328" width="8.453125" style="442" customWidth="1"/>
    <col min="13329" max="13329" width="7.81640625" style="442" customWidth="1"/>
    <col min="13330" max="13330" width="8.453125" style="442" customWidth="1"/>
    <col min="13331" max="13332" width="10.54296875" style="442" customWidth="1"/>
    <col min="13333" max="13333" width="11.1796875" style="442" customWidth="1"/>
    <col min="13334" max="13334" width="10.54296875" style="442" bestFit="1" customWidth="1"/>
    <col min="13335" max="13569" width="9.1796875" style="442"/>
    <col min="13570" max="13570" width="11.453125" style="442" customWidth="1"/>
    <col min="13571" max="13571" width="9.54296875" style="442" customWidth="1"/>
    <col min="13572" max="13572" width="8.1796875" style="442" customWidth="1"/>
    <col min="13573" max="13573" width="7.453125" style="442" customWidth="1"/>
    <col min="13574" max="13574" width="9.1796875" style="442"/>
    <col min="13575" max="13575" width="9.54296875" style="442" customWidth="1"/>
    <col min="13576" max="13576" width="8.1796875" style="442" customWidth="1"/>
    <col min="13577" max="13577" width="6.90625" style="442" customWidth="1"/>
    <col min="13578" max="13578" width="9.453125" style="442" customWidth="1"/>
    <col min="13579" max="13579" width="10.54296875" style="442" customWidth="1"/>
    <col min="13580" max="13580" width="8.453125" style="442" customWidth="1"/>
    <col min="13581" max="13581" width="7.453125" style="442" customWidth="1"/>
    <col min="13582" max="13584" width="8.453125" style="442" customWidth="1"/>
    <col min="13585" max="13585" width="7.81640625" style="442" customWidth="1"/>
    <col min="13586" max="13586" width="8.453125" style="442" customWidth="1"/>
    <col min="13587" max="13588" width="10.54296875" style="442" customWidth="1"/>
    <col min="13589" max="13589" width="11.1796875" style="442" customWidth="1"/>
    <col min="13590" max="13590" width="10.54296875" style="442" bestFit="1" customWidth="1"/>
    <col min="13591" max="13825" width="9.1796875" style="442"/>
    <col min="13826" max="13826" width="11.453125" style="442" customWidth="1"/>
    <col min="13827" max="13827" width="9.54296875" style="442" customWidth="1"/>
    <col min="13828" max="13828" width="8.1796875" style="442" customWidth="1"/>
    <col min="13829" max="13829" width="7.453125" style="442" customWidth="1"/>
    <col min="13830" max="13830" width="9.1796875" style="442"/>
    <col min="13831" max="13831" width="9.54296875" style="442" customWidth="1"/>
    <col min="13832" max="13832" width="8.1796875" style="442" customWidth="1"/>
    <col min="13833" max="13833" width="6.90625" style="442" customWidth="1"/>
    <col min="13834" max="13834" width="9.453125" style="442" customWidth="1"/>
    <col min="13835" max="13835" width="10.54296875" style="442" customWidth="1"/>
    <col min="13836" max="13836" width="8.453125" style="442" customWidth="1"/>
    <col min="13837" max="13837" width="7.453125" style="442" customWidth="1"/>
    <col min="13838" max="13840" width="8.453125" style="442" customWidth="1"/>
    <col min="13841" max="13841" width="7.81640625" style="442" customWidth="1"/>
    <col min="13842" max="13842" width="8.453125" style="442" customWidth="1"/>
    <col min="13843" max="13844" width="10.54296875" style="442" customWidth="1"/>
    <col min="13845" max="13845" width="11.1796875" style="442" customWidth="1"/>
    <col min="13846" max="13846" width="10.54296875" style="442" bestFit="1" customWidth="1"/>
    <col min="13847" max="14081" width="9.1796875" style="442"/>
    <col min="14082" max="14082" width="11.453125" style="442" customWidth="1"/>
    <col min="14083" max="14083" width="9.54296875" style="442" customWidth="1"/>
    <col min="14084" max="14084" width="8.1796875" style="442" customWidth="1"/>
    <col min="14085" max="14085" width="7.453125" style="442" customWidth="1"/>
    <col min="14086" max="14086" width="9.1796875" style="442"/>
    <col min="14087" max="14087" width="9.54296875" style="442" customWidth="1"/>
    <col min="14088" max="14088" width="8.1796875" style="442" customWidth="1"/>
    <col min="14089" max="14089" width="6.90625" style="442" customWidth="1"/>
    <col min="14090" max="14090" width="9.453125" style="442" customWidth="1"/>
    <col min="14091" max="14091" width="10.54296875" style="442" customWidth="1"/>
    <col min="14092" max="14092" width="8.453125" style="442" customWidth="1"/>
    <col min="14093" max="14093" width="7.453125" style="442" customWidth="1"/>
    <col min="14094" max="14096" width="8.453125" style="442" customWidth="1"/>
    <col min="14097" max="14097" width="7.81640625" style="442" customWidth="1"/>
    <col min="14098" max="14098" width="8.453125" style="442" customWidth="1"/>
    <col min="14099" max="14100" width="10.54296875" style="442" customWidth="1"/>
    <col min="14101" max="14101" width="11.1796875" style="442" customWidth="1"/>
    <col min="14102" max="14102" width="10.54296875" style="442" bestFit="1" customWidth="1"/>
    <col min="14103" max="14337" width="9.1796875" style="442"/>
    <col min="14338" max="14338" width="11.453125" style="442" customWidth="1"/>
    <col min="14339" max="14339" width="9.54296875" style="442" customWidth="1"/>
    <col min="14340" max="14340" width="8.1796875" style="442" customWidth="1"/>
    <col min="14341" max="14341" width="7.453125" style="442" customWidth="1"/>
    <col min="14342" max="14342" width="9.1796875" style="442"/>
    <col min="14343" max="14343" width="9.54296875" style="442" customWidth="1"/>
    <col min="14344" max="14344" width="8.1796875" style="442" customWidth="1"/>
    <col min="14345" max="14345" width="6.90625" style="442" customWidth="1"/>
    <col min="14346" max="14346" width="9.453125" style="442" customWidth="1"/>
    <col min="14347" max="14347" width="10.54296875" style="442" customWidth="1"/>
    <col min="14348" max="14348" width="8.453125" style="442" customWidth="1"/>
    <col min="14349" max="14349" width="7.453125" style="442" customWidth="1"/>
    <col min="14350" max="14352" width="8.453125" style="442" customWidth="1"/>
    <col min="14353" max="14353" width="7.81640625" style="442" customWidth="1"/>
    <col min="14354" max="14354" width="8.453125" style="442" customWidth="1"/>
    <col min="14355" max="14356" width="10.54296875" style="442" customWidth="1"/>
    <col min="14357" max="14357" width="11.1796875" style="442" customWidth="1"/>
    <col min="14358" max="14358" width="10.54296875" style="442" bestFit="1" customWidth="1"/>
    <col min="14359" max="14593" width="9.1796875" style="442"/>
    <col min="14594" max="14594" width="11.453125" style="442" customWidth="1"/>
    <col min="14595" max="14595" width="9.54296875" style="442" customWidth="1"/>
    <col min="14596" max="14596" width="8.1796875" style="442" customWidth="1"/>
    <col min="14597" max="14597" width="7.453125" style="442" customWidth="1"/>
    <col min="14598" max="14598" width="9.1796875" style="442"/>
    <col min="14599" max="14599" width="9.54296875" style="442" customWidth="1"/>
    <col min="14600" max="14600" width="8.1796875" style="442" customWidth="1"/>
    <col min="14601" max="14601" width="6.90625" style="442" customWidth="1"/>
    <col min="14602" max="14602" width="9.453125" style="442" customWidth="1"/>
    <col min="14603" max="14603" width="10.54296875" style="442" customWidth="1"/>
    <col min="14604" max="14604" width="8.453125" style="442" customWidth="1"/>
    <col min="14605" max="14605" width="7.453125" style="442" customWidth="1"/>
    <col min="14606" max="14608" width="8.453125" style="442" customWidth="1"/>
    <col min="14609" max="14609" width="7.81640625" style="442" customWidth="1"/>
    <col min="14610" max="14610" width="8.453125" style="442" customWidth="1"/>
    <col min="14611" max="14612" width="10.54296875" style="442" customWidth="1"/>
    <col min="14613" max="14613" width="11.1796875" style="442" customWidth="1"/>
    <col min="14614" max="14614" width="10.54296875" style="442" bestFit="1" customWidth="1"/>
    <col min="14615" max="14849" width="9.1796875" style="442"/>
    <col min="14850" max="14850" width="11.453125" style="442" customWidth="1"/>
    <col min="14851" max="14851" width="9.54296875" style="442" customWidth="1"/>
    <col min="14852" max="14852" width="8.1796875" style="442" customWidth="1"/>
    <col min="14853" max="14853" width="7.453125" style="442" customWidth="1"/>
    <col min="14854" max="14854" width="9.1796875" style="442"/>
    <col min="14855" max="14855" width="9.54296875" style="442" customWidth="1"/>
    <col min="14856" max="14856" width="8.1796875" style="442" customWidth="1"/>
    <col min="14857" max="14857" width="6.90625" style="442" customWidth="1"/>
    <col min="14858" max="14858" width="9.453125" style="442" customWidth="1"/>
    <col min="14859" max="14859" width="10.54296875" style="442" customWidth="1"/>
    <col min="14860" max="14860" width="8.453125" style="442" customWidth="1"/>
    <col min="14861" max="14861" width="7.453125" style="442" customWidth="1"/>
    <col min="14862" max="14864" width="8.453125" style="442" customWidth="1"/>
    <col min="14865" max="14865" width="7.81640625" style="442" customWidth="1"/>
    <col min="14866" max="14866" width="8.453125" style="442" customWidth="1"/>
    <col min="14867" max="14868" width="10.54296875" style="442" customWidth="1"/>
    <col min="14869" max="14869" width="11.1796875" style="442" customWidth="1"/>
    <col min="14870" max="14870" width="10.54296875" style="442" bestFit="1" customWidth="1"/>
    <col min="14871" max="15105" width="9.1796875" style="442"/>
    <col min="15106" max="15106" width="11.453125" style="442" customWidth="1"/>
    <col min="15107" max="15107" width="9.54296875" style="442" customWidth="1"/>
    <col min="15108" max="15108" width="8.1796875" style="442" customWidth="1"/>
    <col min="15109" max="15109" width="7.453125" style="442" customWidth="1"/>
    <col min="15110" max="15110" width="9.1796875" style="442"/>
    <col min="15111" max="15111" width="9.54296875" style="442" customWidth="1"/>
    <col min="15112" max="15112" width="8.1796875" style="442" customWidth="1"/>
    <col min="15113" max="15113" width="6.90625" style="442" customWidth="1"/>
    <col min="15114" max="15114" width="9.453125" style="442" customWidth="1"/>
    <col min="15115" max="15115" width="10.54296875" style="442" customWidth="1"/>
    <col min="15116" max="15116" width="8.453125" style="442" customWidth="1"/>
    <col min="15117" max="15117" width="7.453125" style="442" customWidth="1"/>
    <col min="15118" max="15120" width="8.453125" style="442" customWidth="1"/>
    <col min="15121" max="15121" width="7.81640625" style="442" customWidth="1"/>
    <col min="15122" max="15122" width="8.453125" style="442" customWidth="1"/>
    <col min="15123" max="15124" width="10.54296875" style="442" customWidth="1"/>
    <col min="15125" max="15125" width="11.1796875" style="442" customWidth="1"/>
    <col min="15126" max="15126" width="10.54296875" style="442" bestFit="1" customWidth="1"/>
    <col min="15127" max="15361" width="9.1796875" style="442"/>
    <col min="15362" max="15362" width="11.453125" style="442" customWidth="1"/>
    <col min="15363" max="15363" width="9.54296875" style="442" customWidth="1"/>
    <col min="15364" max="15364" width="8.1796875" style="442" customWidth="1"/>
    <col min="15365" max="15365" width="7.453125" style="442" customWidth="1"/>
    <col min="15366" max="15366" width="9.1796875" style="442"/>
    <col min="15367" max="15367" width="9.54296875" style="442" customWidth="1"/>
    <col min="15368" max="15368" width="8.1796875" style="442" customWidth="1"/>
    <col min="15369" max="15369" width="6.90625" style="442" customWidth="1"/>
    <col min="15370" max="15370" width="9.453125" style="442" customWidth="1"/>
    <col min="15371" max="15371" width="10.54296875" style="442" customWidth="1"/>
    <col min="15372" max="15372" width="8.453125" style="442" customWidth="1"/>
    <col min="15373" max="15373" width="7.453125" style="442" customWidth="1"/>
    <col min="15374" max="15376" width="8.453125" style="442" customWidth="1"/>
    <col min="15377" max="15377" width="7.81640625" style="442" customWidth="1"/>
    <col min="15378" max="15378" width="8.453125" style="442" customWidth="1"/>
    <col min="15379" max="15380" width="10.54296875" style="442" customWidth="1"/>
    <col min="15381" max="15381" width="11.1796875" style="442" customWidth="1"/>
    <col min="15382" max="15382" width="10.54296875" style="442" bestFit="1" customWidth="1"/>
    <col min="15383" max="15617" width="9.1796875" style="442"/>
    <col min="15618" max="15618" width="11.453125" style="442" customWidth="1"/>
    <col min="15619" max="15619" width="9.54296875" style="442" customWidth="1"/>
    <col min="15620" max="15620" width="8.1796875" style="442" customWidth="1"/>
    <col min="15621" max="15621" width="7.453125" style="442" customWidth="1"/>
    <col min="15622" max="15622" width="9.1796875" style="442"/>
    <col min="15623" max="15623" width="9.54296875" style="442" customWidth="1"/>
    <col min="15624" max="15624" width="8.1796875" style="442" customWidth="1"/>
    <col min="15625" max="15625" width="6.90625" style="442" customWidth="1"/>
    <col min="15626" max="15626" width="9.453125" style="442" customWidth="1"/>
    <col min="15627" max="15627" width="10.54296875" style="442" customWidth="1"/>
    <col min="15628" max="15628" width="8.453125" style="442" customWidth="1"/>
    <col min="15629" max="15629" width="7.453125" style="442" customWidth="1"/>
    <col min="15630" max="15632" width="8.453125" style="442" customWidth="1"/>
    <col min="15633" max="15633" width="7.81640625" style="442" customWidth="1"/>
    <col min="15634" max="15634" width="8.453125" style="442" customWidth="1"/>
    <col min="15635" max="15636" width="10.54296875" style="442" customWidth="1"/>
    <col min="15637" max="15637" width="11.1796875" style="442" customWidth="1"/>
    <col min="15638" max="15638" width="10.54296875" style="442" bestFit="1" customWidth="1"/>
    <col min="15639" max="15873" width="9.1796875" style="442"/>
    <col min="15874" max="15874" width="11.453125" style="442" customWidth="1"/>
    <col min="15875" max="15875" width="9.54296875" style="442" customWidth="1"/>
    <col min="15876" max="15876" width="8.1796875" style="442" customWidth="1"/>
    <col min="15877" max="15877" width="7.453125" style="442" customWidth="1"/>
    <col min="15878" max="15878" width="9.1796875" style="442"/>
    <col min="15879" max="15879" width="9.54296875" style="442" customWidth="1"/>
    <col min="15880" max="15880" width="8.1796875" style="442" customWidth="1"/>
    <col min="15881" max="15881" width="6.90625" style="442" customWidth="1"/>
    <col min="15882" max="15882" width="9.453125" style="442" customWidth="1"/>
    <col min="15883" max="15883" width="10.54296875" style="442" customWidth="1"/>
    <col min="15884" max="15884" width="8.453125" style="442" customWidth="1"/>
    <col min="15885" max="15885" width="7.453125" style="442" customWidth="1"/>
    <col min="15886" max="15888" width="8.453125" style="442" customWidth="1"/>
    <col min="15889" max="15889" width="7.81640625" style="442" customWidth="1"/>
    <col min="15890" max="15890" width="8.453125" style="442" customWidth="1"/>
    <col min="15891" max="15892" width="10.54296875" style="442" customWidth="1"/>
    <col min="15893" max="15893" width="11.1796875" style="442" customWidth="1"/>
    <col min="15894" max="15894" width="10.54296875" style="442" bestFit="1" customWidth="1"/>
    <col min="15895" max="16129" width="9.1796875" style="442"/>
    <col min="16130" max="16130" width="11.453125" style="442" customWidth="1"/>
    <col min="16131" max="16131" width="9.54296875" style="442" customWidth="1"/>
    <col min="16132" max="16132" width="8.1796875" style="442" customWidth="1"/>
    <col min="16133" max="16133" width="7.453125" style="442" customWidth="1"/>
    <col min="16134" max="16134" width="9.1796875" style="442"/>
    <col min="16135" max="16135" width="9.54296875" style="442" customWidth="1"/>
    <col min="16136" max="16136" width="8.1796875" style="442" customWidth="1"/>
    <col min="16137" max="16137" width="6.90625" style="442" customWidth="1"/>
    <col min="16138" max="16138" width="9.453125" style="442" customWidth="1"/>
    <col min="16139" max="16139" width="10.54296875" style="442" customWidth="1"/>
    <col min="16140" max="16140" width="8.453125" style="442" customWidth="1"/>
    <col min="16141" max="16141" width="7.453125" style="442" customWidth="1"/>
    <col min="16142" max="16144" width="8.453125" style="442" customWidth="1"/>
    <col min="16145" max="16145" width="7.81640625" style="442" customWidth="1"/>
    <col min="16146" max="16146" width="8.453125" style="442" customWidth="1"/>
    <col min="16147" max="16148" width="10.54296875" style="442" customWidth="1"/>
    <col min="16149" max="16149" width="11.1796875" style="442" customWidth="1"/>
    <col min="16150" max="16150" width="10.54296875" style="442" bestFit="1" customWidth="1"/>
    <col min="16151" max="16384" width="9.1796875" style="442"/>
  </cols>
  <sheetData>
    <row r="1" spans="1:24" s="429" customFormat="1" ht="15.5">
      <c r="C1" s="440"/>
      <c r="D1" s="440"/>
      <c r="E1" s="440"/>
      <c r="F1" s="440"/>
      <c r="G1" s="440"/>
      <c r="H1" s="440"/>
      <c r="I1" s="459" t="s">
        <v>0</v>
      </c>
      <c r="J1" s="459"/>
      <c r="S1" s="460"/>
      <c r="T1" s="460"/>
      <c r="U1" s="803" t="s">
        <v>516</v>
      </c>
      <c r="V1" s="803"/>
      <c r="W1" s="461"/>
      <c r="X1" s="461"/>
    </row>
    <row r="2" spans="1:24" s="429" customFormat="1" ht="20">
      <c r="E2" s="805" t="s">
        <v>838</v>
      </c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</row>
    <row r="3" spans="1:24" s="429" customFormat="1" ht="20">
      <c r="H3" s="441"/>
      <c r="I3" s="441"/>
      <c r="J3" s="441"/>
      <c r="K3" s="441"/>
      <c r="L3" s="441"/>
      <c r="M3" s="441"/>
      <c r="N3" s="441"/>
      <c r="O3" s="441"/>
      <c r="P3" s="441"/>
    </row>
    <row r="4" spans="1:24" ht="15.5">
      <c r="C4" s="929" t="s">
        <v>1018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408"/>
      <c r="S4" s="462"/>
      <c r="T4" s="462"/>
      <c r="U4" s="462"/>
      <c r="V4" s="462"/>
      <c r="W4" s="459"/>
    </row>
    <row r="5" spans="1:24">
      <c r="C5" s="443"/>
      <c r="D5" s="443"/>
      <c r="E5" s="443"/>
      <c r="F5" s="443"/>
      <c r="G5" s="443"/>
      <c r="H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</row>
    <row r="6" spans="1:24">
      <c r="A6" s="463" t="s">
        <v>794</v>
      </c>
      <c r="B6" s="445"/>
    </row>
    <row r="7" spans="1:24">
      <c r="B7" s="446"/>
    </row>
    <row r="8" spans="1:24" s="463" customFormat="1" ht="24.75" customHeight="1">
      <c r="A8" s="825" t="s">
        <v>2</v>
      </c>
      <c r="B8" s="934" t="s">
        <v>3</v>
      </c>
      <c r="C8" s="930" t="s">
        <v>795</v>
      </c>
      <c r="D8" s="931"/>
      <c r="E8" s="931"/>
      <c r="F8" s="931"/>
      <c r="G8" s="930" t="s">
        <v>796</v>
      </c>
      <c r="H8" s="931"/>
      <c r="I8" s="931"/>
      <c r="J8" s="931"/>
      <c r="K8" s="930" t="s">
        <v>797</v>
      </c>
      <c r="L8" s="931"/>
      <c r="M8" s="931"/>
      <c r="N8" s="931"/>
      <c r="O8" s="930" t="s">
        <v>798</v>
      </c>
      <c r="P8" s="931"/>
      <c r="Q8" s="931"/>
      <c r="R8" s="931"/>
      <c r="S8" s="932" t="s">
        <v>14</v>
      </c>
      <c r="T8" s="933"/>
      <c r="U8" s="933"/>
      <c r="V8" s="933"/>
    </row>
    <row r="9" spans="1:24" s="447" customFormat="1" ht="29.25" customHeight="1">
      <c r="A9" s="825"/>
      <c r="B9" s="934"/>
      <c r="C9" s="924" t="s">
        <v>799</v>
      </c>
      <c r="D9" s="926" t="s">
        <v>800</v>
      </c>
      <c r="E9" s="927"/>
      <c r="F9" s="928"/>
      <c r="G9" s="924" t="s">
        <v>799</v>
      </c>
      <c r="H9" s="926" t="s">
        <v>800</v>
      </c>
      <c r="I9" s="927"/>
      <c r="J9" s="928"/>
      <c r="K9" s="924" t="s">
        <v>799</v>
      </c>
      <c r="L9" s="926" t="s">
        <v>800</v>
      </c>
      <c r="M9" s="927"/>
      <c r="N9" s="928"/>
      <c r="O9" s="924" t="s">
        <v>799</v>
      </c>
      <c r="P9" s="926" t="s">
        <v>800</v>
      </c>
      <c r="Q9" s="927"/>
      <c r="R9" s="928"/>
      <c r="S9" s="924" t="s">
        <v>799</v>
      </c>
      <c r="T9" s="926" t="s">
        <v>800</v>
      </c>
      <c r="U9" s="927"/>
      <c r="V9" s="928"/>
    </row>
    <row r="10" spans="1:24" s="447" customFormat="1" ht="46.5" customHeight="1">
      <c r="A10" s="825"/>
      <c r="B10" s="934"/>
      <c r="C10" s="925"/>
      <c r="D10" s="451" t="s">
        <v>801</v>
      </c>
      <c r="E10" s="451" t="s">
        <v>193</v>
      </c>
      <c r="F10" s="451" t="s">
        <v>14</v>
      </c>
      <c r="G10" s="925"/>
      <c r="H10" s="451" t="s">
        <v>801</v>
      </c>
      <c r="I10" s="451" t="s">
        <v>193</v>
      </c>
      <c r="J10" s="451" t="s">
        <v>14</v>
      </c>
      <c r="K10" s="925"/>
      <c r="L10" s="451" t="s">
        <v>801</v>
      </c>
      <c r="M10" s="451" t="s">
        <v>193</v>
      </c>
      <c r="N10" s="451" t="s">
        <v>14</v>
      </c>
      <c r="O10" s="925"/>
      <c r="P10" s="451" t="s">
        <v>801</v>
      </c>
      <c r="Q10" s="451" t="s">
        <v>193</v>
      </c>
      <c r="R10" s="451" t="s">
        <v>14</v>
      </c>
      <c r="S10" s="925"/>
      <c r="T10" s="451" t="s">
        <v>801</v>
      </c>
      <c r="U10" s="451" t="s">
        <v>193</v>
      </c>
      <c r="V10" s="451" t="s">
        <v>14</v>
      </c>
    </row>
    <row r="11" spans="1:24" s="466" customFormat="1" ht="16.399999999999999" customHeight="1">
      <c r="A11" s="464">
        <v>1</v>
      </c>
      <c r="B11" s="465">
        <v>2</v>
      </c>
      <c r="C11" s="465">
        <v>3</v>
      </c>
      <c r="D11" s="464">
        <v>4</v>
      </c>
      <c r="E11" s="465">
        <v>5</v>
      </c>
      <c r="F11" s="465">
        <v>6</v>
      </c>
      <c r="G11" s="464">
        <v>7</v>
      </c>
      <c r="H11" s="465">
        <v>8</v>
      </c>
      <c r="I11" s="465">
        <v>9</v>
      </c>
      <c r="J11" s="464">
        <v>10</v>
      </c>
      <c r="K11" s="465">
        <v>11</v>
      </c>
      <c r="L11" s="465">
        <v>12</v>
      </c>
      <c r="M11" s="464">
        <v>13</v>
      </c>
      <c r="N11" s="465">
        <v>14</v>
      </c>
      <c r="O11" s="465">
        <v>15</v>
      </c>
      <c r="P11" s="464">
        <v>16</v>
      </c>
      <c r="Q11" s="465">
        <v>17</v>
      </c>
      <c r="R11" s="465">
        <v>18</v>
      </c>
      <c r="S11" s="464">
        <v>19</v>
      </c>
      <c r="T11" s="465">
        <v>20</v>
      </c>
      <c r="U11" s="465">
        <v>21</v>
      </c>
      <c r="V11" s="464">
        <v>22</v>
      </c>
    </row>
    <row r="12" spans="1:24">
      <c r="A12" s="507">
        <v>1</v>
      </c>
      <c r="B12" s="201" t="s">
        <v>672</v>
      </c>
      <c r="C12" s="452">
        <v>0</v>
      </c>
      <c r="D12" s="452">
        <f>ROUND(C12*0.09, 2)</f>
        <v>0</v>
      </c>
      <c r="E12" s="452">
        <f>ROUND(C12*0.01, 2)</f>
        <v>0</v>
      </c>
      <c r="F12" s="452">
        <f>D12+E12</f>
        <v>0</v>
      </c>
      <c r="G12" s="452">
        <v>0</v>
      </c>
      <c r="H12" s="452">
        <f>ROUND(G12*0.135, 2)</f>
        <v>0</v>
      </c>
      <c r="I12" s="452">
        <f>ROUND(G12*0.015, 2)</f>
        <v>0</v>
      </c>
      <c r="J12" s="452">
        <f>H12+I12</f>
        <v>0</v>
      </c>
      <c r="K12" s="452">
        <v>0</v>
      </c>
      <c r="L12" s="452">
        <f>ROUND(K12*0.18, 2)</f>
        <v>0</v>
      </c>
      <c r="M12" s="452">
        <f>ROUND(K12*0.02, 2)</f>
        <v>0</v>
      </c>
      <c r="N12" s="452">
        <f>L12+M12</f>
        <v>0</v>
      </c>
      <c r="O12" s="452">
        <v>0</v>
      </c>
      <c r="P12" s="452">
        <f>ROUND(O12*0.225, 2)</f>
        <v>0</v>
      </c>
      <c r="Q12" s="452">
        <f>ROUND(O12*0.025, 2)</f>
        <v>0</v>
      </c>
      <c r="R12" s="452">
        <f>P12+Q12</f>
        <v>0</v>
      </c>
      <c r="S12" s="452">
        <f>C12+G12+K12+O12</f>
        <v>0</v>
      </c>
      <c r="T12" s="452">
        <f>D12+H12+L12+P12</f>
        <v>0</v>
      </c>
      <c r="U12" s="452">
        <f>E12+I12+M12+Q12</f>
        <v>0</v>
      </c>
      <c r="V12" s="452">
        <f>T12+U12</f>
        <v>0</v>
      </c>
    </row>
    <row r="13" spans="1:24">
      <c r="A13" s="507">
        <v>2</v>
      </c>
      <c r="B13" s="33" t="s">
        <v>673</v>
      </c>
      <c r="C13" s="452">
        <v>0</v>
      </c>
      <c r="D13" s="452">
        <f t="shared" ref="D13:D33" si="0">ROUND(C13*0.09, 2)</f>
        <v>0</v>
      </c>
      <c r="E13" s="452">
        <f t="shared" ref="E13:E33" si="1">ROUND(C13*0.01, 2)</f>
        <v>0</v>
      </c>
      <c r="F13" s="452">
        <f t="shared" ref="F13:F33" si="2">D13+E13</f>
        <v>0</v>
      </c>
      <c r="G13" s="452">
        <v>0</v>
      </c>
      <c r="H13" s="452">
        <f t="shared" ref="H13:H33" si="3">ROUND(G13*0.135, 2)</f>
        <v>0</v>
      </c>
      <c r="I13" s="452">
        <f t="shared" ref="I13:I33" si="4">ROUND(G13*0.015, 2)</f>
        <v>0</v>
      </c>
      <c r="J13" s="452">
        <f t="shared" ref="J13:J33" si="5">H13+I13</f>
        <v>0</v>
      </c>
      <c r="K13" s="452">
        <v>0</v>
      </c>
      <c r="L13" s="452">
        <f t="shared" ref="L13:L33" si="6">ROUND(K13*0.18, 2)</f>
        <v>0</v>
      </c>
      <c r="M13" s="452">
        <f t="shared" ref="M13:M33" si="7">ROUND(K13*0.02, 2)</f>
        <v>0</v>
      </c>
      <c r="N13" s="452">
        <f t="shared" ref="N13:N33" si="8">L13+M13</f>
        <v>0</v>
      </c>
      <c r="O13" s="452">
        <v>0</v>
      </c>
      <c r="P13" s="452">
        <f t="shared" ref="P13:P33" si="9">ROUND(O13*0.225, 2)</f>
        <v>0</v>
      </c>
      <c r="Q13" s="452">
        <f t="shared" ref="Q13:Q33" si="10">ROUND(O13*0.025, 2)</f>
        <v>0</v>
      </c>
      <c r="R13" s="452">
        <f t="shared" ref="R13:R33" si="11">P13+Q13</f>
        <v>0</v>
      </c>
      <c r="S13" s="452">
        <f t="shared" ref="S13:S33" si="12">C13+G13+K13+O13</f>
        <v>0</v>
      </c>
      <c r="T13" s="452">
        <f t="shared" ref="T13:T33" si="13">D13+H13+L13+P13</f>
        <v>0</v>
      </c>
      <c r="U13" s="452">
        <f t="shared" ref="U13:U33" si="14">E13+I13+M13+Q13</f>
        <v>0</v>
      </c>
      <c r="V13" s="452">
        <f t="shared" ref="V13:V33" si="15">T13+U13</f>
        <v>0</v>
      </c>
    </row>
    <row r="14" spans="1:24">
      <c r="A14" s="507">
        <v>3</v>
      </c>
      <c r="B14" s="201" t="s">
        <v>674</v>
      </c>
      <c r="C14" s="452">
        <v>0</v>
      </c>
      <c r="D14" s="452">
        <f t="shared" si="0"/>
        <v>0</v>
      </c>
      <c r="E14" s="452">
        <f t="shared" si="1"/>
        <v>0</v>
      </c>
      <c r="F14" s="452">
        <f t="shared" si="2"/>
        <v>0</v>
      </c>
      <c r="G14" s="452">
        <v>0</v>
      </c>
      <c r="H14" s="452">
        <f t="shared" si="3"/>
        <v>0</v>
      </c>
      <c r="I14" s="452">
        <f t="shared" si="4"/>
        <v>0</v>
      </c>
      <c r="J14" s="452">
        <f t="shared" si="5"/>
        <v>0</v>
      </c>
      <c r="K14" s="452">
        <v>0</v>
      </c>
      <c r="L14" s="452">
        <f t="shared" si="6"/>
        <v>0</v>
      </c>
      <c r="M14" s="452">
        <f t="shared" si="7"/>
        <v>0</v>
      </c>
      <c r="N14" s="452">
        <f t="shared" si="8"/>
        <v>0</v>
      </c>
      <c r="O14" s="452">
        <v>0</v>
      </c>
      <c r="P14" s="452">
        <f t="shared" si="9"/>
        <v>0</v>
      </c>
      <c r="Q14" s="452">
        <f t="shared" si="10"/>
        <v>0</v>
      </c>
      <c r="R14" s="452">
        <f t="shared" si="11"/>
        <v>0</v>
      </c>
      <c r="S14" s="452">
        <f t="shared" si="12"/>
        <v>0</v>
      </c>
      <c r="T14" s="452">
        <f t="shared" si="13"/>
        <v>0</v>
      </c>
      <c r="U14" s="452">
        <f t="shared" si="14"/>
        <v>0</v>
      </c>
      <c r="V14" s="452">
        <f t="shared" si="15"/>
        <v>0</v>
      </c>
    </row>
    <row r="15" spans="1:24">
      <c r="A15" s="507">
        <v>4</v>
      </c>
      <c r="B15" s="33" t="s">
        <v>675</v>
      </c>
      <c r="C15" s="452">
        <v>0</v>
      </c>
      <c r="D15" s="452">
        <f t="shared" si="0"/>
        <v>0</v>
      </c>
      <c r="E15" s="452">
        <f t="shared" si="1"/>
        <v>0</v>
      </c>
      <c r="F15" s="452">
        <f t="shared" si="2"/>
        <v>0</v>
      </c>
      <c r="G15" s="452">
        <v>0</v>
      </c>
      <c r="H15" s="452">
        <f t="shared" si="3"/>
        <v>0</v>
      </c>
      <c r="I15" s="452">
        <f t="shared" si="4"/>
        <v>0</v>
      </c>
      <c r="J15" s="452">
        <f t="shared" si="5"/>
        <v>0</v>
      </c>
      <c r="K15" s="452">
        <v>0</v>
      </c>
      <c r="L15" s="452">
        <f t="shared" si="6"/>
        <v>0</v>
      </c>
      <c r="M15" s="452">
        <f t="shared" si="7"/>
        <v>0</v>
      </c>
      <c r="N15" s="452">
        <f t="shared" si="8"/>
        <v>0</v>
      </c>
      <c r="O15" s="452">
        <v>0</v>
      </c>
      <c r="P15" s="452">
        <f t="shared" si="9"/>
        <v>0</v>
      </c>
      <c r="Q15" s="452">
        <f t="shared" si="10"/>
        <v>0</v>
      </c>
      <c r="R15" s="452">
        <f t="shared" si="11"/>
        <v>0</v>
      </c>
      <c r="S15" s="452">
        <f t="shared" si="12"/>
        <v>0</v>
      </c>
      <c r="T15" s="452">
        <f t="shared" si="13"/>
        <v>0</v>
      </c>
      <c r="U15" s="452">
        <f t="shared" si="14"/>
        <v>0</v>
      </c>
      <c r="V15" s="452">
        <f t="shared" si="15"/>
        <v>0</v>
      </c>
    </row>
    <row r="16" spans="1:24">
      <c r="A16" s="507">
        <v>5</v>
      </c>
      <c r="B16" s="33" t="s">
        <v>676</v>
      </c>
      <c r="C16" s="452">
        <v>0</v>
      </c>
      <c r="D16" s="452">
        <f t="shared" si="0"/>
        <v>0</v>
      </c>
      <c r="E16" s="452">
        <f t="shared" si="1"/>
        <v>0</v>
      </c>
      <c r="F16" s="452">
        <f t="shared" si="2"/>
        <v>0</v>
      </c>
      <c r="G16" s="452">
        <v>0</v>
      </c>
      <c r="H16" s="452">
        <f t="shared" si="3"/>
        <v>0</v>
      </c>
      <c r="I16" s="452">
        <f t="shared" si="4"/>
        <v>0</v>
      </c>
      <c r="J16" s="452">
        <f t="shared" si="5"/>
        <v>0</v>
      </c>
      <c r="K16" s="452">
        <v>0</v>
      </c>
      <c r="L16" s="452">
        <f t="shared" si="6"/>
        <v>0</v>
      </c>
      <c r="M16" s="452">
        <f t="shared" si="7"/>
        <v>0</v>
      </c>
      <c r="N16" s="452">
        <f t="shared" si="8"/>
        <v>0</v>
      </c>
      <c r="O16" s="452">
        <v>0</v>
      </c>
      <c r="P16" s="452">
        <f t="shared" si="9"/>
        <v>0</v>
      </c>
      <c r="Q16" s="452">
        <f t="shared" si="10"/>
        <v>0</v>
      </c>
      <c r="R16" s="452">
        <f t="shared" si="11"/>
        <v>0</v>
      </c>
      <c r="S16" s="452">
        <f t="shared" si="12"/>
        <v>0</v>
      </c>
      <c r="T16" s="452">
        <f t="shared" si="13"/>
        <v>0</v>
      </c>
      <c r="U16" s="452">
        <f t="shared" si="14"/>
        <v>0</v>
      </c>
      <c r="V16" s="452">
        <f t="shared" si="15"/>
        <v>0</v>
      </c>
    </row>
    <row r="17" spans="1:48">
      <c r="A17" s="507">
        <v>6</v>
      </c>
      <c r="B17" s="33" t="s">
        <v>677</v>
      </c>
      <c r="C17" s="452">
        <v>0</v>
      </c>
      <c r="D17" s="452">
        <f t="shared" si="0"/>
        <v>0</v>
      </c>
      <c r="E17" s="452">
        <f t="shared" si="1"/>
        <v>0</v>
      </c>
      <c r="F17" s="452">
        <f t="shared" si="2"/>
        <v>0</v>
      </c>
      <c r="G17" s="452">
        <v>0</v>
      </c>
      <c r="H17" s="452">
        <f t="shared" si="3"/>
        <v>0</v>
      </c>
      <c r="I17" s="452">
        <f t="shared" si="4"/>
        <v>0</v>
      </c>
      <c r="J17" s="452">
        <f t="shared" si="5"/>
        <v>0</v>
      </c>
      <c r="K17" s="452">
        <v>0</v>
      </c>
      <c r="L17" s="452">
        <f t="shared" si="6"/>
        <v>0</v>
      </c>
      <c r="M17" s="452">
        <f t="shared" si="7"/>
        <v>0</v>
      </c>
      <c r="N17" s="452">
        <f t="shared" si="8"/>
        <v>0</v>
      </c>
      <c r="O17" s="452">
        <v>0</v>
      </c>
      <c r="P17" s="452">
        <f t="shared" si="9"/>
        <v>0</v>
      </c>
      <c r="Q17" s="452">
        <f t="shared" si="10"/>
        <v>0</v>
      </c>
      <c r="R17" s="452">
        <f t="shared" si="11"/>
        <v>0</v>
      </c>
      <c r="S17" s="452">
        <f t="shared" si="12"/>
        <v>0</v>
      </c>
      <c r="T17" s="452">
        <f t="shared" si="13"/>
        <v>0</v>
      </c>
      <c r="U17" s="452">
        <f t="shared" si="14"/>
        <v>0</v>
      </c>
      <c r="V17" s="452">
        <f t="shared" si="15"/>
        <v>0</v>
      </c>
    </row>
    <row r="18" spans="1:48">
      <c r="A18" s="507">
        <v>7</v>
      </c>
      <c r="B18" s="201" t="s">
        <v>678</v>
      </c>
      <c r="C18" s="452">
        <v>0</v>
      </c>
      <c r="D18" s="452">
        <f t="shared" si="0"/>
        <v>0</v>
      </c>
      <c r="E18" s="452">
        <f t="shared" si="1"/>
        <v>0</v>
      </c>
      <c r="F18" s="452">
        <f t="shared" si="2"/>
        <v>0</v>
      </c>
      <c r="G18" s="452">
        <v>0</v>
      </c>
      <c r="H18" s="452">
        <f t="shared" si="3"/>
        <v>0</v>
      </c>
      <c r="I18" s="452">
        <f t="shared" si="4"/>
        <v>0</v>
      </c>
      <c r="J18" s="452">
        <f t="shared" si="5"/>
        <v>0</v>
      </c>
      <c r="K18" s="452">
        <v>0</v>
      </c>
      <c r="L18" s="452">
        <f t="shared" si="6"/>
        <v>0</v>
      </c>
      <c r="M18" s="452">
        <f t="shared" si="7"/>
        <v>0</v>
      </c>
      <c r="N18" s="452">
        <f t="shared" si="8"/>
        <v>0</v>
      </c>
      <c r="O18" s="452">
        <v>0</v>
      </c>
      <c r="P18" s="452">
        <f t="shared" si="9"/>
        <v>0</v>
      </c>
      <c r="Q18" s="452">
        <f t="shared" si="10"/>
        <v>0</v>
      </c>
      <c r="R18" s="452">
        <f t="shared" si="11"/>
        <v>0</v>
      </c>
      <c r="S18" s="452">
        <f t="shared" si="12"/>
        <v>0</v>
      </c>
      <c r="T18" s="452">
        <f t="shared" si="13"/>
        <v>0</v>
      </c>
      <c r="U18" s="452">
        <f t="shared" si="14"/>
        <v>0</v>
      </c>
      <c r="V18" s="452">
        <f t="shared" si="15"/>
        <v>0</v>
      </c>
    </row>
    <row r="19" spans="1:48">
      <c r="A19" s="507">
        <v>8</v>
      </c>
      <c r="B19" s="33" t="s">
        <v>679</v>
      </c>
      <c r="C19" s="452">
        <v>0</v>
      </c>
      <c r="D19" s="452">
        <f t="shared" si="0"/>
        <v>0</v>
      </c>
      <c r="E19" s="452">
        <f t="shared" si="1"/>
        <v>0</v>
      </c>
      <c r="F19" s="452">
        <f t="shared" si="2"/>
        <v>0</v>
      </c>
      <c r="G19" s="452">
        <v>0</v>
      </c>
      <c r="H19" s="452">
        <f t="shared" si="3"/>
        <v>0</v>
      </c>
      <c r="I19" s="452">
        <f t="shared" si="4"/>
        <v>0</v>
      </c>
      <c r="J19" s="452">
        <f t="shared" si="5"/>
        <v>0</v>
      </c>
      <c r="K19" s="452">
        <v>0</v>
      </c>
      <c r="L19" s="452">
        <f t="shared" si="6"/>
        <v>0</v>
      </c>
      <c r="M19" s="452">
        <f t="shared" si="7"/>
        <v>0</v>
      </c>
      <c r="N19" s="452">
        <f t="shared" si="8"/>
        <v>0</v>
      </c>
      <c r="O19" s="452">
        <v>0</v>
      </c>
      <c r="P19" s="452">
        <f t="shared" si="9"/>
        <v>0</v>
      </c>
      <c r="Q19" s="452">
        <f t="shared" si="10"/>
        <v>0</v>
      </c>
      <c r="R19" s="452">
        <f t="shared" si="11"/>
        <v>0</v>
      </c>
      <c r="S19" s="452">
        <f t="shared" si="12"/>
        <v>0</v>
      </c>
      <c r="T19" s="452">
        <f t="shared" si="13"/>
        <v>0</v>
      </c>
      <c r="U19" s="452">
        <f t="shared" si="14"/>
        <v>0</v>
      </c>
      <c r="V19" s="452">
        <f t="shared" si="15"/>
        <v>0</v>
      </c>
    </row>
    <row r="20" spans="1:48">
      <c r="A20" s="507">
        <v>9</v>
      </c>
      <c r="B20" s="33" t="s">
        <v>680</v>
      </c>
      <c r="C20" s="452">
        <v>0</v>
      </c>
      <c r="D20" s="452">
        <f t="shared" si="0"/>
        <v>0</v>
      </c>
      <c r="E20" s="452">
        <f t="shared" si="1"/>
        <v>0</v>
      </c>
      <c r="F20" s="452">
        <f t="shared" si="2"/>
        <v>0</v>
      </c>
      <c r="G20" s="452">
        <v>0</v>
      </c>
      <c r="H20" s="452">
        <f t="shared" si="3"/>
        <v>0</v>
      </c>
      <c r="I20" s="452">
        <f t="shared" si="4"/>
        <v>0</v>
      </c>
      <c r="J20" s="452">
        <f t="shared" si="5"/>
        <v>0</v>
      </c>
      <c r="K20" s="452">
        <v>0</v>
      </c>
      <c r="L20" s="452">
        <f t="shared" si="6"/>
        <v>0</v>
      </c>
      <c r="M20" s="452">
        <f t="shared" si="7"/>
        <v>0</v>
      </c>
      <c r="N20" s="452">
        <f t="shared" si="8"/>
        <v>0</v>
      </c>
      <c r="O20" s="452">
        <v>0</v>
      </c>
      <c r="P20" s="452">
        <f t="shared" si="9"/>
        <v>0</v>
      </c>
      <c r="Q20" s="452">
        <f t="shared" si="10"/>
        <v>0</v>
      </c>
      <c r="R20" s="452">
        <f t="shared" si="11"/>
        <v>0</v>
      </c>
      <c r="S20" s="452">
        <f t="shared" si="12"/>
        <v>0</v>
      </c>
      <c r="T20" s="452">
        <f t="shared" si="13"/>
        <v>0</v>
      </c>
      <c r="U20" s="452">
        <f t="shared" si="14"/>
        <v>0</v>
      </c>
      <c r="V20" s="452">
        <f t="shared" si="15"/>
        <v>0</v>
      </c>
    </row>
    <row r="21" spans="1:48">
      <c r="A21" s="507">
        <v>10</v>
      </c>
      <c r="B21" s="33" t="s">
        <v>681</v>
      </c>
      <c r="C21" s="452">
        <v>0</v>
      </c>
      <c r="D21" s="452">
        <f t="shared" si="0"/>
        <v>0</v>
      </c>
      <c r="E21" s="452">
        <f t="shared" si="1"/>
        <v>0</v>
      </c>
      <c r="F21" s="452">
        <f t="shared" si="2"/>
        <v>0</v>
      </c>
      <c r="G21" s="452">
        <v>0</v>
      </c>
      <c r="H21" s="452">
        <f t="shared" si="3"/>
        <v>0</v>
      </c>
      <c r="I21" s="452">
        <f t="shared" si="4"/>
        <v>0</v>
      </c>
      <c r="J21" s="452">
        <f t="shared" si="5"/>
        <v>0</v>
      </c>
      <c r="K21" s="452">
        <v>0</v>
      </c>
      <c r="L21" s="452">
        <f t="shared" si="6"/>
        <v>0</v>
      </c>
      <c r="M21" s="452">
        <f t="shared" si="7"/>
        <v>0</v>
      </c>
      <c r="N21" s="452">
        <f t="shared" si="8"/>
        <v>0</v>
      </c>
      <c r="O21" s="452">
        <v>0</v>
      </c>
      <c r="P21" s="452">
        <f t="shared" si="9"/>
        <v>0</v>
      </c>
      <c r="Q21" s="452">
        <f t="shared" si="10"/>
        <v>0</v>
      </c>
      <c r="R21" s="452">
        <f t="shared" si="11"/>
        <v>0</v>
      </c>
      <c r="S21" s="452">
        <f t="shared" si="12"/>
        <v>0</v>
      </c>
      <c r="T21" s="452">
        <f t="shared" si="13"/>
        <v>0</v>
      </c>
      <c r="U21" s="452">
        <f t="shared" si="14"/>
        <v>0</v>
      </c>
      <c r="V21" s="452">
        <f t="shared" si="15"/>
        <v>0</v>
      </c>
    </row>
    <row r="22" spans="1:48">
      <c r="A22" s="507">
        <v>11</v>
      </c>
      <c r="B22" s="33" t="s">
        <v>682</v>
      </c>
      <c r="C22" s="452">
        <v>0</v>
      </c>
      <c r="D22" s="452">
        <f t="shared" si="0"/>
        <v>0</v>
      </c>
      <c r="E22" s="452">
        <f t="shared" si="1"/>
        <v>0</v>
      </c>
      <c r="F22" s="452">
        <f t="shared" si="2"/>
        <v>0</v>
      </c>
      <c r="G22" s="452">
        <v>0</v>
      </c>
      <c r="H22" s="452">
        <f t="shared" si="3"/>
        <v>0</v>
      </c>
      <c r="I22" s="452">
        <f t="shared" si="4"/>
        <v>0</v>
      </c>
      <c r="J22" s="452">
        <f t="shared" si="5"/>
        <v>0</v>
      </c>
      <c r="K22" s="452">
        <v>0</v>
      </c>
      <c r="L22" s="452">
        <f t="shared" si="6"/>
        <v>0</v>
      </c>
      <c r="M22" s="452">
        <f t="shared" si="7"/>
        <v>0</v>
      </c>
      <c r="N22" s="452">
        <f t="shared" si="8"/>
        <v>0</v>
      </c>
      <c r="O22" s="452">
        <v>0</v>
      </c>
      <c r="P22" s="452">
        <f t="shared" si="9"/>
        <v>0</v>
      </c>
      <c r="Q22" s="452">
        <f t="shared" si="10"/>
        <v>0</v>
      </c>
      <c r="R22" s="452">
        <f t="shared" si="11"/>
        <v>0</v>
      </c>
      <c r="S22" s="452">
        <f t="shared" si="12"/>
        <v>0</v>
      </c>
      <c r="T22" s="452">
        <f t="shared" si="13"/>
        <v>0</v>
      </c>
      <c r="U22" s="452">
        <f t="shared" si="14"/>
        <v>0</v>
      </c>
      <c r="V22" s="452">
        <f t="shared" si="15"/>
        <v>0</v>
      </c>
    </row>
    <row r="23" spans="1:48">
      <c r="A23" s="507">
        <v>12</v>
      </c>
      <c r="B23" s="33" t="s">
        <v>683</v>
      </c>
      <c r="C23" s="452">
        <v>0</v>
      </c>
      <c r="D23" s="452">
        <f t="shared" si="0"/>
        <v>0</v>
      </c>
      <c r="E23" s="452">
        <f t="shared" si="1"/>
        <v>0</v>
      </c>
      <c r="F23" s="452">
        <f t="shared" si="2"/>
        <v>0</v>
      </c>
      <c r="G23" s="452">
        <v>0</v>
      </c>
      <c r="H23" s="452">
        <f t="shared" si="3"/>
        <v>0</v>
      </c>
      <c r="I23" s="452">
        <f t="shared" si="4"/>
        <v>0</v>
      </c>
      <c r="J23" s="452">
        <f t="shared" si="5"/>
        <v>0</v>
      </c>
      <c r="K23" s="452">
        <v>0</v>
      </c>
      <c r="L23" s="452">
        <f t="shared" si="6"/>
        <v>0</v>
      </c>
      <c r="M23" s="452">
        <f t="shared" si="7"/>
        <v>0</v>
      </c>
      <c r="N23" s="452">
        <f t="shared" si="8"/>
        <v>0</v>
      </c>
      <c r="O23" s="452">
        <v>0</v>
      </c>
      <c r="P23" s="452">
        <f t="shared" si="9"/>
        <v>0</v>
      </c>
      <c r="Q23" s="452">
        <f t="shared" si="10"/>
        <v>0</v>
      </c>
      <c r="R23" s="452">
        <f t="shared" si="11"/>
        <v>0</v>
      </c>
      <c r="S23" s="452">
        <f t="shared" si="12"/>
        <v>0</v>
      </c>
      <c r="T23" s="452">
        <f t="shared" si="13"/>
        <v>0</v>
      </c>
      <c r="U23" s="452">
        <f t="shared" si="14"/>
        <v>0</v>
      </c>
      <c r="V23" s="452">
        <f t="shared" si="15"/>
        <v>0</v>
      </c>
    </row>
    <row r="24" spans="1:48">
      <c r="A24" s="507">
        <v>13</v>
      </c>
      <c r="B24" s="33" t="s">
        <v>697</v>
      </c>
      <c r="C24" s="452">
        <v>0</v>
      </c>
      <c r="D24" s="452">
        <f t="shared" si="0"/>
        <v>0</v>
      </c>
      <c r="E24" s="452">
        <f t="shared" si="1"/>
        <v>0</v>
      </c>
      <c r="F24" s="452">
        <f t="shared" si="2"/>
        <v>0</v>
      </c>
      <c r="G24" s="452">
        <v>0</v>
      </c>
      <c r="H24" s="452">
        <f t="shared" si="3"/>
        <v>0</v>
      </c>
      <c r="I24" s="452">
        <f t="shared" si="4"/>
        <v>0</v>
      </c>
      <c r="J24" s="452">
        <f t="shared" si="5"/>
        <v>0</v>
      </c>
      <c r="K24" s="452">
        <v>0</v>
      </c>
      <c r="L24" s="452">
        <f t="shared" si="6"/>
        <v>0</v>
      </c>
      <c r="M24" s="452">
        <f t="shared" si="7"/>
        <v>0</v>
      </c>
      <c r="N24" s="452">
        <f t="shared" si="8"/>
        <v>0</v>
      </c>
      <c r="O24" s="452">
        <v>0</v>
      </c>
      <c r="P24" s="452">
        <f t="shared" si="9"/>
        <v>0</v>
      </c>
      <c r="Q24" s="452">
        <f t="shared" si="10"/>
        <v>0</v>
      </c>
      <c r="R24" s="452">
        <f t="shared" si="11"/>
        <v>0</v>
      </c>
      <c r="S24" s="452">
        <f t="shared" si="12"/>
        <v>0</v>
      </c>
      <c r="T24" s="452">
        <f t="shared" si="13"/>
        <v>0</v>
      </c>
      <c r="U24" s="452">
        <f t="shared" si="14"/>
        <v>0</v>
      </c>
      <c r="V24" s="452">
        <f t="shared" si="15"/>
        <v>0</v>
      </c>
    </row>
    <row r="25" spans="1:48">
      <c r="A25" s="507">
        <v>14</v>
      </c>
      <c r="B25" s="33" t="s">
        <v>685</v>
      </c>
      <c r="C25" s="452">
        <v>0</v>
      </c>
      <c r="D25" s="452">
        <f t="shared" si="0"/>
        <v>0</v>
      </c>
      <c r="E25" s="452">
        <f t="shared" si="1"/>
        <v>0</v>
      </c>
      <c r="F25" s="452">
        <f t="shared" si="2"/>
        <v>0</v>
      </c>
      <c r="G25" s="452">
        <v>0</v>
      </c>
      <c r="H25" s="452">
        <f t="shared" si="3"/>
        <v>0</v>
      </c>
      <c r="I25" s="452">
        <f t="shared" si="4"/>
        <v>0</v>
      </c>
      <c r="J25" s="452">
        <f t="shared" si="5"/>
        <v>0</v>
      </c>
      <c r="K25" s="452">
        <v>0</v>
      </c>
      <c r="L25" s="452">
        <f t="shared" si="6"/>
        <v>0</v>
      </c>
      <c r="M25" s="452">
        <f t="shared" si="7"/>
        <v>0</v>
      </c>
      <c r="N25" s="452">
        <f t="shared" si="8"/>
        <v>0</v>
      </c>
      <c r="O25" s="452">
        <v>0</v>
      </c>
      <c r="P25" s="452">
        <f t="shared" si="9"/>
        <v>0</v>
      </c>
      <c r="Q25" s="452">
        <f t="shared" si="10"/>
        <v>0</v>
      </c>
      <c r="R25" s="452">
        <f t="shared" si="11"/>
        <v>0</v>
      </c>
      <c r="S25" s="452">
        <f t="shared" si="12"/>
        <v>0</v>
      </c>
      <c r="T25" s="452">
        <f t="shared" si="13"/>
        <v>0</v>
      </c>
      <c r="U25" s="452">
        <f t="shared" si="14"/>
        <v>0</v>
      </c>
      <c r="V25" s="452">
        <f t="shared" si="15"/>
        <v>0</v>
      </c>
    </row>
    <row r="26" spans="1:48" s="452" customFormat="1">
      <c r="A26" s="507">
        <v>15</v>
      </c>
      <c r="B26" s="201" t="s">
        <v>686</v>
      </c>
      <c r="C26" s="452">
        <v>0</v>
      </c>
      <c r="D26" s="452">
        <f t="shared" si="0"/>
        <v>0</v>
      </c>
      <c r="E26" s="452">
        <f t="shared" si="1"/>
        <v>0</v>
      </c>
      <c r="F26" s="452">
        <f t="shared" si="2"/>
        <v>0</v>
      </c>
      <c r="G26" s="452">
        <v>0</v>
      </c>
      <c r="H26" s="452">
        <f t="shared" si="3"/>
        <v>0</v>
      </c>
      <c r="I26" s="452">
        <f t="shared" si="4"/>
        <v>0</v>
      </c>
      <c r="J26" s="452">
        <f t="shared" si="5"/>
        <v>0</v>
      </c>
      <c r="K26" s="452">
        <v>0</v>
      </c>
      <c r="L26" s="452">
        <f t="shared" si="6"/>
        <v>0</v>
      </c>
      <c r="M26" s="452">
        <f t="shared" si="7"/>
        <v>0</v>
      </c>
      <c r="N26" s="452">
        <f t="shared" si="8"/>
        <v>0</v>
      </c>
      <c r="O26" s="452">
        <v>0</v>
      </c>
      <c r="P26" s="452">
        <f t="shared" si="9"/>
        <v>0</v>
      </c>
      <c r="Q26" s="452">
        <f t="shared" si="10"/>
        <v>0</v>
      </c>
      <c r="R26" s="452">
        <f t="shared" si="11"/>
        <v>0</v>
      </c>
      <c r="S26" s="452">
        <f t="shared" si="12"/>
        <v>0</v>
      </c>
      <c r="T26" s="452">
        <f t="shared" si="13"/>
        <v>0</v>
      </c>
      <c r="U26" s="452">
        <f t="shared" si="14"/>
        <v>0</v>
      </c>
      <c r="V26" s="452">
        <f t="shared" si="15"/>
        <v>0</v>
      </c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</row>
    <row r="27" spans="1:48" s="453" customFormat="1">
      <c r="A27" s="507">
        <v>16</v>
      </c>
      <c r="B27" s="201" t="s">
        <v>687</v>
      </c>
      <c r="C27" s="452">
        <v>0</v>
      </c>
      <c r="D27" s="452">
        <f t="shared" si="0"/>
        <v>0</v>
      </c>
      <c r="E27" s="452">
        <f t="shared" si="1"/>
        <v>0</v>
      </c>
      <c r="F27" s="452">
        <f t="shared" si="2"/>
        <v>0</v>
      </c>
      <c r="G27" s="452">
        <v>0</v>
      </c>
      <c r="H27" s="452">
        <f t="shared" si="3"/>
        <v>0</v>
      </c>
      <c r="I27" s="452">
        <f t="shared" si="4"/>
        <v>0</v>
      </c>
      <c r="J27" s="452">
        <f t="shared" si="5"/>
        <v>0</v>
      </c>
      <c r="K27" s="452">
        <v>0</v>
      </c>
      <c r="L27" s="452">
        <f t="shared" si="6"/>
        <v>0</v>
      </c>
      <c r="M27" s="452">
        <f t="shared" si="7"/>
        <v>0</v>
      </c>
      <c r="N27" s="452">
        <f t="shared" si="8"/>
        <v>0</v>
      </c>
      <c r="O27" s="452">
        <v>0</v>
      </c>
      <c r="P27" s="452">
        <f t="shared" si="9"/>
        <v>0</v>
      </c>
      <c r="Q27" s="452">
        <f t="shared" si="10"/>
        <v>0</v>
      </c>
      <c r="R27" s="452">
        <f t="shared" si="11"/>
        <v>0</v>
      </c>
      <c r="S27" s="452">
        <f t="shared" si="12"/>
        <v>0</v>
      </c>
      <c r="T27" s="452">
        <f t="shared" si="13"/>
        <v>0</v>
      </c>
      <c r="U27" s="452">
        <f t="shared" si="14"/>
        <v>0</v>
      </c>
      <c r="V27" s="452">
        <f t="shared" si="15"/>
        <v>0</v>
      </c>
    </row>
    <row r="28" spans="1:48" s="453" customFormat="1">
      <c r="A28" s="507">
        <v>17</v>
      </c>
      <c r="B28" s="33" t="s">
        <v>688</v>
      </c>
      <c r="C28" s="452">
        <v>0</v>
      </c>
      <c r="D28" s="452">
        <f t="shared" si="0"/>
        <v>0</v>
      </c>
      <c r="E28" s="452">
        <f t="shared" si="1"/>
        <v>0</v>
      </c>
      <c r="F28" s="452">
        <f t="shared" si="2"/>
        <v>0</v>
      </c>
      <c r="G28" s="452">
        <v>0</v>
      </c>
      <c r="H28" s="452">
        <f t="shared" si="3"/>
        <v>0</v>
      </c>
      <c r="I28" s="452">
        <f t="shared" si="4"/>
        <v>0</v>
      </c>
      <c r="J28" s="452">
        <f t="shared" si="5"/>
        <v>0</v>
      </c>
      <c r="K28" s="452">
        <v>0</v>
      </c>
      <c r="L28" s="452">
        <f t="shared" si="6"/>
        <v>0</v>
      </c>
      <c r="M28" s="452">
        <f t="shared" si="7"/>
        <v>0</v>
      </c>
      <c r="N28" s="452">
        <f t="shared" si="8"/>
        <v>0</v>
      </c>
      <c r="O28" s="452">
        <v>0</v>
      </c>
      <c r="P28" s="452">
        <f t="shared" si="9"/>
        <v>0</v>
      </c>
      <c r="Q28" s="452">
        <f t="shared" si="10"/>
        <v>0</v>
      </c>
      <c r="R28" s="452">
        <f t="shared" si="11"/>
        <v>0</v>
      </c>
      <c r="S28" s="452">
        <f t="shared" si="12"/>
        <v>0</v>
      </c>
      <c r="T28" s="452">
        <f t="shared" si="13"/>
        <v>0</v>
      </c>
      <c r="U28" s="452">
        <f t="shared" si="14"/>
        <v>0</v>
      </c>
      <c r="V28" s="452">
        <f t="shared" si="15"/>
        <v>0</v>
      </c>
    </row>
    <row r="29" spans="1:48" s="453" customFormat="1">
      <c r="A29" s="507">
        <v>18</v>
      </c>
      <c r="B29" s="201" t="s">
        <v>689</v>
      </c>
      <c r="C29" s="452">
        <v>0</v>
      </c>
      <c r="D29" s="452">
        <f t="shared" si="0"/>
        <v>0</v>
      </c>
      <c r="E29" s="452">
        <f t="shared" si="1"/>
        <v>0</v>
      </c>
      <c r="F29" s="452">
        <f t="shared" si="2"/>
        <v>0</v>
      </c>
      <c r="G29" s="452">
        <v>0</v>
      </c>
      <c r="H29" s="452">
        <f t="shared" si="3"/>
        <v>0</v>
      </c>
      <c r="I29" s="452">
        <f t="shared" si="4"/>
        <v>0</v>
      </c>
      <c r="J29" s="452">
        <f t="shared" si="5"/>
        <v>0</v>
      </c>
      <c r="K29" s="452">
        <v>0</v>
      </c>
      <c r="L29" s="452">
        <f t="shared" si="6"/>
        <v>0</v>
      </c>
      <c r="M29" s="452">
        <f t="shared" si="7"/>
        <v>0</v>
      </c>
      <c r="N29" s="452">
        <f t="shared" si="8"/>
        <v>0</v>
      </c>
      <c r="O29" s="452">
        <v>0</v>
      </c>
      <c r="P29" s="452">
        <f t="shared" si="9"/>
        <v>0</v>
      </c>
      <c r="Q29" s="452">
        <f t="shared" si="10"/>
        <v>0</v>
      </c>
      <c r="R29" s="452">
        <f t="shared" si="11"/>
        <v>0</v>
      </c>
      <c r="S29" s="452">
        <f t="shared" si="12"/>
        <v>0</v>
      </c>
      <c r="T29" s="452">
        <f t="shared" si="13"/>
        <v>0</v>
      </c>
      <c r="U29" s="452">
        <f t="shared" si="14"/>
        <v>0</v>
      </c>
      <c r="V29" s="452">
        <f t="shared" si="15"/>
        <v>0</v>
      </c>
    </row>
    <row r="30" spans="1:48" s="453" customFormat="1">
      <c r="A30" s="507">
        <v>19</v>
      </c>
      <c r="B30" s="33" t="s">
        <v>690</v>
      </c>
      <c r="C30" s="452">
        <v>0</v>
      </c>
      <c r="D30" s="452">
        <f t="shared" si="0"/>
        <v>0</v>
      </c>
      <c r="E30" s="452">
        <f t="shared" si="1"/>
        <v>0</v>
      </c>
      <c r="F30" s="452">
        <f t="shared" si="2"/>
        <v>0</v>
      </c>
      <c r="G30" s="452">
        <v>0</v>
      </c>
      <c r="H30" s="452">
        <f t="shared" si="3"/>
        <v>0</v>
      </c>
      <c r="I30" s="452">
        <f t="shared" si="4"/>
        <v>0</v>
      </c>
      <c r="J30" s="452">
        <f t="shared" si="5"/>
        <v>0</v>
      </c>
      <c r="K30" s="452">
        <v>0</v>
      </c>
      <c r="L30" s="452">
        <f t="shared" si="6"/>
        <v>0</v>
      </c>
      <c r="M30" s="452">
        <f t="shared" si="7"/>
        <v>0</v>
      </c>
      <c r="N30" s="452">
        <f t="shared" si="8"/>
        <v>0</v>
      </c>
      <c r="O30" s="452">
        <v>0</v>
      </c>
      <c r="P30" s="452">
        <f t="shared" si="9"/>
        <v>0</v>
      </c>
      <c r="Q30" s="452">
        <f t="shared" si="10"/>
        <v>0</v>
      </c>
      <c r="R30" s="452">
        <f t="shared" si="11"/>
        <v>0</v>
      </c>
      <c r="S30" s="452">
        <f t="shared" si="12"/>
        <v>0</v>
      </c>
      <c r="T30" s="452">
        <f t="shared" si="13"/>
        <v>0</v>
      </c>
      <c r="U30" s="452">
        <f t="shared" si="14"/>
        <v>0</v>
      </c>
      <c r="V30" s="452">
        <f t="shared" si="15"/>
        <v>0</v>
      </c>
    </row>
    <row r="31" spans="1:48" s="453" customFormat="1">
      <c r="A31" s="507">
        <v>20</v>
      </c>
      <c r="B31" s="33" t="s">
        <v>691</v>
      </c>
      <c r="C31" s="452">
        <v>0</v>
      </c>
      <c r="D31" s="452">
        <f t="shared" si="0"/>
        <v>0</v>
      </c>
      <c r="E31" s="452">
        <f t="shared" si="1"/>
        <v>0</v>
      </c>
      <c r="F31" s="452">
        <f t="shared" si="2"/>
        <v>0</v>
      </c>
      <c r="G31" s="452">
        <v>0</v>
      </c>
      <c r="H31" s="452">
        <f t="shared" si="3"/>
        <v>0</v>
      </c>
      <c r="I31" s="452">
        <f t="shared" si="4"/>
        <v>0</v>
      </c>
      <c r="J31" s="452">
        <f t="shared" si="5"/>
        <v>0</v>
      </c>
      <c r="K31" s="452">
        <v>0</v>
      </c>
      <c r="L31" s="452">
        <f t="shared" si="6"/>
        <v>0</v>
      </c>
      <c r="M31" s="452">
        <f t="shared" si="7"/>
        <v>0</v>
      </c>
      <c r="N31" s="452">
        <f t="shared" si="8"/>
        <v>0</v>
      </c>
      <c r="O31" s="452">
        <v>0</v>
      </c>
      <c r="P31" s="452">
        <f t="shared" si="9"/>
        <v>0</v>
      </c>
      <c r="Q31" s="452">
        <f t="shared" si="10"/>
        <v>0</v>
      </c>
      <c r="R31" s="452">
        <f t="shared" si="11"/>
        <v>0</v>
      </c>
      <c r="S31" s="452">
        <f t="shared" si="12"/>
        <v>0</v>
      </c>
      <c r="T31" s="452">
        <f t="shared" si="13"/>
        <v>0</v>
      </c>
      <c r="U31" s="452">
        <f t="shared" si="14"/>
        <v>0</v>
      </c>
      <c r="V31" s="452">
        <f t="shared" si="15"/>
        <v>0</v>
      </c>
    </row>
    <row r="32" spans="1:48" s="453" customFormat="1">
      <c r="A32" s="507">
        <v>21</v>
      </c>
      <c r="B32" s="33" t="s">
        <v>692</v>
      </c>
      <c r="C32" s="452">
        <v>0</v>
      </c>
      <c r="D32" s="452">
        <f t="shared" si="0"/>
        <v>0</v>
      </c>
      <c r="E32" s="452">
        <f t="shared" si="1"/>
        <v>0</v>
      </c>
      <c r="F32" s="452">
        <f t="shared" si="2"/>
        <v>0</v>
      </c>
      <c r="G32" s="452">
        <v>0</v>
      </c>
      <c r="H32" s="452">
        <f t="shared" si="3"/>
        <v>0</v>
      </c>
      <c r="I32" s="452">
        <f t="shared" si="4"/>
        <v>0</v>
      </c>
      <c r="J32" s="452">
        <f t="shared" si="5"/>
        <v>0</v>
      </c>
      <c r="K32" s="452">
        <v>0</v>
      </c>
      <c r="L32" s="452">
        <f t="shared" si="6"/>
        <v>0</v>
      </c>
      <c r="M32" s="452">
        <f t="shared" si="7"/>
        <v>0</v>
      </c>
      <c r="N32" s="452">
        <f t="shared" si="8"/>
        <v>0</v>
      </c>
      <c r="O32" s="452">
        <v>0</v>
      </c>
      <c r="P32" s="452">
        <f t="shared" si="9"/>
        <v>0</v>
      </c>
      <c r="Q32" s="452">
        <f t="shared" si="10"/>
        <v>0</v>
      </c>
      <c r="R32" s="452">
        <f t="shared" si="11"/>
        <v>0</v>
      </c>
      <c r="S32" s="452">
        <f t="shared" si="12"/>
        <v>0</v>
      </c>
      <c r="T32" s="452">
        <f t="shared" si="13"/>
        <v>0</v>
      </c>
      <c r="U32" s="452">
        <f t="shared" si="14"/>
        <v>0</v>
      </c>
      <c r="V32" s="452">
        <f t="shared" si="15"/>
        <v>0</v>
      </c>
    </row>
    <row r="33" spans="1:22" s="453" customFormat="1">
      <c r="A33" s="507">
        <v>22</v>
      </c>
      <c r="B33" s="33" t="s">
        <v>693</v>
      </c>
      <c r="C33" s="452">
        <v>0</v>
      </c>
      <c r="D33" s="452">
        <f t="shared" si="0"/>
        <v>0</v>
      </c>
      <c r="E33" s="452">
        <f t="shared" si="1"/>
        <v>0</v>
      </c>
      <c r="F33" s="452">
        <f t="shared" si="2"/>
        <v>0</v>
      </c>
      <c r="G33" s="452">
        <v>0</v>
      </c>
      <c r="H33" s="452">
        <f t="shared" si="3"/>
        <v>0</v>
      </c>
      <c r="I33" s="452">
        <f t="shared" si="4"/>
        <v>0</v>
      </c>
      <c r="J33" s="452">
        <f t="shared" si="5"/>
        <v>0</v>
      </c>
      <c r="K33" s="452">
        <v>0</v>
      </c>
      <c r="L33" s="452">
        <f t="shared" si="6"/>
        <v>0</v>
      </c>
      <c r="M33" s="452">
        <f t="shared" si="7"/>
        <v>0</v>
      </c>
      <c r="N33" s="452">
        <f t="shared" si="8"/>
        <v>0</v>
      </c>
      <c r="O33" s="452">
        <v>0</v>
      </c>
      <c r="P33" s="452">
        <f t="shared" si="9"/>
        <v>0</v>
      </c>
      <c r="Q33" s="452">
        <f t="shared" si="10"/>
        <v>0</v>
      </c>
      <c r="R33" s="452">
        <f t="shared" si="11"/>
        <v>0</v>
      </c>
      <c r="S33" s="452">
        <f t="shared" si="12"/>
        <v>0</v>
      </c>
      <c r="T33" s="452">
        <f t="shared" si="13"/>
        <v>0</v>
      </c>
      <c r="U33" s="452">
        <f t="shared" si="14"/>
        <v>0</v>
      </c>
      <c r="V33" s="452">
        <f t="shared" si="15"/>
        <v>0</v>
      </c>
    </row>
    <row r="34" spans="1:22">
      <c r="A34" s="507">
        <v>23</v>
      </c>
      <c r="B34" s="33" t="s">
        <v>694</v>
      </c>
      <c r="C34" s="452">
        <v>0</v>
      </c>
      <c r="D34" s="452">
        <v>0</v>
      </c>
      <c r="E34" s="452">
        <v>0</v>
      </c>
      <c r="F34" s="452">
        <v>0</v>
      </c>
      <c r="G34" s="452">
        <v>0</v>
      </c>
      <c r="H34" s="452">
        <v>0</v>
      </c>
      <c r="I34" s="452">
        <v>0</v>
      </c>
      <c r="J34" s="452">
        <v>0</v>
      </c>
      <c r="K34" s="452">
        <v>0</v>
      </c>
      <c r="L34" s="452">
        <v>0</v>
      </c>
      <c r="M34" s="452">
        <v>0</v>
      </c>
      <c r="N34" s="452">
        <v>0</v>
      </c>
      <c r="O34" s="452">
        <v>0</v>
      </c>
      <c r="P34" s="452">
        <v>0</v>
      </c>
      <c r="Q34" s="452">
        <v>0</v>
      </c>
      <c r="R34" s="452">
        <v>0</v>
      </c>
      <c r="S34" s="452">
        <v>0</v>
      </c>
      <c r="T34" s="452">
        <v>0</v>
      </c>
      <c r="U34" s="452">
        <v>0</v>
      </c>
      <c r="V34" s="452">
        <v>0</v>
      </c>
    </row>
    <row r="35" spans="1:22">
      <c r="A35" s="484">
        <v>24</v>
      </c>
      <c r="B35" s="33" t="s">
        <v>919</v>
      </c>
      <c r="C35" s="452">
        <v>0</v>
      </c>
      <c r="D35" s="452">
        <v>0</v>
      </c>
      <c r="E35" s="452">
        <v>0</v>
      </c>
      <c r="F35" s="452">
        <v>0</v>
      </c>
      <c r="G35" s="452">
        <v>0</v>
      </c>
      <c r="H35" s="452">
        <v>0</v>
      </c>
      <c r="I35" s="452">
        <v>0</v>
      </c>
      <c r="J35" s="452">
        <v>0</v>
      </c>
      <c r="K35" s="452">
        <v>0</v>
      </c>
      <c r="L35" s="452">
        <v>0</v>
      </c>
      <c r="M35" s="452">
        <v>0</v>
      </c>
      <c r="N35" s="452">
        <v>0</v>
      </c>
      <c r="O35" s="452">
        <v>0</v>
      </c>
      <c r="P35" s="452">
        <v>0</v>
      </c>
      <c r="Q35" s="452">
        <v>0</v>
      </c>
      <c r="R35" s="452">
        <v>0</v>
      </c>
      <c r="S35" s="452">
        <v>0</v>
      </c>
      <c r="T35" s="452">
        <v>0</v>
      </c>
      <c r="U35" s="452">
        <v>0</v>
      </c>
      <c r="V35" s="452">
        <v>0</v>
      </c>
    </row>
    <row r="36" spans="1:22">
      <c r="A36" s="484">
        <v>25</v>
      </c>
      <c r="B36" s="33" t="s">
        <v>920</v>
      </c>
      <c r="C36" s="452">
        <v>0</v>
      </c>
      <c r="D36" s="452">
        <v>0</v>
      </c>
      <c r="E36" s="452">
        <v>0</v>
      </c>
      <c r="F36" s="452">
        <v>0</v>
      </c>
      <c r="G36" s="452">
        <v>0</v>
      </c>
      <c r="H36" s="452">
        <v>0</v>
      </c>
      <c r="I36" s="452">
        <v>0</v>
      </c>
      <c r="J36" s="452">
        <v>0</v>
      </c>
      <c r="K36" s="452">
        <v>0</v>
      </c>
      <c r="L36" s="452">
        <v>0</v>
      </c>
      <c r="M36" s="452">
        <v>0</v>
      </c>
      <c r="N36" s="452">
        <v>0</v>
      </c>
      <c r="O36" s="452">
        <v>0</v>
      </c>
      <c r="P36" s="452">
        <v>0</v>
      </c>
      <c r="Q36" s="452">
        <v>0</v>
      </c>
      <c r="R36" s="452">
        <v>0</v>
      </c>
      <c r="S36" s="452">
        <v>0</v>
      </c>
      <c r="T36" s="452">
        <v>0</v>
      </c>
      <c r="U36" s="452">
        <v>0</v>
      </c>
      <c r="V36" s="452">
        <v>0</v>
      </c>
    </row>
    <row r="37" spans="1:22">
      <c r="A37" s="484">
        <v>26</v>
      </c>
      <c r="B37" s="33" t="s">
        <v>921</v>
      </c>
      <c r="C37" s="452">
        <v>0</v>
      </c>
      <c r="D37" s="452">
        <v>0</v>
      </c>
      <c r="E37" s="452">
        <v>0</v>
      </c>
      <c r="F37" s="452">
        <v>0</v>
      </c>
      <c r="G37" s="452">
        <v>0</v>
      </c>
      <c r="H37" s="452">
        <v>0</v>
      </c>
      <c r="I37" s="452">
        <v>0</v>
      </c>
      <c r="J37" s="452">
        <v>0</v>
      </c>
      <c r="K37" s="452">
        <v>0</v>
      </c>
      <c r="L37" s="452">
        <v>0</v>
      </c>
      <c r="M37" s="452">
        <v>0</v>
      </c>
      <c r="N37" s="452">
        <v>0</v>
      </c>
      <c r="O37" s="452">
        <v>0</v>
      </c>
      <c r="P37" s="452">
        <v>0</v>
      </c>
      <c r="Q37" s="452">
        <v>0</v>
      </c>
      <c r="R37" s="452">
        <v>0</v>
      </c>
      <c r="S37" s="452">
        <v>0</v>
      </c>
      <c r="T37" s="452">
        <v>0</v>
      </c>
      <c r="U37" s="452">
        <v>0</v>
      </c>
      <c r="V37" s="452">
        <v>0</v>
      </c>
    </row>
    <row r="38" spans="1:22">
      <c r="A38" s="467" t="s">
        <v>14</v>
      </c>
      <c r="B38" s="452"/>
      <c r="C38" s="452">
        <f>SUM(C12:C37)</f>
        <v>0</v>
      </c>
      <c r="D38" s="452">
        <f t="shared" ref="D38:V38" si="16">SUM(D12:D37)</f>
        <v>0</v>
      </c>
      <c r="E38" s="452">
        <f t="shared" si="16"/>
        <v>0</v>
      </c>
      <c r="F38" s="452">
        <f t="shared" si="16"/>
        <v>0</v>
      </c>
      <c r="G38" s="452">
        <f t="shared" si="16"/>
        <v>0</v>
      </c>
      <c r="H38" s="452">
        <f t="shared" si="16"/>
        <v>0</v>
      </c>
      <c r="I38" s="452">
        <f t="shared" si="16"/>
        <v>0</v>
      </c>
      <c r="J38" s="452">
        <f t="shared" si="16"/>
        <v>0</v>
      </c>
      <c r="K38" s="452">
        <f t="shared" si="16"/>
        <v>0</v>
      </c>
      <c r="L38" s="452">
        <f t="shared" si="16"/>
        <v>0</v>
      </c>
      <c r="M38" s="452">
        <f t="shared" si="16"/>
        <v>0</v>
      </c>
      <c r="N38" s="452">
        <f t="shared" si="16"/>
        <v>0</v>
      </c>
      <c r="O38" s="452">
        <f t="shared" si="16"/>
        <v>0</v>
      </c>
      <c r="P38" s="452">
        <f t="shared" si="16"/>
        <v>0</v>
      </c>
      <c r="Q38" s="452">
        <f t="shared" si="16"/>
        <v>0</v>
      </c>
      <c r="R38" s="452">
        <f t="shared" si="16"/>
        <v>0</v>
      </c>
      <c r="S38" s="452">
        <f t="shared" si="16"/>
        <v>0</v>
      </c>
      <c r="T38" s="452">
        <f t="shared" si="16"/>
        <v>0</v>
      </c>
      <c r="U38" s="452">
        <f t="shared" si="16"/>
        <v>0</v>
      </c>
      <c r="V38" s="452">
        <f t="shared" si="16"/>
        <v>0</v>
      </c>
    </row>
    <row r="40" spans="1:22" s="429" customFormat="1" ht="13">
      <c r="A40" s="13" t="s">
        <v>750</v>
      </c>
      <c r="G40" s="319"/>
      <c r="H40" s="319"/>
      <c r="K40" s="319"/>
      <c r="L40" s="319"/>
      <c r="M40" s="319"/>
      <c r="N40" s="319"/>
      <c r="O40" s="319"/>
      <c r="P40" s="319"/>
      <c r="Q40" s="319"/>
      <c r="R40" s="319"/>
      <c r="S40" s="320"/>
      <c r="T40" s="320"/>
      <c r="U40" s="320"/>
      <c r="V40" s="320"/>
    </row>
    <row r="41" spans="1:22" s="429" customFormat="1" ht="12.75" customHeight="1">
      <c r="A41" s="13" t="str">
        <f>'AT-28B_Kitchen repair'!A40</f>
        <v xml:space="preserve">Date : 28.04.2020 </v>
      </c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</row>
    <row r="42" spans="1:22" s="429" customFormat="1" ht="12.75" customHeight="1"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</row>
    <row r="43" spans="1:22" s="429" customFormat="1" ht="13">
      <c r="A43" s="319"/>
      <c r="B43" s="319"/>
      <c r="K43" s="319"/>
      <c r="L43" s="319"/>
      <c r="M43" s="319"/>
      <c r="N43" s="319"/>
      <c r="O43" s="319"/>
      <c r="P43" s="319"/>
      <c r="Q43" s="456"/>
      <c r="R43" s="456"/>
      <c r="S43" s="13" t="s">
        <v>706</v>
      </c>
      <c r="T43" s="456"/>
      <c r="U43" s="456"/>
      <c r="V43" s="456"/>
    </row>
    <row r="44" spans="1:22">
      <c r="S44" s="221" t="s">
        <v>707</v>
      </c>
    </row>
    <row r="45" spans="1:22">
      <c r="S45" s="221" t="s">
        <v>708</v>
      </c>
    </row>
  </sheetData>
  <mergeCells count="20">
    <mergeCell ref="A8:A10"/>
    <mergeCell ref="B8:B10"/>
    <mergeCell ref="C8:F8"/>
    <mergeCell ref="G8:J8"/>
    <mergeCell ref="K8:N8"/>
    <mergeCell ref="C9:C10"/>
    <mergeCell ref="D9:F9"/>
    <mergeCell ref="G9:G10"/>
    <mergeCell ref="H9:J9"/>
    <mergeCell ref="K9:K10"/>
    <mergeCell ref="L9:N9"/>
    <mergeCell ref="O9:O10"/>
    <mergeCell ref="P9:R9"/>
    <mergeCell ref="S9:S10"/>
    <mergeCell ref="T9:V9"/>
    <mergeCell ref="U1:V1"/>
    <mergeCell ref="E2:P2"/>
    <mergeCell ref="C4:Q4"/>
    <mergeCell ref="O8:R8"/>
    <mergeCell ref="S8:V8"/>
  </mergeCells>
  <printOptions horizontalCentered="1"/>
  <pageMargins left="0.70866141732283505" right="0.70866141732283505" top="1.2362204720000001" bottom="0.5" header="0.31496062992126" footer="0.31496062992126"/>
  <pageSetup paperSize="9" scale="66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6389-C7BD-4F6D-A0AF-2117099833E6}">
  <sheetPr>
    <pageSetUpPr fitToPage="1"/>
  </sheetPr>
  <dimension ref="A1:AV42"/>
  <sheetViews>
    <sheetView tabSelected="1" view="pageBreakPreview" topLeftCell="B14" zoomScale="90" zoomScaleNormal="90" zoomScaleSheetLayoutView="90" workbookViewId="0">
      <selection activeCell="G28" sqref="G28"/>
    </sheetView>
  </sheetViews>
  <sheetFormatPr defaultColWidth="9.1796875" defaultRowHeight="14.5"/>
  <cols>
    <col min="1" max="1" width="7.453125" style="532" customWidth="1"/>
    <col min="2" max="2" width="15.81640625" style="532" customWidth="1"/>
    <col min="3" max="3" width="9.54296875" style="532" customWidth="1"/>
    <col min="4" max="4" width="8.1796875" style="532" customWidth="1"/>
    <col min="5" max="5" width="7.453125" style="532" customWidth="1"/>
    <col min="6" max="6" width="9.1796875" style="532" customWidth="1"/>
    <col min="7" max="7" width="9.54296875" style="532" customWidth="1"/>
    <col min="8" max="8" width="8.1796875" style="532" customWidth="1"/>
    <col min="9" max="9" width="6.90625" style="532" customWidth="1"/>
    <col min="10" max="10" width="9.453125" style="532" customWidth="1"/>
    <col min="11" max="11" width="10.54296875" style="532" customWidth="1"/>
    <col min="12" max="12" width="8.453125" style="532" customWidth="1"/>
    <col min="13" max="13" width="7.453125" style="532" customWidth="1"/>
    <col min="14" max="16" width="8.453125" style="532" customWidth="1"/>
    <col min="17" max="17" width="7.81640625" style="532" customWidth="1"/>
    <col min="18" max="18" width="8.453125" style="532" customWidth="1"/>
    <col min="19" max="20" width="10.54296875" style="532" customWidth="1"/>
    <col min="21" max="21" width="11.1796875" style="532" customWidth="1"/>
    <col min="22" max="22" width="10.54296875" style="532" bestFit="1" customWidth="1"/>
    <col min="23" max="23" width="9.1796875" style="532"/>
    <col min="24" max="26" width="0" style="532" hidden="1" customWidth="1"/>
    <col min="27" max="257" width="9.1796875" style="532"/>
    <col min="258" max="258" width="11.453125" style="532" customWidth="1"/>
    <col min="259" max="259" width="9.54296875" style="532" customWidth="1"/>
    <col min="260" max="260" width="8.1796875" style="532" customWidth="1"/>
    <col min="261" max="261" width="7.453125" style="532" customWidth="1"/>
    <col min="262" max="262" width="9.1796875" style="532"/>
    <col min="263" max="263" width="9.54296875" style="532" customWidth="1"/>
    <col min="264" max="264" width="8.1796875" style="532" customWidth="1"/>
    <col min="265" max="265" width="6.90625" style="532" customWidth="1"/>
    <col min="266" max="266" width="9.453125" style="532" customWidth="1"/>
    <col min="267" max="267" width="10.54296875" style="532" customWidth="1"/>
    <col min="268" max="268" width="8.453125" style="532" customWidth="1"/>
    <col min="269" max="269" width="7.453125" style="532" customWidth="1"/>
    <col min="270" max="272" width="8.453125" style="532" customWidth="1"/>
    <col min="273" max="273" width="7.81640625" style="532" customWidth="1"/>
    <col min="274" max="274" width="8.453125" style="532" customWidth="1"/>
    <col min="275" max="276" width="10.54296875" style="532" customWidth="1"/>
    <col min="277" max="277" width="11.1796875" style="532" customWidth="1"/>
    <col min="278" max="278" width="10.54296875" style="532" bestFit="1" customWidth="1"/>
    <col min="279" max="513" width="9.1796875" style="532"/>
    <col min="514" max="514" width="11.453125" style="532" customWidth="1"/>
    <col min="515" max="515" width="9.54296875" style="532" customWidth="1"/>
    <col min="516" max="516" width="8.1796875" style="532" customWidth="1"/>
    <col min="517" max="517" width="7.453125" style="532" customWidth="1"/>
    <col min="518" max="518" width="9.1796875" style="532"/>
    <col min="519" max="519" width="9.54296875" style="532" customWidth="1"/>
    <col min="520" max="520" width="8.1796875" style="532" customWidth="1"/>
    <col min="521" max="521" width="6.90625" style="532" customWidth="1"/>
    <col min="522" max="522" width="9.453125" style="532" customWidth="1"/>
    <col min="523" max="523" width="10.54296875" style="532" customWidth="1"/>
    <col min="524" max="524" width="8.453125" style="532" customWidth="1"/>
    <col min="525" max="525" width="7.453125" style="532" customWidth="1"/>
    <col min="526" max="528" width="8.453125" style="532" customWidth="1"/>
    <col min="529" max="529" width="7.81640625" style="532" customWidth="1"/>
    <col min="530" max="530" width="8.453125" style="532" customWidth="1"/>
    <col min="531" max="532" width="10.54296875" style="532" customWidth="1"/>
    <col min="533" max="533" width="11.1796875" style="532" customWidth="1"/>
    <col min="534" max="534" width="10.54296875" style="532" bestFit="1" customWidth="1"/>
    <col min="535" max="769" width="9.1796875" style="532"/>
    <col min="770" max="770" width="11.453125" style="532" customWidth="1"/>
    <col min="771" max="771" width="9.54296875" style="532" customWidth="1"/>
    <col min="772" max="772" width="8.1796875" style="532" customWidth="1"/>
    <col min="773" max="773" width="7.453125" style="532" customWidth="1"/>
    <col min="774" max="774" width="9.1796875" style="532"/>
    <col min="775" max="775" width="9.54296875" style="532" customWidth="1"/>
    <col min="776" max="776" width="8.1796875" style="532" customWidth="1"/>
    <col min="777" max="777" width="6.90625" style="532" customWidth="1"/>
    <col min="778" max="778" width="9.453125" style="532" customWidth="1"/>
    <col min="779" max="779" width="10.54296875" style="532" customWidth="1"/>
    <col min="780" max="780" width="8.453125" style="532" customWidth="1"/>
    <col min="781" max="781" width="7.453125" style="532" customWidth="1"/>
    <col min="782" max="784" width="8.453125" style="532" customWidth="1"/>
    <col min="785" max="785" width="7.81640625" style="532" customWidth="1"/>
    <col min="786" max="786" width="8.453125" style="532" customWidth="1"/>
    <col min="787" max="788" width="10.54296875" style="532" customWidth="1"/>
    <col min="789" max="789" width="11.1796875" style="532" customWidth="1"/>
    <col min="790" max="790" width="10.54296875" style="532" bestFit="1" customWidth="1"/>
    <col min="791" max="1025" width="9.1796875" style="532"/>
    <col min="1026" max="1026" width="11.453125" style="532" customWidth="1"/>
    <col min="1027" max="1027" width="9.54296875" style="532" customWidth="1"/>
    <col min="1028" max="1028" width="8.1796875" style="532" customWidth="1"/>
    <col min="1029" max="1029" width="7.453125" style="532" customWidth="1"/>
    <col min="1030" max="1030" width="9.1796875" style="532"/>
    <col min="1031" max="1031" width="9.54296875" style="532" customWidth="1"/>
    <col min="1032" max="1032" width="8.1796875" style="532" customWidth="1"/>
    <col min="1033" max="1033" width="6.90625" style="532" customWidth="1"/>
    <col min="1034" max="1034" width="9.453125" style="532" customWidth="1"/>
    <col min="1035" max="1035" width="10.54296875" style="532" customWidth="1"/>
    <col min="1036" max="1036" width="8.453125" style="532" customWidth="1"/>
    <col min="1037" max="1037" width="7.453125" style="532" customWidth="1"/>
    <col min="1038" max="1040" width="8.453125" style="532" customWidth="1"/>
    <col min="1041" max="1041" width="7.81640625" style="532" customWidth="1"/>
    <col min="1042" max="1042" width="8.453125" style="532" customWidth="1"/>
    <col min="1043" max="1044" width="10.54296875" style="532" customWidth="1"/>
    <col min="1045" max="1045" width="11.1796875" style="532" customWidth="1"/>
    <col min="1046" max="1046" width="10.54296875" style="532" bestFit="1" customWidth="1"/>
    <col min="1047" max="1281" width="9.1796875" style="532"/>
    <col min="1282" max="1282" width="11.453125" style="532" customWidth="1"/>
    <col min="1283" max="1283" width="9.54296875" style="532" customWidth="1"/>
    <col min="1284" max="1284" width="8.1796875" style="532" customWidth="1"/>
    <col min="1285" max="1285" width="7.453125" style="532" customWidth="1"/>
    <col min="1286" max="1286" width="9.1796875" style="532"/>
    <col min="1287" max="1287" width="9.54296875" style="532" customWidth="1"/>
    <col min="1288" max="1288" width="8.1796875" style="532" customWidth="1"/>
    <col min="1289" max="1289" width="6.90625" style="532" customWidth="1"/>
    <col min="1290" max="1290" width="9.453125" style="532" customWidth="1"/>
    <col min="1291" max="1291" width="10.54296875" style="532" customWidth="1"/>
    <col min="1292" max="1292" width="8.453125" style="532" customWidth="1"/>
    <col min="1293" max="1293" width="7.453125" style="532" customWidth="1"/>
    <col min="1294" max="1296" width="8.453125" style="532" customWidth="1"/>
    <col min="1297" max="1297" width="7.81640625" style="532" customWidth="1"/>
    <col min="1298" max="1298" width="8.453125" style="532" customWidth="1"/>
    <col min="1299" max="1300" width="10.54296875" style="532" customWidth="1"/>
    <col min="1301" max="1301" width="11.1796875" style="532" customWidth="1"/>
    <col min="1302" max="1302" width="10.54296875" style="532" bestFit="1" customWidth="1"/>
    <col min="1303" max="1537" width="9.1796875" style="532"/>
    <col min="1538" max="1538" width="11.453125" style="532" customWidth="1"/>
    <col min="1539" max="1539" width="9.54296875" style="532" customWidth="1"/>
    <col min="1540" max="1540" width="8.1796875" style="532" customWidth="1"/>
    <col min="1541" max="1541" width="7.453125" style="532" customWidth="1"/>
    <col min="1542" max="1542" width="9.1796875" style="532"/>
    <col min="1543" max="1543" width="9.54296875" style="532" customWidth="1"/>
    <col min="1544" max="1544" width="8.1796875" style="532" customWidth="1"/>
    <col min="1545" max="1545" width="6.90625" style="532" customWidth="1"/>
    <col min="1546" max="1546" width="9.453125" style="532" customWidth="1"/>
    <col min="1547" max="1547" width="10.54296875" style="532" customWidth="1"/>
    <col min="1548" max="1548" width="8.453125" style="532" customWidth="1"/>
    <col min="1549" max="1549" width="7.453125" style="532" customWidth="1"/>
    <col min="1550" max="1552" width="8.453125" style="532" customWidth="1"/>
    <col min="1553" max="1553" width="7.81640625" style="532" customWidth="1"/>
    <col min="1554" max="1554" width="8.453125" style="532" customWidth="1"/>
    <col min="1555" max="1556" width="10.54296875" style="532" customWidth="1"/>
    <col min="1557" max="1557" width="11.1796875" style="532" customWidth="1"/>
    <col min="1558" max="1558" width="10.54296875" style="532" bestFit="1" customWidth="1"/>
    <col min="1559" max="1793" width="9.1796875" style="532"/>
    <col min="1794" max="1794" width="11.453125" style="532" customWidth="1"/>
    <col min="1795" max="1795" width="9.54296875" style="532" customWidth="1"/>
    <col min="1796" max="1796" width="8.1796875" style="532" customWidth="1"/>
    <col min="1797" max="1797" width="7.453125" style="532" customWidth="1"/>
    <col min="1798" max="1798" width="9.1796875" style="532"/>
    <col min="1799" max="1799" width="9.54296875" style="532" customWidth="1"/>
    <col min="1800" max="1800" width="8.1796875" style="532" customWidth="1"/>
    <col min="1801" max="1801" width="6.90625" style="532" customWidth="1"/>
    <col min="1802" max="1802" width="9.453125" style="532" customWidth="1"/>
    <col min="1803" max="1803" width="10.54296875" style="532" customWidth="1"/>
    <col min="1804" max="1804" width="8.453125" style="532" customWidth="1"/>
    <col min="1805" max="1805" width="7.453125" style="532" customWidth="1"/>
    <col min="1806" max="1808" width="8.453125" style="532" customWidth="1"/>
    <col min="1809" max="1809" width="7.81640625" style="532" customWidth="1"/>
    <col min="1810" max="1810" width="8.453125" style="532" customWidth="1"/>
    <col min="1811" max="1812" width="10.54296875" style="532" customWidth="1"/>
    <col min="1813" max="1813" width="11.1796875" style="532" customWidth="1"/>
    <col min="1814" max="1814" width="10.54296875" style="532" bestFit="1" customWidth="1"/>
    <col min="1815" max="2049" width="9.1796875" style="532"/>
    <col min="2050" max="2050" width="11.453125" style="532" customWidth="1"/>
    <col min="2051" max="2051" width="9.54296875" style="532" customWidth="1"/>
    <col min="2052" max="2052" width="8.1796875" style="532" customWidth="1"/>
    <col min="2053" max="2053" width="7.453125" style="532" customWidth="1"/>
    <col min="2054" max="2054" width="9.1796875" style="532"/>
    <col min="2055" max="2055" width="9.54296875" style="532" customWidth="1"/>
    <col min="2056" max="2056" width="8.1796875" style="532" customWidth="1"/>
    <col min="2057" max="2057" width="6.90625" style="532" customWidth="1"/>
    <col min="2058" max="2058" width="9.453125" style="532" customWidth="1"/>
    <col min="2059" max="2059" width="10.54296875" style="532" customWidth="1"/>
    <col min="2060" max="2060" width="8.453125" style="532" customWidth="1"/>
    <col min="2061" max="2061" width="7.453125" style="532" customWidth="1"/>
    <col min="2062" max="2064" width="8.453125" style="532" customWidth="1"/>
    <col min="2065" max="2065" width="7.81640625" style="532" customWidth="1"/>
    <col min="2066" max="2066" width="8.453125" style="532" customWidth="1"/>
    <col min="2067" max="2068" width="10.54296875" style="532" customWidth="1"/>
    <col min="2069" max="2069" width="11.1796875" style="532" customWidth="1"/>
    <col min="2070" max="2070" width="10.54296875" style="532" bestFit="1" customWidth="1"/>
    <col min="2071" max="2305" width="9.1796875" style="532"/>
    <col min="2306" max="2306" width="11.453125" style="532" customWidth="1"/>
    <col min="2307" max="2307" width="9.54296875" style="532" customWidth="1"/>
    <col min="2308" max="2308" width="8.1796875" style="532" customWidth="1"/>
    <col min="2309" max="2309" width="7.453125" style="532" customWidth="1"/>
    <col min="2310" max="2310" width="9.1796875" style="532"/>
    <col min="2311" max="2311" width="9.54296875" style="532" customWidth="1"/>
    <col min="2312" max="2312" width="8.1796875" style="532" customWidth="1"/>
    <col min="2313" max="2313" width="6.90625" style="532" customWidth="1"/>
    <col min="2314" max="2314" width="9.453125" style="532" customWidth="1"/>
    <col min="2315" max="2315" width="10.54296875" style="532" customWidth="1"/>
    <col min="2316" max="2316" width="8.453125" style="532" customWidth="1"/>
    <col min="2317" max="2317" width="7.453125" style="532" customWidth="1"/>
    <col min="2318" max="2320" width="8.453125" style="532" customWidth="1"/>
    <col min="2321" max="2321" width="7.81640625" style="532" customWidth="1"/>
    <col min="2322" max="2322" width="8.453125" style="532" customWidth="1"/>
    <col min="2323" max="2324" width="10.54296875" style="532" customWidth="1"/>
    <col min="2325" max="2325" width="11.1796875" style="532" customWidth="1"/>
    <col min="2326" max="2326" width="10.54296875" style="532" bestFit="1" customWidth="1"/>
    <col min="2327" max="2561" width="9.1796875" style="532"/>
    <col min="2562" max="2562" width="11.453125" style="532" customWidth="1"/>
    <col min="2563" max="2563" width="9.54296875" style="532" customWidth="1"/>
    <col min="2564" max="2564" width="8.1796875" style="532" customWidth="1"/>
    <col min="2565" max="2565" width="7.453125" style="532" customWidth="1"/>
    <col min="2566" max="2566" width="9.1796875" style="532"/>
    <col min="2567" max="2567" width="9.54296875" style="532" customWidth="1"/>
    <col min="2568" max="2568" width="8.1796875" style="532" customWidth="1"/>
    <col min="2569" max="2569" width="6.90625" style="532" customWidth="1"/>
    <col min="2570" max="2570" width="9.453125" style="532" customWidth="1"/>
    <col min="2571" max="2571" width="10.54296875" style="532" customWidth="1"/>
    <col min="2572" max="2572" width="8.453125" style="532" customWidth="1"/>
    <col min="2573" max="2573" width="7.453125" style="532" customWidth="1"/>
    <col min="2574" max="2576" width="8.453125" style="532" customWidth="1"/>
    <col min="2577" max="2577" width="7.81640625" style="532" customWidth="1"/>
    <col min="2578" max="2578" width="8.453125" style="532" customWidth="1"/>
    <col min="2579" max="2580" width="10.54296875" style="532" customWidth="1"/>
    <col min="2581" max="2581" width="11.1796875" style="532" customWidth="1"/>
    <col min="2582" max="2582" width="10.54296875" style="532" bestFit="1" customWidth="1"/>
    <col min="2583" max="2817" width="9.1796875" style="532"/>
    <col min="2818" max="2818" width="11.453125" style="532" customWidth="1"/>
    <col min="2819" max="2819" width="9.54296875" style="532" customWidth="1"/>
    <col min="2820" max="2820" width="8.1796875" style="532" customWidth="1"/>
    <col min="2821" max="2821" width="7.453125" style="532" customWidth="1"/>
    <col min="2822" max="2822" width="9.1796875" style="532"/>
    <col min="2823" max="2823" width="9.54296875" style="532" customWidth="1"/>
    <col min="2824" max="2824" width="8.1796875" style="532" customWidth="1"/>
    <col min="2825" max="2825" width="6.90625" style="532" customWidth="1"/>
    <col min="2826" max="2826" width="9.453125" style="532" customWidth="1"/>
    <col min="2827" max="2827" width="10.54296875" style="532" customWidth="1"/>
    <col min="2828" max="2828" width="8.453125" style="532" customWidth="1"/>
    <col min="2829" max="2829" width="7.453125" style="532" customWidth="1"/>
    <col min="2830" max="2832" width="8.453125" style="532" customWidth="1"/>
    <col min="2833" max="2833" width="7.81640625" style="532" customWidth="1"/>
    <col min="2834" max="2834" width="8.453125" style="532" customWidth="1"/>
    <col min="2835" max="2836" width="10.54296875" style="532" customWidth="1"/>
    <col min="2837" max="2837" width="11.1796875" style="532" customWidth="1"/>
    <col min="2838" max="2838" width="10.54296875" style="532" bestFit="1" customWidth="1"/>
    <col min="2839" max="3073" width="9.1796875" style="532"/>
    <col min="3074" max="3074" width="11.453125" style="532" customWidth="1"/>
    <col min="3075" max="3075" width="9.54296875" style="532" customWidth="1"/>
    <col min="3076" max="3076" width="8.1796875" style="532" customWidth="1"/>
    <col min="3077" max="3077" width="7.453125" style="532" customWidth="1"/>
    <col min="3078" max="3078" width="9.1796875" style="532"/>
    <col min="3079" max="3079" width="9.54296875" style="532" customWidth="1"/>
    <col min="3080" max="3080" width="8.1796875" style="532" customWidth="1"/>
    <col min="3081" max="3081" width="6.90625" style="532" customWidth="1"/>
    <col min="3082" max="3082" width="9.453125" style="532" customWidth="1"/>
    <col min="3083" max="3083" width="10.54296875" style="532" customWidth="1"/>
    <col min="3084" max="3084" width="8.453125" style="532" customWidth="1"/>
    <col min="3085" max="3085" width="7.453125" style="532" customWidth="1"/>
    <col min="3086" max="3088" width="8.453125" style="532" customWidth="1"/>
    <col min="3089" max="3089" width="7.81640625" style="532" customWidth="1"/>
    <col min="3090" max="3090" width="8.453125" style="532" customWidth="1"/>
    <col min="3091" max="3092" width="10.54296875" style="532" customWidth="1"/>
    <col min="3093" max="3093" width="11.1796875" style="532" customWidth="1"/>
    <col min="3094" max="3094" width="10.54296875" style="532" bestFit="1" customWidth="1"/>
    <col min="3095" max="3329" width="9.1796875" style="532"/>
    <col min="3330" max="3330" width="11.453125" style="532" customWidth="1"/>
    <col min="3331" max="3331" width="9.54296875" style="532" customWidth="1"/>
    <col min="3332" max="3332" width="8.1796875" style="532" customWidth="1"/>
    <col min="3333" max="3333" width="7.453125" style="532" customWidth="1"/>
    <col min="3334" max="3334" width="9.1796875" style="532"/>
    <col min="3335" max="3335" width="9.54296875" style="532" customWidth="1"/>
    <col min="3336" max="3336" width="8.1796875" style="532" customWidth="1"/>
    <col min="3337" max="3337" width="6.90625" style="532" customWidth="1"/>
    <col min="3338" max="3338" width="9.453125" style="532" customWidth="1"/>
    <col min="3339" max="3339" width="10.54296875" style="532" customWidth="1"/>
    <col min="3340" max="3340" width="8.453125" style="532" customWidth="1"/>
    <col min="3341" max="3341" width="7.453125" style="532" customWidth="1"/>
    <col min="3342" max="3344" width="8.453125" style="532" customWidth="1"/>
    <col min="3345" max="3345" width="7.81640625" style="532" customWidth="1"/>
    <col min="3346" max="3346" width="8.453125" style="532" customWidth="1"/>
    <col min="3347" max="3348" width="10.54296875" style="532" customWidth="1"/>
    <col min="3349" max="3349" width="11.1796875" style="532" customWidth="1"/>
    <col min="3350" max="3350" width="10.54296875" style="532" bestFit="1" customWidth="1"/>
    <col min="3351" max="3585" width="9.1796875" style="532"/>
    <col min="3586" max="3586" width="11.453125" style="532" customWidth="1"/>
    <col min="3587" max="3587" width="9.54296875" style="532" customWidth="1"/>
    <col min="3588" max="3588" width="8.1796875" style="532" customWidth="1"/>
    <col min="3589" max="3589" width="7.453125" style="532" customWidth="1"/>
    <col min="3590" max="3590" width="9.1796875" style="532"/>
    <col min="3591" max="3591" width="9.54296875" style="532" customWidth="1"/>
    <col min="3592" max="3592" width="8.1796875" style="532" customWidth="1"/>
    <col min="3593" max="3593" width="6.90625" style="532" customWidth="1"/>
    <col min="3594" max="3594" width="9.453125" style="532" customWidth="1"/>
    <col min="3595" max="3595" width="10.54296875" style="532" customWidth="1"/>
    <col min="3596" max="3596" width="8.453125" style="532" customWidth="1"/>
    <col min="3597" max="3597" width="7.453125" style="532" customWidth="1"/>
    <col min="3598" max="3600" width="8.453125" style="532" customWidth="1"/>
    <col min="3601" max="3601" width="7.81640625" style="532" customWidth="1"/>
    <col min="3602" max="3602" width="8.453125" style="532" customWidth="1"/>
    <col min="3603" max="3604" width="10.54296875" style="532" customWidth="1"/>
    <col min="3605" max="3605" width="11.1796875" style="532" customWidth="1"/>
    <col min="3606" max="3606" width="10.54296875" style="532" bestFit="1" customWidth="1"/>
    <col min="3607" max="3841" width="9.1796875" style="532"/>
    <col min="3842" max="3842" width="11.453125" style="532" customWidth="1"/>
    <col min="3843" max="3843" width="9.54296875" style="532" customWidth="1"/>
    <col min="3844" max="3844" width="8.1796875" style="532" customWidth="1"/>
    <col min="3845" max="3845" width="7.453125" style="532" customWidth="1"/>
    <col min="3846" max="3846" width="9.1796875" style="532"/>
    <col min="3847" max="3847" width="9.54296875" style="532" customWidth="1"/>
    <col min="3848" max="3848" width="8.1796875" style="532" customWidth="1"/>
    <col min="3849" max="3849" width="6.90625" style="532" customWidth="1"/>
    <col min="3850" max="3850" width="9.453125" style="532" customWidth="1"/>
    <col min="3851" max="3851" width="10.54296875" style="532" customWidth="1"/>
    <col min="3852" max="3852" width="8.453125" style="532" customWidth="1"/>
    <col min="3853" max="3853" width="7.453125" style="532" customWidth="1"/>
    <col min="3854" max="3856" width="8.453125" style="532" customWidth="1"/>
    <col min="3857" max="3857" width="7.81640625" style="532" customWidth="1"/>
    <col min="3858" max="3858" width="8.453125" style="532" customWidth="1"/>
    <col min="3859" max="3860" width="10.54296875" style="532" customWidth="1"/>
    <col min="3861" max="3861" width="11.1796875" style="532" customWidth="1"/>
    <col min="3862" max="3862" width="10.54296875" style="532" bestFit="1" customWidth="1"/>
    <col min="3863" max="4097" width="9.1796875" style="532"/>
    <col min="4098" max="4098" width="11.453125" style="532" customWidth="1"/>
    <col min="4099" max="4099" width="9.54296875" style="532" customWidth="1"/>
    <col min="4100" max="4100" width="8.1796875" style="532" customWidth="1"/>
    <col min="4101" max="4101" width="7.453125" style="532" customWidth="1"/>
    <col min="4102" max="4102" width="9.1796875" style="532"/>
    <col min="4103" max="4103" width="9.54296875" style="532" customWidth="1"/>
    <col min="4104" max="4104" width="8.1796875" style="532" customWidth="1"/>
    <col min="4105" max="4105" width="6.90625" style="532" customWidth="1"/>
    <col min="4106" max="4106" width="9.453125" style="532" customWidth="1"/>
    <col min="4107" max="4107" width="10.54296875" style="532" customWidth="1"/>
    <col min="4108" max="4108" width="8.453125" style="532" customWidth="1"/>
    <col min="4109" max="4109" width="7.453125" style="532" customWidth="1"/>
    <col min="4110" max="4112" width="8.453125" style="532" customWidth="1"/>
    <col min="4113" max="4113" width="7.81640625" style="532" customWidth="1"/>
    <col min="4114" max="4114" width="8.453125" style="532" customWidth="1"/>
    <col min="4115" max="4116" width="10.54296875" style="532" customWidth="1"/>
    <col min="4117" max="4117" width="11.1796875" style="532" customWidth="1"/>
    <col min="4118" max="4118" width="10.54296875" style="532" bestFit="1" customWidth="1"/>
    <col min="4119" max="4353" width="9.1796875" style="532"/>
    <col min="4354" max="4354" width="11.453125" style="532" customWidth="1"/>
    <col min="4355" max="4355" width="9.54296875" style="532" customWidth="1"/>
    <col min="4356" max="4356" width="8.1796875" style="532" customWidth="1"/>
    <col min="4357" max="4357" width="7.453125" style="532" customWidth="1"/>
    <col min="4358" max="4358" width="9.1796875" style="532"/>
    <col min="4359" max="4359" width="9.54296875" style="532" customWidth="1"/>
    <col min="4360" max="4360" width="8.1796875" style="532" customWidth="1"/>
    <col min="4361" max="4361" width="6.90625" style="532" customWidth="1"/>
    <col min="4362" max="4362" width="9.453125" style="532" customWidth="1"/>
    <col min="4363" max="4363" width="10.54296875" style="532" customWidth="1"/>
    <col min="4364" max="4364" width="8.453125" style="532" customWidth="1"/>
    <col min="4365" max="4365" width="7.453125" style="532" customWidth="1"/>
    <col min="4366" max="4368" width="8.453125" style="532" customWidth="1"/>
    <col min="4369" max="4369" width="7.81640625" style="532" customWidth="1"/>
    <col min="4370" max="4370" width="8.453125" style="532" customWidth="1"/>
    <col min="4371" max="4372" width="10.54296875" style="532" customWidth="1"/>
    <col min="4373" max="4373" width="11.1796875" style="532" customWidth="1"/>
    <col min="4374" max="4374" width="10.54296875" style="532" bestFit="1" customWidth="1"/>
    <col min="4375" max="4609" width="9.1796875" style="532"/>
    <col min="4610" max="4610" width="11.453125" style="532" customWidth="1"/>
    <col min="4611" max="4611" width="9.54296875" style="532" customWidth="1"/>
    <col min="4612" max="4612" width="8.1796875" style="532" customWidth="1"/>
    <col min="4613" max="4613" width="7.453125" style="532" customWidth="1"/>
    <col min="4614" max="4614" width="9.1796875" style="532"/>
    <col min="4615" max="4615" width="9.54296875" style="532" customWidth="1"/>
    <col min="4616" max="4616" width="8.1796875" style="532" customWidth="1"/>
    <col min="4617" max="4617" width="6.90625" style="532" customWidth="1"/>
    <col min="4618" max="4618" width="9.453125" style="532" customWidth="1"/>
    <col min="4619" max="4619" width="10.54296875" style="532" customWidth="1"/>
    <col min="4620" max="4620" width="8.453125" style="532" customWidth="1"/>
    <col min="4621" max="4621" width="7.453125" style="532" customWidth="1"/>
    <col min="4622" max="4624" width="8.453125" style="532" customWidth="1"/>
    <col min="4625" max="4625" width="7.81640625" style="532" customWidth="1"/>
    <col min="4626" max="4626" width="8.453125" style="532" customWidth="1"/>
    <col min="4627" max="4628" width="10.54296875" style="532" customWidth="1"/>
    <col min="4629" max="4629" width="11.1796875" style="532" customWidth="1"/>
    <col min="4630" max="4630" width="10.54296875" style="532" bestFit="1" customWidth="1"/>
    <col min="4631" max="4865" width="9.1796875" style="532"/>
    <col min="4866" max="4866" width="11.453125" style="532" customWidth="1"/>
    <col min="4867" max="4867" width="9.54296875" style="532" customWidth="1"/>
    <col min="4868" max="4868" width="8.1796875" style="532" customWidth="1"/>
    <col min="4869" max="4869" width="7.453125" style="532" customWidth="1"/>
    <col min="4870" max="4870" width="9.1796875" style="532"/>
    <col min="4871" max="4871" width="9.54296875" style="532" customWidth="1"/>
    <col min="4872" max="4872" width="8.1796875" style="532" customWidth="1"/>
    <col min="4873" max="4873" width="6.90625" style="532" customWidth="1"/>
    <col min="4874" max="4874" width="9.453125" style="532" customWidth="1"/>
    <col min="4875" max="4875" width="10.54296875" style="532" customWidth="1"/>
    <col min="4876" max="4876" width="8.453125" style="532" customWidth="1"/>
    <col min="4877" max="4877" width="7.453125" style="532" customWidth="1"/>
    <col min="4878" max="4880" width="8.453125" style="532" customWidth="1"/>
    <col min="4881" max="4881" width="7.81640625" style="532" customWidth="1"/>
    <col min="4882" max="4882" width="8.453125" style="532" customWidth="1"/>
    <col min="4883" max="4884" width="10.54296875" style="532" customWidth="1"/>
    <col min="4885" max="4885" width="11.1796875" style="532" customWidth="1"/>
    <col min="4886" max="4886" width="10.54296875" style="532" bestFit="1" customWidth="1"/>
    <col min="4887" max="5121" width="9.1796875" style="532"/>
    <col min="5122" max="5122" width="11.453125" style="532" customWidth="1"/>
    <col min="5123" max="5123" width="9.54296875" style="532" customWidth="1"/>
    <col min="5124" max="5124" width="8.1796875" style="532" customWidth="1"/>
    <col min="5125" max="5125" width="7.453125" style="532" customWidth="1"/>
    <col min="5126" max="5126" width="9.1796875" style="532"/>
    <col min="5127" max="5127" width="9.54296875" style="532" customWidth="1"/>
    <col min="5128" max="5128" width="8.1796875" style="532" customWidth="1"/>
    <col min="5129" max="5129" width="6.90625" style="532" customWidth="1"/>
    <col min="5130" max="5130" width="9.453125" style="532" customWidth="1"/>
    <col min="5131" max="5131" width="10.54296875" style="532" customWidth="1"/>
    <col min="5132" max="5132" width="8.453125" style="532" customWidth="1"/>
    <col min="5133" max="5133" width="7.453125" style="532" customWidth="1"/>
    <col min="5134" max="5136" width="8.453125" style="532" customWidth="1"/>
    <col min="5137" max="5137" width="7.81640625" style="532" customWidth="1"/>
    <col min="5138" max="5138" width="8.453125" style="532" customWidth="1"/>
    <col min="5139" max="5140" width="10.54296875" style="532" customWidth="1"/>
    <col min="5141" max="5141" width="11.1796875" style="532" customWidth="1"/>
    <col min="5142" max="5142" width="10.54296875" style="532" bestFit="1" customWidth="1"/>
    <col min="5143" max="5377" width="9.1796875" style="532"/>
    <col min="5378" max="5378" width="11.453125" style="532" customWidth="1"/>
    <col min="5379" max="5379" width="9.54296875" style="532" customWidth="1"/>
    <col min="5380" max="5380" width="8.1796875" style="532" customWidth="1"/>
    <col min="5381" max="5381" width="7.453125" style="532" customWidth="1"/>
    <col min="5382" max="5382" width="9.1796875" style="532"/>
    <col min="5383" max="5383" width="9.54296875" style="532" customWidth="1"/>
    <col min="5384" max="5384" width="8.1796875" style="532" customWidth="1"/>
    <col min="5385" max="5385" width="6.90625" style="532" customWidth="1"/>
    <col min="5386" max="5386" width="9.453125" style="532" customWidth="1"/>
    <col min="5387" max="5387" width="10.54296875" style="532" customWidth="1"/>
    <col min="5388" max="5388" width="8.453125" style="532" customWidth="1"/>
    <col min="5389" max="5389" width="7.453125" style="532" customWidth="1"/>
    <col min="5390" max="5392" width="8.453125" style="532" customWidth="1"/>
    <col min="5393" max="5393" width="7.81640625" style="532" customWidth="1"/>
    <col min="5394" max="5394" width="8.453125" style="532" customWidth="1"/>
    <col min="5395" max="5396" width="10.54296875" style="532" customWidth="1"/>
    <col min="5397" max="5397" width="11.1796875" style="532" customWidth="1"/>
    <col min="5398" max="5398" width="10.54296875" style="532" bestFit="1" customWidth="1"/>
    <col min="5399" max="5633" width="9.1796875" style="532"/>
    <col min="5634" max="5634" width="11.453125" style="532" customWidth="1"/>
    <col min="5635" max="5635" width="9.54296875" style="532" customWidth="1"/>
    <col min="5636" max="5636" width="8.1796875" style="532" customWidth="1"/>
    <col min="5637" max="5637" width="7.453125" style="532" customWidth="1"/>
    <col min="5638" max="5638" width="9.1796875" style="532"/>
    <col min="5639" max="5639" width="9.54296875" style="532" customWidth="1"/>
    <col min="5640" max="5640" width="8.1796875" style="532" customWidth="1"/>
    <col min="5641" max="5641" width="6.90625" style="532" customWidth="1"/>
    <col min="5642" max="5642" width="9.453125" style="532" customWidth="1"/>
    <col min="5643" max="5643" width="10.54296875" style="532" customWidth="1"/>
    <col min="5644" max="5644" width="8.453125" style="532" customWidth="1"/>
    <col min="5645" max="5645" width="7.453125" style="532" customWidth="1"/>
    <col min="5646" max="5648" width="8.453125" style="532" customWidth="1"/>
    <col min="5649" max="5649" width="7.81640625" style="532" customWidth="1"/>
    <col min="5650" max="5650" width="8.453125" style="532" customWidth="1"/>
    <col min="5651" max="5652" width="10.54296875" style="532" customWidth="1"/>
    <col min="5653" max="5653" width="11.1796875" style="532" customWidth="1"/>
    <col min="5654" max="5654" width="10.54296875" style="532" bestFit="1" customWidth="1"/>
    <col min="5655" max="5889" width="9.1796875" style="532"/>
    <col min="5890" max="5890" width="11.453125" style="532" customWidth="1"/>
    <col min="5891" max="5891" width="9.54296875" style="532" customWidth="1"/>
    <col min="5892" max="5892" width="8.1796875" style="532" customWidth="1"/>
    <col min="5893" max="5893" width="7.453125" style="532" customWidth="1"/>
    <col min="5894" max="5894" width="9.1796875" style="532"/>
    <col min="5895" max="5895" width="9.54296875" style="532" customWidth="1"/>
    <col min="5896" max="5896" width="8.1796875" style="532" customWidth="1"/>
    <col min="5897" max="5897" width="6.90625" style="532" customWidth="1"/>
    <col min="5898" max="5898" width="9.453125" style="532" customWidth="1"/>
    <col min="5899" max="5899" width="10.54296875" style="532" customWidth="1"/>
    <col min="5900" max="5900" width="8.453125" style="532" customWidth="1"/>
    <col min="5901" max="5901" width="7.453125" style="532" customWidth="1"/>
    <col min="5902" max="5904" width="8.453125" style="532" customWidth="1"/>
    <col min="5905" max="5905" width="7.81640625" style="532" customWidth="1"/>
    <col min="5906" max="5906" width="8.453125" style="532" customWidth="1"/>
    <col min="5907" max="5908" width="10.54296875" style="532" customWidth="1"/>
    <col min="5909" max="5909" width="11.1796875" style="532" customWidth="1"/>
    <col min="5910" max="5910" width="10.54296875" style="532" bestFit="1" customWidth="1"/>
    <col min="5911" max="6145" width="9.1796875" style="532"/>
    <col min="6146" max="6146" width="11.453125" style="532" customWidth="1"/>
    <col min="6147" max="6147" width="9.54296875" style="532" customWidth="1"/>
    <col min="6148" max="6148" width="8.1796875" style="532" customWidth="1"/>
    <col min="6149" max="6149" width="7.453125" style="532" customWidth="1"/>
    <col min="6150" max="6150" width="9.1796875" style="532"/>
    <col min="6151" max="6151" width="9.54296875" style="532" customWidth="1"/>
    <col min="6152" max="6152" width="8.1796875" style="532" customWidth="1"/>
    <col min="6153" max="6153" width="6.90625" style="532" customWidth="1"/>
    <col min="6154" max="6154" width="9.453125" style="532" customWidth="1"/>
    <col min="6155" max="6155" width="10.54296875" style="532" customWidth="1"/>
    <col min="6156" max="6156" width="8.453125" style="532" customWidth="1"/>
    <col min="6157" max="6157" width="7.453125" style="532" customWidth="1"/>
    <col min="6158" max="6160" width="8.453125" style="532" customWidth="1"/>
    <col min="6161" max="6161" width="7.81640625" style="532" customWidth="1"/>
    <col min="6162" max="6162" width="8.453125" style="532" customWidth="1"/>
    <col min="6163" max="6164" width="10.54296875" style="532" customWidth="1"/>
    <col min="6165" max="6165" width="11.1796875" style="532" customWidth="1"/>
    <col min="6166" max="6166" width="10.54296875" style="532" bestFit="1" customWidth="1"/>
    <col min="6167" max="6401" width="9.1796875" style="532"/>
    <col min="6402" max="6402" width="11.453125" style="532" customWidth="1"/>
    <col min="6403" max="6403" width="9.54296875" style="532" customWidth="1"/>
    <col min="6404" max="6404" width="8.1796875" style="532" customWidth="1"/>
    <col min="6405" max="6405" width="7.453125" style="532" customWidth="1"/>
    <col min="6406" max="6406" width="9.1796875" style="532"/>
    <col min="6407" max="6407" width="9.54296875" style="532" customWidth="1"/>
    <col min="6408" max="6408" width="8.1796875" style="532" customWidth="1"/>
    <col min="6409" max="6409" width="6.90625" style="532" customWidth="1"/>
    <col min="6410" max="6410" width="9.453125" style="532" customWidth="1"/>
    <col min="6411" max="6411" width="10.54296875" style="532" customWidth="1"/>
    <col min="6412" max="6412" width="8.453125" style="532" customWidth="1"/>
    <col min="6413" max="6413" width="7.453125" style="532" customWidth="1"/>
    <col min="6414" max="6416" width="8.453125" style="532" customWidth="1"/>
    <col min="6417" max="6417" width="7.81640625" style="532" customWidth="1"/>
    <col min="6418" max="6418" width="8.453125" style="532" customWidth="1"/>
    <col min="6419" max="6420" width="10.54296875" style="532" customWidth="1"/>
    <col min="6421" max="6421" width="11.1796875" style="532" customWidth="1"/>
    <col min="6422" max="6422" width="10.54296875" style="532" bestFit="1" customWidth="1"/>
    <col min="6423" max="6657" width="9.1796875" style="532"/>
    <col min="6658" max="6658" width="11.453125" style="532" customWidth="1"/>
    <col min="6659" max="6659" width="9.54296875" style="532" customWidth="1"/>
    <col min="6660" max="6660" width="8.1796875" style="532" customWidth="1"/>
    <col min="6661" max="6661" width="7.453125" style="532" customWidth="1"/>
    <col min="6662" max="6662" width="9.1796875" style="532"/>
    <col min="6663" max="6663" width="9.54296875" style="532" customWidth="1"/>
    <col min="6664" max="6664" width="8.1796875" style="532" customWidth="1"/>
    <col min="6665" max="6665" width="6.90625" style="532" customWidth="1"/>
    <col min="6666" max="6666" width="9.453125" style="532" customWidth="1"/>
    <col min="6667" max="6667" width="10.54296875" style="532" customWidth="1"/>
    <col min="6668" max="6668" width="8.453125" style="532" customWidth="1"/>
    <col min="6669" max="6669" width="7.453125" style="532" customWidth="1"/>
    <col min="6670" max="6672" width="8.453125" style="532" customWidth="1"/>
    <col min="6673" max="6673" width="7.81640625" style="532" customWidth="1"/>
    <col min="6674" max="6674" width="8.453125" style="532" customWidth="1"/>
    <col min="6675" max="6676" width="10.54296875" style="532" customWidth="1"/>
    <col min="6677" max="6677" width="11.1796875" style="532" customWidth="1"/>
    <col min="6678" max="6678" width="10.54296875" style="532" bestFit="1" customWidth="1"/>
    <col min="6679" max="6913" width="9.1796875" style="532"/>
    <col min="6914" max="6914" width="11.453125" style="532" customWidth="1"/>
    <col min="6915" max="6915" width="9.54296875" style="532" customWidth="1"/>
    <col min="6916" max="6916" width="8.1796875" style="532" customWidth="1"/>
    <col min="6917" max="6917" width="7.453125" style="532" customWidth="1"/>
    <col min="6918" max="6918" width="9.1796875" style="532"/>
    <col min="6919" max="6919" width="9.54296875" style="532" customWidth="1"/>
    <col min="6920" max="6920" width="8.1796875" style="532" customWidth="1"/>
    <col min="6921" max="6921" width="6.90625" style="532" customWidth="1"/>
    <col min="6922" max="6922" width="9.453125" style="532" customWidth="1"/>
    <col min="6923" max="6923" width="10.54296875" style="532" customWidth="1"/>
    <col min="6924" max="6924" width="8.453125" style="532" customWidth="1"/>
    <col min="6925" max="6925" width="7.453125" style="532" customWidth="1"/>
    <col min="6926" max="6928" width="8.453125" style="532" customWidth="1"/>
    <col min="6929" max="6929" width="7.81640625" style="532" customWidth="1"/>
    <col min="6930" max="6930" width="8.453125" style="532" customWidth="1"/>
    <col min="6931" max="6932" width="10.54296875" style="532" customWidth="1"/>
    <col min="6933" max="6933" width="11.1796875" style="532" customWidth="1"/>
    <col min="6934" max="6934" width="10.54296875" style="532" bestFit="1" customWidth="1"/>
    <col min="6935" max="7169" width="9.1796875" style="532"/>
    <col min="7170" max="7170" width="11.453125" style="532" customWidth="1"/>
    <col min="7171" max="7171" width="9.54296875" style="532" customWidth="1"/>
    <col min="7172" max="7172" width="8.1796875" style="532" customWidth="1"/>
    <col min="7173" max="7173" width="7.453125" style="532" customWidth="1"/>
    <col min="7174" max="7174" width="9.1796875" style="532"/>
    <col min="7175" max="7175" width="9.54296875" style="532" customWidth="1"/>
    <col min="7176" max="7176" width="8.1796875" style="532" customWidth="1"/>
    <col min="7177" max="7177" width="6.90625" style="532" customWidth="1"/>
    <col min="7178" max="7178" width="9.453125" style="532" customWidth="1"/>
    <col min="7179" max="7179" width="10.54296875" style="532" customWidth="1"/>
    <col min="7180" max="7180" width="8.453125" style="532" customWidth="1"/>
    <col min="7181" max="7181" width="7.453125" style="532" customWidth="1"/>
    <col min="7182" max="7184" width="8.453125" style="532" customWidth="1"/>
    <col min="7185" max="7185" width="7.81640625" style="532" customWidth="1"/>
    <col min="7186" max="7186" width="8.453125" style="532" customWidth="1"/>
    <col min="7187" max="7188" width="10.54296875" style="532" customWidth="1"/>
    <col min="7189" max="7189" width="11.1796875" style="532" customWidth="1"/>
    <col min="7190" max="7190" width="10.54296875" style="532" bestFit="1" customWidth="1"/>
    <col min="7191" max="7425" width="9.1796875" style="532"/>
    <col min="7426" max="7426" width="11.453125" style="532" customWidth="1"/>
    <col min="7427" max="7427" width="9.54296875" style="532" customWidth="1"/>
    <col min="7428" max="7428" width="8.1796875" style="532" customWidth="1"/>
    <col min="7429" max="7429" width="7.453125" style="532" customWidth="1"/>
    <col min="7430" max="7430" width="9.1796875" style="532"/>
    <col min="7431" max="7431" width="9.54296875" style="532" customWidth="1"/>
    <col min="7432" max="7432" width="8.1796875" style="532" customWidth="1"/>
    <col min="7433" max="7433" width="6.90625" style="532" customWidth="1"/>
    <col min="7434" max="7434" width="9.453125" style="532" customWidth="1"/>
    <col min="7435" max="7435" width="10.54296875" style="532" customWidth="1"/>
    <col min="7436" max="7436" width="8.453125" style="532" customWidth="1"/>
    <col min="7437" max="7437" width="7.453125" style="532" customWidth="1"/>
    <col min="7438" max="7440" width="8.453125" style="532" customWidth="1"/>
    <col min="7441" max="7441" width="7.81640625" style="532" customWidth="1"/>
    <col min="7442" max="7442" width="8.453125" style="532" customWidth="1"/>
    <col min="7443" max="7444" width="10.54296875" style="532" customWidth="1"/>
    <col min="7445" max="7445" width="11.1796875" style="532" customWidth="1"/>
    <col min="7446" max="7446" width="10.54296875" style="532" bestFit="1" customWidth="1"/>
    <col min="7447" max="7681" width="9.1796875" style="532"/>
    <col min="7682" max="7682" width="11.453125" style="532" customWidth="1"/>
    <col min="7683" max="7683" width="9.54296875" style="532" customWidth="1"/>
    <col min="7684" max="7684" width="8.1796875" style="532" customWidth="1"/>
    <col min="7685" max="7685" width="7.453125" style="532" customWidth="1"/>
    <col min="7686" max="7686" width="9.1796875" style="532"/>
    <col min="7687" max="7687" width="9.54296875" style="532" customWidth="1"/>
    <col min="7688" max="7688" width="8.1796875" style="532" customWidth="1"/>
    <col min="7689" max="7689" width="6.90625" style="532" customWidth="1"/>
    <col min="7690" max="7690" width="9.453125" style="532" customWidth="1"/>
    <col min="7691" max="7691" width="10.54296875" style="532" customWidth="1"/>
    <col min="7692" max="7692" width="8.453125" style="532" customWidth="1"/>
    <col min="7693" max="7693" width="7.453125" style="532" customWidth="1"/>
    <col min="7694" max="7696" width="8.453125" style="532" customWidth="1"/>
    <col min="7697" max="7697" width="7.81640625" style="532" customWidth="1"/>
    <col min="7698" max="7698" width="8.453125" style="532" customWidth="1"/>
    <col min="7699" max="7700" width="10.54296875" style="532" customWidth="1"/>
    <col min="7701" max="7701" width="11.1796875" style="532" customWidth="1"/>
    <col min="7702" max="7702" width="10.54296875" style="532" bestFit="1" customWidth="1"/>
    <col min="7703" max="7937" width="9.1796875" style="532"/>
    <col min="7938" max="7938" width="11.453125" style="532" customWidth="1"/>
    <col min="7939" max="7939" width="9.54296875" style="532" customWidth="1"/>
    <col min="7940" max="7940" width="8.1796875" style="532" customWidth="1"/>
    <col min="7941" max="7941" width="7.453125" style="532" customWidth="1"/>
    <col min="7942" max="7942" width="9.1796875" style="532"/>
    <col min="7943" max="7943" width="9.54296875" style="532" customWidth="1"/>
    <col min="7944" max="7944" width="8.1796875" style="532" customWidth="1"/>
    <col min="7945" max="7945" width="6.90625" style="532" customWidth="1"/>
    <col min="7946" max="7946" width="9.453125" style="532" customWidth="1"/>
    <col min="7947" max="7947" width="10.54296875" style="532" customWidth="1"/>
    <col min="7948" max="7948" width="8.453125" style="532" customWidth="1"/>
    <col min="7949" max="7949" width="7.453125" style="532" customWidth="1"/>
    <col min="7950" max="7952" width="8.453125" style="532" customWidth="1"/>
    <col min="7953" max="7953" width="7.81640625" style="532" customWidth="1"/>
    <col min="7954" max="7954" width="8.453125" style="532" customWidth="1"/>
    <col min="7955" max="7956" width="10.54296875" style="532" customWidth="1"/>
    <col min="7957" max="7957" width="11.1796875" style="532" customWidth="1"/>
    <col min="7958" max="7958" width="10.54296875" style="532" bestFit="1" customWidth="1"/>
    <col min="7959" max="8193" width="9.1796875" style="532"/>
    <col min="8194" max="8194" width="11.453125" style="532" customWidth="1"/>
    <col min="8195" max="8195" width="9.54296875" style="532" customWidth="1"/>
    <col min="8196" max="8196" width="8.1796875" style="532" customWidth="1"/>
    <col min="8197" max="8197" width="7.453125" style="532" customWidth="1"/>
    <col min="8198" max="8198" width="9.1796875" style="532"/>
    <col min="8199" max="8199" width="9.54296875" style="532" customWidth="1"/>
    <col min="8200" max="8200" width="8.1796875" style="532" customWidth="1"/>
    <col min="8201" max="8201" width="6.90625" style="532" customWidth="1"/>
    <col min="8202" max="8202" width="9.453125" style="532" customWidth="1"/>
    <col min="8203" max="8203" width="10.54296875" style="532" customWidth="1"/>
    <col min="8204" max="8204" width="8.453125" style="532" customWidth="1"/>
    <col min="8205" max="8205" width="7.453125" style="532" customWidth="1"/>
    <col min="8206" max="8208" width="8.453125" style="532" customWidth="1"/>
    <col min="8209" max="8209" width="7.81640625" style="532" customWidth="1"/>
    <col min="8210" max="8210" width="8.453125" style="532" customWidth="1"/>
    <col min="8211" max="8212" width="10.54296875" style="532" customWidth="1"/>
    <col min="8213" max="8213" width="11.1796875" style="532" customWidth="1"/>
    <col min="8214" max="8214" width="10.54296875" style="532" bestFit="1" customWidth="1"/>
    <col min="8215" max="8449" width="9.1796875" style="532"/>
    <col min="8450" max="8450" width="11.453125" style="532" customWidth="1"/>
    <col min="8451" max="8451" width="9.54296875" style="532" customWidth="1"/>
    <col min="8452" max="8452" width="8.1796875" style="532" customWidth="1"/>
    <col min="8453" max="8453" width="7.453125" style="532" customWidth="1"/>
    <col min="8454" max="8454" width="9.1796875" style="532"/>
    <col min="8455" max="8455" width="9.54296875" style="532" customWidth="1"/>
    <col min="8456" max="8456" width="8.1796875" style="532" customWidth="1"/>
    <col min="8457" max="8457" width="6.90625" style="532" customWidth="1"/>
    <col min="8458" max="8458" width="9.453125" style="532" customWidth="1"/>
    <col min="8459" max="8459" width="10.54296875" style="532" customWidth="1"/>
    <col min="8460" max="8460" width="8.453125" style="532" customWidth="1"/>
    <col min="8461" max="8461" width="7.453125" style="532" customWidth="1"/>
    <col min="8462" max="8464" width="8.453125" style="532" customWidth="1"/>
    <col min="8465" max="8465" width="7.81640625" style="532" customWidth="1"/>
    <col min="8466" max="8466" width="8.453125" style="532" customWidth="1"/>
    <col min="8467" max="8468" width="10.54296875" style="532" customWidth="1"/>
    <col min="8469" max="8469" width="11.1796875" style="532" customWidth="1"/>
    <col min="8470" max="8470" width="10.54296875" style="532" bestFit="1" customWidth="1"/>
    <col min="8471" max="8705" width="9.1796875" style="532"/>
    <col min="8706" max="8706" width="11.453125" style="532" customWidth="1"/>
    <col min="8707" max="8707" width="9.54296875" style="532" customWidth="1"/>
    <col min="8708" max="8708" width="8.1796875" style="532" customWidth="1"/>
    <col min="8709" max="8709" width="7.453125" style="532" customWidth="1"/>
    <col min="8710" max="8710" width="9.1796875" style="532"/>
    <col min="8711" max="8711" width="9.54296875" style="532" customWidth="1"/>
    <col min="8712" max="8712" width="8.1796875" style="532" customWidth="1"/>
    <col min="8713" max="8713" width="6.90625" style="532" customWidth="1"/>
    <col min="8714" max="8714" width="9.453125" style="532" customWidth="1"/>
    <col min="8715" max="8715" width="10.54296875" style="532" customWidth="1"/>
    <col min="8716" max="8716" width="8.453125" style="532" customWidth="1"/>
    <col min="8717" max="8717" width="7.453125" style="532" customWidth="1"/>
    <col min="8718" max="8720" width="8.453125" style="532" customWidth="1"/>
    <col min="8721" max="8721" width="7.81640625" style="532" customWidth="1"/>
    <col min="8722" max="8722" width="8.453125" style="532" customWidth="1"/>
    <col min="8723" max="8724" width="10.54296875" style="532" customWidth="1"/>
    <col min="8725" max="8725" width="11.1796875" style="532" customWidth="1"/>
    <col min="8726" max="8726" width="10.54296875" style="532" bestFit="1" customWidth="1"/>
    <col min="8727" max="8961" width="9.1796875" style="532"/>
    <col min="8962" max="8962" width="11.453125" style="532" customWidth="1"/>
    <col min="8963" max="8963" width="9.54296875" style="532" customWidth="1"/>
    <col min="8964" max="8964" width="8.1796875" style="532" customWidth="1"/>
    <col min="8965" max="8965" width="7.453125" style="532" customWidth="1"/>
    <col min="8966" max="8966" width="9.1796875" style="532"/>
    <col min="8967" max="8967" width="9.54296875" style="532" customWidth="1"/>
    <col min="8968" max="8968" width="8.1796875" style="532" customWidth="1"/>
    <col min="8969" max="8969" width="6.90625" style="532" customWidth="1"/>
    <col min="8970" max="8970" width="9.453125" style="532" customWidth="1"/>
    <col min="8971" max="8971" width="10.54296875" style="532" customWidth="1"/>
    <col min="8972" max="8972" width="8.453125" style="532" customWidth="1"/>
    <col min="8973" max="8973" width="7.453125" style="532" customWidth="1"/>
    <col min="8974" max="8976" width="8.453125" style="532" customWidth="1"/>
    <col min="8977" max="8977" width="7.81640625" style="532" customWidth="1"/>
    <col min="8978" max="8978" width="8.453125" style="532" customWidth="1"/>
    <col min="8979" max="8980" width="10.54296875" style="532" customWidth="1"/>
    <col min="8981" max="8981" width="11.1796875" style="532" customWidth="1"/>
    <col min="8982" max="8982" width="10.54296875" style="532" bestFit="1" customWidth="1"/>
    <col min="8983" max="9217" width="9.1796875" style="532"/>
    <col min="9218" max="9218" width="11.453125" style="532" customWidth="1"/>
    <col min="9219" max="9219" width="9.54296875" style="532" customWidth="1"/>
    <col min="9220" max="9220" width="8.1796875" style="532" customWidth="1"/>
    <col min="9221" max="9221" width="7.453125" style="532" customWidth="1"/>
    <col min="9222" max="9222" width="9.1796875" style="532"/>
    <col min="9223" max="9223" width="9.54296875" style="532" customWidth="1"/>
    <col min="9224" max="9224" width="8.1796875" style="532" customWidth="1"/>
    <col min="9225" max="9225" width="6.90625" style="532" customWidth="1"/>
    <col min="9226" max="9226" width="9.453125" style="532" customWidth="1"/>
    <col min="9227" max="9227" width="10.54296875" style="532" customWidth="1"/>
    <col min="9228" max="9228" width="8.453125" style="532" customWidth="1"/>
    <col min="9229" max="9229" width="7.453125" style="532" customWidth="1"/>
    <col min="9230" max="9232" width="8.453125" style="532" customWidth="1"/>
    <col min="9233" max="9233" width="7.81640625" style="532" customWidth="1"/>
    <col min="9234" max="9234" width="8.453125" style="532" customWidth="1"/>
    <col min="9235" max="9236" width="10.54296875" style="532" customWidth="1"/>
    <col min="9237" max="9237" width="11.1796875" style="532" customWidth="1"/>
    <col min="9238" max="9238" width="10.54296875" style="532" bestFit="1" customWidth="1"/>
    <col min="9239" max="9473" width="9.1796875" style="532"/>
    <col min="9474" max="9474" width="11.453125" style="532" customWidth="1"/>
    <col min="9475" max="9475" width="9.54296875" style="532" customWidth="1"/>
    <col min="9476" max="9476" width="8.1796875" style="532" customWidth="1"/>
    <col min="9477" max="9477" width="7.453125" style="532" customWidth="1"/>
    <col min="9478" max="9478" width="9.1796875" style="532"/>
    <col min="9479" max="9479" width="9.54296875" style="532" customWidth="1"/>
    <col min="9480" max="9480" width="8.1796875" style="532" customWidth="1"/>
    <col min="9481" max="9481" width="6.90625" style="532" customWidth="1"/>
    <col min="9482" max="9482" width="9.453125" style="532" customWidth="1"/>
    <col min="9483" max="9483" width="10.54296875" style="532" customWidth="1"/>
    <col min="9484" max="9484" width="8.453125" style="532" customWidth="1"/>
    <col min="9485" max="9485" width="7.453125" style="532" customWidth="1"/>
    <col min="9486" max="9488" width="8.453125" style="532" customWidth="1"/>
    <col min="9489" max="9489" width="7.81640625" style="532" customWidth="1"/>
    <col min="9490" max="9490" width="8.453125" style="532" customWidth="1"/>
    <col min="9491" max="9492" width="10.54296875" style="532" customWidth="1"/>
    <col min="9493" max="9493" width="11.1796875" style="532" customWidth="1"/>
    <col min="9494" max="9494" width="10.54296875" style="532" bestFit="1" customWidth="1"/>
    <col min="9495" max="9729" width="9.1796875" style="532"/>
    <col min="9730" max="9730" width="11.453125" style="532" customWidth="1"/>
    <col min="9731" max="9731" width="9.54296875" style="532" customWidth="1"/>
    <col min="9732" max="9732" width="8.1796875" style="532" customWidth="1"/>
    <col min="9733" max="9733" width="7.453125" style="532" customWidth="1"/>
    <col min="9734" max="9734" width="9.1796875" style="532"/>
    <col min="9735" max="9735" width="9.54296875" style="532" customWidth="1"/>
    <col min="9736" max="9736" width="8.1796875" style="532" customWidth="1"/>
    <col min="9737" max="9737" width="6.90625" style="532" customWidth="1"/>
    <col min="9738" max="9738" width="9.453125" style="532" customWidth="1"/>
    <col min="9739" max="9739" width="10.54296875" style="532" customWidth="1"/>
    <col min="9740" max="9740" width="8.453125" style="532" customWidth="1"/>
    <col min="9741" max="9741" width="7.453125" style="532" customWidth="1"/>
    <col min="9742" max="9744" width="8.453125" style="532" customWidth="1"/>
    <col min="9745" max="9745" width="7.81640625" style="532" customWidth="1"/>
    <col min="9746" max="9746" width="8.453125" style="532" customWidth="1"/>
    <col min="9747" max="9748" width="10.54296875" style="532" customWidth="1"/>
    <col min="9749" max="9749" width="11.1796875" style="532" customWidth="1"/>
    <col min="9750" max="9750" width="10.54296875" style="532" bestFit="1" customWidth="1"/>
    <col min="9751" max="9985" width="9.1796875" style="532"/>
    <col min="9986" max="9986" width="11.453125" style="532" customWidth="1"/>
    <col min="9987" max="9987" width="9.54296875" style="532" customWidth="1"/>
    <col min="9988" max="9988" width="8.1796875" style="532" customWidth="1"/>
    <col min="9989" max="9989" width="7.453125" style="532" customWidth="1"/>
    <col min="9990" max="9990" width="9.1796875" style="532"/>
    <col min="9991" max="9991" width="9.54296875" style="532" customWidth="1"/>
    <col min="9992" max="9992" width="8.1796875" style="532" customWidth="1"/>
    <col min="9993" max="9993" width="6.90625" style="532" customWidth="1"/>
    <col min="9994" max="9994" width="9.453125" style="532" customWidth="1"/>
    <col min="9995" max="9995" width="10.54296875" style="532" customWidth="1"/>
    <col min="9996" max="9996" width="8.453125" style="532" customWidth="1"/>
    <col min="9997" max="9997" width="7.453125" style="532" customWidth="1"/>
    <col min="9998" max="10000" width="8.453125" style="532" customWidth="1"/>
    <col min="10001" max="10001" width="7.81640625" style="532" customWidth="1"/>
    <col min="10002" max="10002" width="8.453125" style="532" customWidth="1"/>
    <col min="10003" max="10004" width="10.54296875" style="532" customWidth="1"/>
    <col min="10005" max="10005" width="11.1796875" style="532" customWidth="1"/>
    <col min="10006" max="10006" width="10.54296875" style="532" bestFit="1" customWidth="1"/>
    <col min="10007" max="10241" width="9.1796875" style="532"/>
    <col min="10242" max="10242" width="11.453125" style="532" customWidth="1"/>
    <col min="10243" max="10243" width="9.54296875" style="532" customWidth="1"/>
    <col min="10244" max="10244" width="8.1796875" style="532" customWidth="1"/>
    <col min="10245" max="10245" width="7.453125" style="532" customWidth="1"/>
    <col min="10246" max="10246" width="9.1796875" style="532"/>
    <col min="10247" max="10247" width="9.54296875" style="532" customWidth="1"/>
    <col min="10248" max="10248" width="8.1796875" style="532" customWidth="1"/>
    <col min="10249" max="10249" width="6.90625" style="532" customWidth="1"/>
    <col min="10250" max="10250" width="9.453125" style="532" customWidth="1"/>
    <col min="10251" max="10251" width="10.54296875" style="532" customWidth="1"/>
    <col min="10252" max="10252" width="8.453125" style="532" customWidth="1"/>
    <col min="10253" max="10253" width="7.453125" style="532" customWidth="1"/>
    <col min="10254" max="10256" width="8.453125" style="532" customWidth="1"/>
    <col min="10257" max="10257" width="7.81640625" style="532" customWidth="1"/>
    <col min="10258" max="10258" width="8.453125" style="532" customWidth="1"/>
    <col min="10259" max="10260" width="10.54296875" style="532" customWidth="1"/>
    <col min="10261" max="10261" width="11.1796875" style="532" customWidth="1"/>
    <col min="10262" max="10262" width="10.54296875" style="532" bestFit="1" customWidth="1"/>
    <col min="10263" max="10497" width="9.1796875" style="532"/>
    <col min="10498" max="10498" width="11.453125" style="532" customWidth="1"/>
    <col min="10499" max="10499" width="9.54296875" style="532" customWidth="1"/>
    <col min="10500" max="10500" width="8.1796875" style="532" customWidth="1"/>
    <col min="10501" max="10501" width="7.453125" style="532" customWidth="1"/>
    <col min="10502" max="10502" width="9.1796875" style="532"/>
    <col min="10503" max="10503" width="9.54296875" style="532" customWidth="1"/>
    <col min="10504" max="10504" width="8.1796875" style="532" customWidth="1"/>
    <col min="10505" max="10505" width="6.90625" style="532" customWidth="1"/>
    <col min="10506" max="10506" width="9.453125" style="532" customWidth="1"/>
    <col min="10507" max="10507" width="10.54296875" style="532" customWidth="1"/>
    <col min="10508" max="10508" width="8.453125" style="532" customWidth="1"/>
    <col min="10509" max="10509" width="7.453125" style="532" customWidth="1"/>
    <col min="10510" max="10512" width="8.453125" style="532" customWidth="1"/>
    <col min="10513" max="10513" width="7.81640625" style="532" customWidth="1"/>
    <col min="10514" max="10514" width="8.453125" style="532" customWidth="1"/>
    <col min="10515" max="10516" width="10.54296875" style="532" customWidth="1"/>
    <col min="10517" max="10517" width="11.1796875" style="532" customWidth="1"/>
    <col min="10518" max="10518" width="10.54296875" style="532" bestFit="1" customWidth="1"/>
    <col min="10519" max="10753" width="9.1796875" style="532"/>
    <col min="10754" max="10754" width="11.453125" style="532" customWidth="1"/>
    <col min="10755" max="10755" width="9.54296875" style="532" customWidth="1"/>
    <col min="10756" max="10756" width="8.1796875" style="532" customWidth="1"/>
    <col min="10757" max="10757" width="7.453125" style="532" customWidth="1"/>
    <col min="10758" max="10758" width="9.1796875" style="532"/>
    <col min="10759" max="10759" width="9.54296875" style="532" customWidth="1"/>
    <col min="10760" max="10760" width="8.1796875" style="532" customWidth="1"/>
    <col min="10761" max="10761" width="6.90625" style="532" customWidth="1"/>
    <col min="10762" max="10762" width="9.453125" style="532" customWidth="1"/>
    <col min="10763" max="10763" width="10.54296875" style="532" customWidth="1"/>
    <col min="10764" max="10764" width="8.453125" style="532" customWidth="1"/>
    <col min="10765" max="10765" width="7.453125" style="532" customWidth="1"/>
    <col min="10766" max="10768" width="8.453125" style="532" customWidth="1"/>
    <col min="10769" max="10769" width="7.81640625" style="532" customWidth="1"/>
    <col min="10770" max="10770" width="8.453125" style="532" customWidth="1"/>
    <col min="10771" max="10772" width="10.54296875" style="532" customWidth="1"/>
    <col min="10773" max="10773" width="11.1796875" style="532" customWidth="1"/>
    <col min="10774" max="10774" width="10.54296875" style="532" bestFit="1" customWidth="1"/>
    <col min="10775" max="11009" width="9.1796875" style="532"/>
    <col min="11010" max="11010" width="11.453125" style="532" customWidth="1"/>
    <col min="11011" max="11011" width="9.54296875" style="532" customWidth="1"/>
    <col min="11012" max="11012" width="8.1796875" style="532" customWidth="1"/>
    <col min="11013" max="11013" width="7.453125" style="532" customWidth="1"/>
    <col min="11014" max="11014" width="9.1796875" style="532"/>
    <col min="11015" max="11015" width="9.54296875" style="532" customWidth="1"/>
    <col min="11016" max="11016" width="8.1796875" style="532" customWidth="1"/>
    <col min="11017" max="11017" width="6.90625" style="532" customWidth="1"/>
    <col min="11018" max="11018" width="9.453125" style="532" customWidth="1"/>
    <col min="11019" max="11019" width="10.54296875" style="532" customWidth="1"/>
    <col min="11020" max="11020" width="8.453125" style="532" customWidth="1"/>
    <col min="11021" max="11021" width="7.453125" style="532" customWidth="1"/>
    <col min="11022" max="11024" width="8.453125" style="532" customWidth="1"/>
    <col min="11025" max="11025" width="7.81640625" style="532" customWidth="1"/>
    <col min="11026" max="11026" width="8.453125" style="532" customWidth="1"/>
    <col min="11027" max="11028" width="10.54296875" style="532" customWidth="1"/>
    <col min="11029" max="11029" width="11.1796875" style="532" customWidth="1"/>
    <col min="11030" max="11030" width="10.54296875" style="532" bestFit="1" customWidth="1"/>
    <col min="11031" max="11265" width="9.1796875" style="532"/>
    <col min="11266" max="11266" width="11.453125" style="532" customWidth="1"/>
    <col min="11267" max="11267" width="9.54296875" style="532" customWidth="1"/>
    <col min="11268" max="11268" width="8.1796875" style="532" customWidth="1"/>
    <col min="11269" max="11269" width="7.453125" style="532" customWidth="1"/>
    <col min="11270" max="11270" width="9.1796875" style="532"/>
    <col min="11271" max="11271" width="9.54296875" style="532" customWidth="1"/>
    <col min="11272" max="11272" width="8.1796875" style="532" customWidth="1"/>
    <col min="11273" max="11273" width="6.90625" style="532" customWidth="1"/>
    <col min="11274" max="11274" width="9.453125" style="532" customWidth="1"/>
    <col min="11275" max="11275" width="10.54296875" style="532" customWidth="1"/>
    <col min="11276" max="11276" width="8.453125" style="532" customWidth="1"/>
    <col min="11277" max="11277" width="7.453125" style="532" customWidth="1"/>
    <col min="11278" max="11280" width="8.453125" style="532" customWidth="1"/>
    <col min="11281" max="11281" width="7.81640625" style="532" customWidth="1"/>
    <col min="11282" max="11282" width="8.453125" style="532" customWidth="1"/>
    <col min="11283" max="11284" width="10.54296875" style="532" customWidth="1"/>
    <col min="11285" max="11285" width="11.1796875" style="532" customWidth="1"/>
    <col min="11286" max="11286" width="10.54296875" style="532" bestFit="1" customWidth="1"/>
    <col min="11287" max="11521" width="9.1796875" style="532"/>
    <col min="11522" max="11522" width="11.453125" style="532" customWidth="1"/>
    <col min="11523" max="11523" width="9.54296875" style="532" customWidth="1"/>
    <col min="11524" max="11524" width="8.1796875" style="532" customWidth="1"/>
    <col min="11525" max="11525" width="7.453125" style="532" customWidth="1"/>
    <col min="11526" max="11526" width="9.1796875" style="532"/>
    <col min="11527" max="11527" width="9.54296875" style="532" customWidth="1"/>
    <col min="11528" max="11528" width="8.1796875" style="532" customWidth="1"/>
    <col min="11529" max="11529" width="6.90625" style="532" customWidth="1"/>
    <col min="11530" max="11530" width="9.453125" style="532" customWidth="1"/>
    <col min="11531" max="11531" width="10.54296875" style="532" customWidth="1"/>
    <col min="11532" max="11532" width="8.453125" style="532" customWidth="1"/>
    <col min="11533" max="11533" width="7.453125" style="532" customWidth="1"/>
    <col min="11534" max="11536" width="8.453125" style="532" customWidth="1"/>
    <col min="11537" max="11537" width="7.81640625" style="532" customWidth="1"/>
    <col min="11538" max="11538" width="8.453125" style="532" customWidth="1"/>
    <col min="11539" max="11540" width="10.54296875" style="532" customWidth="1"/>
    <col min="11541" max="11541" width="11.1796875" style="532" customWidth="1"/>
    <col min="11542" max="11542" width="10.54296875" style="532" bestFit="1" customWidth="1"/>
    <col min="11543" max="11777" width="9.1796875" style="532"/>
    <col min="11778" max="11778" width="11.453125" style="532" customWidth="1"/>
    <col min="11779" max="11779" width="9.54296875" style="532" customWidth="1"/>
    <col min="11780" max="11780" width="8.1796875" style="532" customWidth="1"/>
    <col min="11781" max="11781" width="7.453125" style="532" customWidth="1"/>
    <col min="11782" max="11782" width="9.1796875" style="532"/>
    <col min="11783" max="11783" width="9.54296875" style="532" customWidth="1"/>
    <col min="11784" max="11784" width="8.1796875" style="532" customWidth="1"/>
    <col min="11785" max="11785" width="6.90625" style="532" customWidth="1"/>
    <col min="11786" max="11786" width="9.453125" style="532" customWidth="1"/>
    <col min="11787" max="11787" width="10.54296875" style="532" customWidth="1"/>
    <col min="11788" max="11788" width="8.453125" style="532" customWidth="1"/>
    <col min="11789" max="11789" width="7.453125" style="532" customWidth="1"/>
    <col min="11790" max="11792" width="8.453125" style="532" customWidth="1"/>
    <col min="11793" max="11793" width="7.81640625" style="532" customWidth="1"/>
    <col min="11794" max="11794" width="8.453125" style="532" customWidth="1"/>
    <col min="11795" max="11796" width="10.54296875" style="532" customWidth="1"/>
    <col min="11797" max="11797" width="11.1796875" style="532" customWidth="1"/>
    <col min="11798" max="11798" width="10.54296875" style="532" bestFit="1" customWidth="1"/>
    <col min="11799" max="12033" width="9.1796875" style="532"/>
    <col min="12034" max="12034" width="11.453125" style="532" customWidth="1"/>
    <col min="12035" max="12035" width="9.54296875" style="532" customWidth="1"/>
    <col min="12036" max="12036" width="8.1796875" style="532" customWidth="1"/>
    <col min="12037" max="12037" width="7.453125" style="532" customWidth="1"/>
    <col min="12038" max="12038" width="9.1796875" style="532"/>
    <col min="12039" max="12039" width="9.54296875" style="532" customWidth="1"/>
    <col min="12040" max="12040" width="8.1796875" style="532" customWidth="1"/>
    <col min="12041" max="12041" width="6.90625" style="532" customWidth="1"/>
    <col min="12042" max="12042" width="9.453125" style="532" customWidth="1"/>
    <col min="12043" max="12043" width="10.54296875" style="532" customWidth="1"/>
    <col min="12044" max="12044" width="8.453125" style="532" customWidth="1"/>
    <col min="12045" max="12045" width="7.453125" style="532" customWidth="1"/>
    <col min="12046" max="12048" width="8.453125" style="532" customWidth="1"/>
    <col min="12049" max="12049" width="7.81640625" style="532" customWidth="1"/>
    <col min="12050" max="12050" width="8.453125" style="532" customWidth="1"/>
    <col min="12051" max="12052" width="10.54296875" style="532" customWidth="1"/>
    <col min="12053" max="12053" width="11.1796875" style="532" customWidth="1"/>
    <col min="12054" max="12054" width="10.54296875" style="532" bestFit="1" customWidth="1"/>
    <col min="12055" max="12289" width="9.1796875" style="532"/>
    <col min="12290" max="12290" width="11.453125" style="532" customWidth="1"/>
    <col min="12291" max="12291" width="9.54296875" style="532" customWidth="1"/>
    <col min="12292" max="12292" width="8.1796875" style="532" customWidth="1"/>
    <col min="12293" max="12293" width="7.453125" style="532" customWidth="1"/>
    <col min="12294" max="12294" width="9.1796875" style="532"/>
    <col min="12295" max="12295" width="9.54296875" style="532" customWidth="1"/>
    <col min="12296" max="12296" width="8.1796875" style="532" customWidth="1"/>
    <col min="12297" max="12297" width="6.90625" style="532" customWidth="1"/>
    <col min="12298" max="12298" width="9.453125" style="532" customWidth="1"/>
    <col min="12299" max="12299" width="10.54296875" style="532" customWidth="1"/>
    <col min="12300" max="12300" width="8.453125" style="532" customWidth="1"/>
    <col min="12301" max="12301" width="7.453125" style="532" customWidth="1"/>
    <col min="12302" max="12304" width="8.453125" style="532" customWidth="1"/>
    <col min="12305" max="12305" width="7.81640625" style="532" customWidth="1"/>
    <col min="12306" max="12306" width="8.453125" style="532" customWidth="1"/>
    <col min="12307" max="12308" width="10.54296875" style="532" customWidth="1"/>
    <col min="12309" max="12309" width="11.1796875" style="532" customWidth="1"/>
    <col min="12310" max="12310" width="10.54296875" style="532" bestFit="1" customWidth="1"/>
    <col min="12311" max="12545" width="9.1796875" style="532"/>
    <col min="12546" max="12546" width="11.453125" style="532" customWidth="1"/>
    <col min="12547" max="12547" width="9.54296875" style="532" customWidth="1"/>
    <col min="12548" max="12548" width="8.1796875" style="532" customWidth="1"/>
    <col min="12549" max="12549" width="7.453125" style="532" customWidth="1"/>
    <col min="12550" max="12550" width="9.1796875" style="532"/>
    <col min="12551" max="12551" width="9.54296875" style="532" customWidth="1"/>
    <col min="12552" max="12552" width="8.1796875" style="532" customWidth="1"/>
    <col min="12553" max="12553" width="6.90625" style="532" customWidth="1"/>
    <col min="12554" max="12554" width="9.453125" style="532" customWidth="1"/>
    <col min="12555" max="12555" width="10.54296875" style="532" customWidth="1"/>
    <col min="12556" max="12556" width="8.453125" style="532" customWidth="1"/>
    <col min="12557" max="12557" width="7.453125" style="532" customWidth="1"/>
    <col min="12558" max="12560" width="8.453125" style="532" customWidth="1"/>
    <col min="12561" max="12561" width="7.81640625" style="532" customWidth="1"/>
    <col min="12562" max="12562" width="8.453125" style="532" customWidth="1"/>
    <col min="12563" max="12564" width="10.54296875" style="532" customWidth="1"/>
    <col min="12565" max="12565" width="11.1796875" style="532" customWidth="1"/>
    <col min="12566" max="12566" width="10.54296875" style="532" bestFit="1" customWidth="1"/>
    <col min="12567" max="12801" width="9.1796875" style="532"/>
    <col min="12802" max="12802" width="11.453125" style="532" customWidth="1"/>
    <col min="12803" max="12803" width="9.54296875" style="532" customWidth="1"/>
    <col min="12804" max="12804" width="8.1796875" style="532" customWidth="1"/>
    <col min="12805" max="12805" width="7.453125" style="532" customWidth="1"/>
    <col min="12806" max="12806" width="9.1796875" style="532"/>
    <col min="12807" max="12807" width="9.54296875" style="532" customWidth="1"/>
    <col min="12808" max="12808" width="8.1796875" style="532" customWidth="1"/>
    <col min="12809" max="12809" width="6.90625" style="532" customWidth="1"/>
    <col min="12810" max="12810" width="9.453125" style="532" customWidth="1"/>
    <col min="12811" max="12811" width="10.54296875" style="532" customWidth="1"/>
    <col min="12812" max="12812" width="8.453125" style="532" customWidth="1"/>
    <col min="12813" max="12813" width="7.453125" style="532" customWidth="1"/>
    <col min="12814" max="12816" width="8.453125" style="532" customWidth="1"/>
    <col min="12817" max="12817" width="7.81640625" style="532" customWidth="1"/>
    <col min="12818" max="12818" width="8.453125" style="532" customWidth="1"/>
    <col min="12819" max="12820" width="10.54296875" style="532" customWidth="1"/>
    <col min="12821" max="12821" width="11.1796875" style="532" customWidth="1"/>
    <col min="12822" max="12822" width="10.54296875" style="532" bestFit="1" customWidth="1"/>
    <col min="12823" max="13057" width="9.1796875" style="532"/>
    <col min="13058" max="13058" width="11.453125" style="532" customWidth="1"/>
    <col min="13059" max="13059" width="9.54296875" style="532" customWidth="1"/>
    <col min="13060" max="13060" width="8.1796875" style="532" customWidth="1"/>
    <col min="13061" max="13061" width="7.453125" style="532" customWidth="1"/>
    <col min="13062" max="13062" width="9.1796875" style="532"/>
    <col min="13063" max="13063" width="9.54296875" style="532" customWidth="1"/>
    <col min="13064" max="13064" width="8.1796875" style="532" customWidth="1"/>
    <col min="13065" max="13065" width="6.90625" style="532" customWidth="1"/>
    <col min="13066" max="13066" width="9.453125" style="532" customWidth="1"/>
    <col min="13067" max="13067" width="10.54296875" style="532" customWidth="1"/>
    <col min="13068" max="13068" width="8.453125" style="532" customWidth="1"/>
    <col min="13069" max="13069" width="7.453125" style="532" customWidth="1"/>
    <col min="13070" max="13072" width="8.453125" style="532" customWidth="1"/>
    <col min="13073" max="13073" width="7.81640625" style="532" customWidth="1"/>
    <col min="13074" max="13074" width="8.453125" style="532" customWidth="1"/>
    <col min="13075" max="13076" width="10.54296875" style="532" customWidth="1"/>
    <col min="13077" max="13077" width="11.1796875" style="532" customWidth="1"/>
    <col min="13078" max="13078" width="10.54296875" style="532" bestFit="1" customWidth="1"/>
    <col min="13079" max="13313" width="9.1796875" style="532"/>
    <col min="13314" max="13314" width="11.453125" style="532" customWidth="1"/>
    <col min="13315" max="13315" width="9.54296875" style="532" customWidth="1"/>
    <col min="13316" max="13316" width="8.1796875" style="532" customWidth="1"/>
    <col min="13317" max="13317" width="7.453125" style="532" customWidth="1"/>
    <col min="13318" max="13318" width="9.1796875" style="532"/>
    <col min="13319" max="13319" width="9.54296875" style="532" customWidth="1"/>
    <col min="13320" max="13320" width="8.1796875" style="532" customWidth="1"/>
    <col min="13321" max="13321" width="6.90625" style="532" customWidth="1"/>
    <col min="13322" max="13322" width="9.453125" style="532" customWidth="1"/>
    <col min="13323" max="13323" width="10.54296875" style="532" customWidth="1"/>
    <col min="13324" max="13324" width="8.453125" style="532" customWidth="1"/>
    <col min="13325" max="13325" width="7.453125" style="532" customWidth="1"/>
    <col min="13326" max="13328" width="8.453125" style="532" customWidth="1"/>
    <col min="13329" max="13329" width="7.81640625" style="532" customWidth="1"/>
    <col min="13330" max="13330" width="8.453125" style="532" customWidth="1"/>
    <col min="13331" max="13332" width="10.54296875" style="532" customWidth="1"/>
    <col min="13333" max="13333" width="11.1796875" style="532" customWidth="1"/>
    <col min="13334" max="13334" width="10.54296875" style="532" bestFit="1" customWidth="1"/>
    <col min="13335" max="13569" width="9.1796875" style="532"/>
    <col min="13570" max="13570" width="11.453125" style="532" customWidth="1"/>
    <col min="13571" max="13571" width="9.54296875" style="532" customWidth="1"/>
    <col min="13572" max="13572" width="8.1796875" style="532" customWidth="1"/>
    <col min="13573" max="13573" width="7.453125" style="532" customWidth="1"/>
    <col min="13574" max="13574" width="9.1796875" style="532"/>
    <col min="13575" max="13575" width="9.54296875" style="532" customWidth="1"/>
    <col min="13576" max="13576" width="8.1796875" style="532" customWidth="1"/>
    <col min="13577" max="13577" width="6.90625" style="532" customWidth="1"/>
    <col min="13578" max="13578" width="9.453125" style="532" customWidth="1"/>
    <col min="13579" max="13579" width="10.54296875" style="532" customWidth="1"/>
    <col min="13580" max="13580" width="8.453125" style="532" customWidth="1"/>
    <col min="13581" max="13581" width="7.453125" style="532" customWidth="1"/>
    <col min="13582" max="13584" width="8.453125" style="532" customWidth="1"/>
    <col min="13585" max="13585" width="7.81640625" style="532" customWidth="1"/>
    <col min="13586" max="13586" width="8.453125" style="532" customWidth="1"/>
    <col min="13587" max="13588" width="10.54296875" style="532" customWidth="1"/>
    <col min="13589" max="13589" width="11.1796875" style="532" customWidth="1"/>
    <col min="13590" max="13590" width="10.54296875" style="532" bestFit="1" customWidth="1"/>
    <col min="13591" max="13825" width="9.1796875" style="532"/>
    <col min="13826" max="13826" width="11.453125" style="532" customWidth="1"/>
    <col min="13827" max="13827" width="9.54296875" style="532" customWidth="1"/>
    <col min="13828" max="13828" width="8.1796875" style="532" customWidth="1"/>
    <col min="13829" max="13829" width="7.453125" style="532" customWidth="1"/>
    <col min="13830" max="13830" width="9.1796875" style="532"/>
    <col min="13831" max="13831" width="9.54296875" style="532" customWidth="1"/>
    <col min="13832" max="13832" width="8.1796875" style="532" customWidth="1"/>
    <col min="13833" max="13833" width="6.90625" style="532" customWidth="1"/>
    <col min="13834" max="13834" width="9.453125" style="532" customWidth="1"/>
    <col min="13835" max="13835" width="10.54296875" style="532" customWidth="1"/>
    <col min="13836" max="13836" width="8.453125" style="532" customWidth="1"/>
    <col min="13837" max="13837" width="7.453125" style="532" customWidth="1"/>
    <col min="13838" max="13840" width="8.453125" style="532" customWidth="1"/>
    <col min="13841" max="13841" width="7.81640625" style="532" customWidth="1"/>
    <col min="13842" max="13842" width="8.453125" style="532" customWidth="1"/>
    <col min="13843" max="13844" width="10.54296875" style="532" customWidth="1"/>
    <col min="13845" max="13845" width="11.1796875" style="532" customWidth="1"/>
    <col min="13846" max="13846" width="10.54296875" style="532" bestFit="1" customWidth="1"/>
    <col min="13847" max="14081" width="9.1796875" style="532"/>
    <col min="14082" max="14082" width="11.453125" style="532" customWidth="1"/>
    <col min="14083" max="14083" width="9.54296875" style="532" customWidth="1"/>
    <col min="14084" max="14084" width="8.1796875" style="532" customWidth="1"/>
    <col min="14085" max="14085" width="7.453125" style="532" customWidth="1"/>
    <col min="14086" max="14086" width="9.1796875" style="532"/>
    <col min="14087" max="14087" width="9.54296875" style="532" customWidth="1"/>
    <col min="14088" max="14088" width="8.1796875" style="532" customWidth="1"/>
    <col min="14089" max="14089" width="6.90625" style="532" customWidth="1"/>
    <col min="14090" max="14090" width="9.453125" style="532" customWidth="1"/>
    <col min="14091" max="14091" width="10.54296875" style="532" customWidth="1"/>
    <col min="14092" max="14092" width="8.453125" style="532" customWidth="1"/>
    <col min="14093" max="14093" width="7.453125" style="532" customWidth="1"/>
    <col min="14094" max="14096" width="8.453125" style="532" customWidth="1"/>
    <col min="14097" max="14097" width="7.81640625" style="532" customWidth="1"/>
    <col min="14098" max="14098" width="8.453125" style="532" customWidth="1"/>
    <col min="14099" max="14100" width="10.54296875" style="532" customWidth="1"/>
    <col min="14101" max="14101" width="11.1796875" style="532" customWidth="1"/>
    <col min="14102" max="14102" width="10.54296875" style="532" bestFit="1" customWidth="1"/>
    <col min="14103" max="14337" width="9.1796875" style="532"/>
    <col min="14338" max="14338" width="11.453125" style="532" customWidth="1"/>
    <col min="14339" max="14339" width="9.54296875" style="532" customWidth="1"/>
    <col min="14340" max="14340" width="8.1796875" style="532" customWidth="1"/>
    <col min="14341" max="14341" width="7.453125" style="532" customWidth="1"/>
    <col min="14342" max="14342" width="9.1796875" style="532"/>
    <col min="14343" max="14343" width="9.54296875" style="532" customWidth="1"/>
    <col min="14344" max="14344" width="8.1796875" style="532" customWidth="1"/>
    <col min="14345" max="14345" width="6.90625" style="532" customWidth="1"/>
    <col min="14346" max="14346" width="9.453125" style="532" customWidth="1"/>
    <col min="14347" max="14347" width="10.54296875" style="532" customWidth="1"/>
    <col min="14348" max="14348" width="8.453125" style="532" customWidth="1"/>
    <col min="14349" max="14349" width="7.453125" style="532" customWidth="1"/>
    <col min="14350" max="14352" width="8.453125" style="532" customWidth="1"/>
    <col min="14353" max="14353" width="7.81640625" style="532" customWidth="1"/>
    <col min="14354" max="14354" width="8.453125" style="532" customWidth="1"/>
    <col min="14355" max="14356" width="10.54296875" style="532" customWidth="1"/>
    <col min="14357" max="14357" width="11.1796875" style="532" customWidth="1"/>
    <col min="14358" max="14358" width="10.54296875" style="532" bestFit="1" customWidth="1"/>
    <col min="14359" max="14593" width="9.1796875" style="532"/>
    <col min="14594" max="14594" width="11.453125" style="532" customWidth="1"/>
    <col min="14595" max="14595" width="9.54296875" style="532" customWidth="1"/>
    <col min="14596" max="14596" width="8.1796875" style="532" customWidth="1"/>
    <col min="14597" max="14597" width="7.453125" style="532" customWidth="1"/>
    <col min="14598" max="14598" width="9.1796875" style="532"/>
    <col min="14599" max="14599" width="9.54296875" style="532" customWidth="1"/>
    <col min="14600" max="14600" width="8.1796875" style="532" customWidth="1"/>
    <col min="14601" max="14601" width="6.90625" style="532" customWidth="1"/>
    <col min="14602" max="14602" width="9.453125" style="532" customWidth="1"/>
    <col min="14603" max="14603" width="10.54296875" style="532" customWidth="1"/>
    <col min="14604" max="14604" width="8.453125" style="532" customWidth="1"/>
    <col min="14605" max="14605" width="7.453125" style="532" customWidth="1"/>
    <col min="14606" max="14608" width="8.453125" style="532" customWidth="1"/>
    <col min="14609" max="14609" width="7.81640625" style="532" customWidth="1"/>
    <col min="14610" max="14610" width="8.453125" style="532" customWidth="1"/>
    <col min="14611" max="14612" width="10.54296875" style="532" customWidth="1"/>
    <col min="14613" max="14613" width="11.1796875" style="532" customWidth="1"/>
    <col min="14614" max="14614" width="10.54296875" style="532" bestFit="1" customWidth="1"/>
    <col min="14615" max="14849" width="9.1796875" style="532"/>
    <col min="14850" max="14850" width="11.453125" style="532" customWidth="1"/>
    <col min="14851" max="14851" width="9.54296875" style="532" customWidth="1"/>
    <col min="14852" max="14852" width="8.1796875" style="532" customWidth="1"/>
    <col min="14853" max="14853" width="7.453125" style="532" customWidth="1"/>
    <col min="14854" max="14854" width="9.1796875" style="532"/>
    <col min="14855" max="14855" width="9.54296875" style="532" customWidth="1"/>
    <col min="14856" max="14856" width="8.1796875" style="532" customWidth="1"/>
    <col min="14857" max="14857" width="6.90625" style="532" customWidth="1"/>
    <col min="14858" max="14858" width="9.453125" style="532" customWidth="1"/>
    <col min="14859" max="14859" width="10.54296875" style="532" customWidth="1"/>
    <col min="14860" max="14860" width="8.453125" style="532" customWidth="1"/>
    <col min="14861" max="14861" width="7.453125" style="532" customWidth="1"/>
    <col min="14862" max="14864" width="8.453125" style="532" customWidth="1"/>
    <col min="14865" max="14865" width="7.81640625" style="532" customWidth="1"/>
    <col min="14866" max="14866" width="8.453125" style="532" customWidth="1"/>
    <col min="14867" max="14868" width="10.54296875" style="532" customWidth="1"/>
    <col min="14869" max="14869" width="11.1796875" style="532" customWidth="1"/>
    <col min="14870" max="14870" width="10.54296875" style="532" bestFit="1" customWidth="1"/>
    <col min="14871" max="15105" width="9.1796875" style="532"/>
    <col min="15106" max="15106" width="11.453125" style="532" customWidth="1"/>
    <col min="15107" max="15107" width="9.54296875" style="532" customWidth="1"/>
    <col min="15108" max="15108" width="8.1796875" style="532" customWidth="1"/>
    <col min="15109" max="15109" width="7.453125" style="532" customWidth="1"/>
    <col min="15110" max="15110" width="9.1796875" style="532"/>
    <col min="15111" max="15111" width="9.54296875" style="532" customWidth="1"/>
    <col min="15112" max="15112" width="8.1796875" style="532" customWidth="1"/>
    <col min="15113" max="15113" width="6.90625" style="532" customWidth="1"/>
    <col min="15114" max="15114" width="9.453125" style="532" customWidth="1"/>
    <col min="15115" max="15115" width="10.54296875" style="532" customWidth="1"/>
    <col min="15116" max="15116" width="8.453125" style="532" customWidth="1"/>
    <col min="15117" max="15117" width="7.453125" style="532" customWidth="1"/>
    <col min="15118" max="15120" width="8.453125" style="532" customWidth="1"/>
    <col min="15121" max="15121" width="7.81640625" style="532" customWidth="1"/>
    <col min="15122" max="15122" width="8.453125" style="532" customWidth="1"/>
    <col min="15123" max="15124" width="10.54296875" style="532" customWidth="1"/>
    <col min="15125" max="15125" width="11.1796875" style="532" customWidth="1"/>
    <col min="15126" max="15126" width="10.54296875" style="532" bestFit="1" customWidth="1"/>
    <col min="15127" max="15361" width="9.1796875" style="532"/>
    <col min="15362" max="15362" width="11.453125" style="532" customWidth="1"/>
    <col min="15363" max="15363" width="9.54296875" style="532" customWidth="1"/>
    <col min="15364" max="15364" width="8.1796875" style="532" customWidth="1"/>
    <col min="15365" max="15365" width="7.453125" style="532" customWidth="1"/>
    <col min="15366" max="15366" width="9.1796875" style="532"/>
    <col min="15367" max="15367" width="9.54296875" style="532" customWidth="1"/>
    <col min="15368" max="15368" width="8.1796875" style="532" customWidth="1"/>
    <col min="15369" max="15369" width="6.90625" style="532" customWidth="1"/>
    <col min="15370" max="15370" width="9.453125" style="532" customWidth="1"/>
    <col min="15371" max="15371" width="10.54296875" style="532" customWidth="1"/>
    <col min="15372" max="15372" width="8.453125" style="532" customWidth="1"/>
    <col min="15373" max="15373" width="7.453125" style="532" customWidth="1"/>
    <col min="15374" max="15376" width="8.453125" style="532" customWidth="1"/>
    <col min="15377" max="15377" width="7.81640625" style="532" customWidth="1"/>
    <col min="15378" max="15378" width="8.453125" style="532" customWidth="1"/>
    <col min="15379" max="15380" width="10.54296875" style="532" customWidth="1"/>
    <col min="15381" max="15381" width="11.1796875" style="532" customWidth="1"/>
    <col min="15382" max="15382" width="10.54296875" style="532" bestFit="1" customWidth="1"/>
    <col min="15383" max="15617" width="9.1796875" style="532"/>
    <col min="15618" max="15618" width="11.453125" style="532" customWidth="1"/>
    <col min="15619" max="15619" width="9.54296875" style="532" customWidth="1"/>
    <col min="15620" max="15620" width="8.1796875" style="532" customWidth="1"/>
    <col min="15621" max="15621" width="7.453125" style="532" customWidth="1"/>
    <col min="15622" max="15622" width="9.1796875" style="532"/>
    <col min="15623" max="15623" width="9.54296875" style="532" customWidth="1"/>
    <col min="15624" max="15624" width="8.1796875" style="532" customWidth="1"/>
    <col min="15625" max="15625" width="6.90625" style="532" customWidth="1"/>
    <col min="15626" max="15626" width="9.453125" style="532" customWidth="1"/>
    <col min="15627" max="15627" width="10.54296875" style="532" customWidth="1"/>
    <col min="15628" max="15628" width="8.453125" style="532" customWidth="1"/>
    <col min="15629" max="15629" width="7.453125" style="532" customWidth="1"/>
    <col min="15630" max="15632" width="8.453125" style="532" customWidth="1"/>
    <col min="15633" max="15633" width="7.81640625" style="532" customWidth="1"/>
    <col min="15634" max="15634" width="8.453125" style="532" customWidth="1"/>
    <col min="15635" max="15636" width="10.54296875" style="532" customWidth="1"/>
    <col min="15637" max="15637" width="11.1796875" style="532" customWidth="1"/>
    <col min="15638" max="15638" width="10.54296875" style="532" bestFit="1" customWidth="1"/>
    <col min="15639" max="15873" width="9.1796875" style="532"/>
    <col min="15874" max="15874" width="11.453125" style="532" customWidth="1"/>
    <col min="15875" max="15875" width="9.54296875" style="532" customWidth="1"/>
    <col min="15876" max="15876" width="8.1796875" style="532" customWidth="1"/>
    <col min="15877" max="15877" width="7.453125" style="532" customWidth="1"/>
    <col min="15878" max="15878" width="9.1796875" style="532"/>
    <col min="15879" max="15879" width="9.54296875" style="532" customWidth="1"/>
    <col min="15880" max="15880" width="8.1796875" style="532" customWidth="1"/>
    <col min="15881" max="15881" width="6.90625" style="532" customWidth="1"/>
    <col min="15882" max="15882" width="9.453125" style="532" customWidth="1"/>
    <col min="15883" max="15883" width="10.54296875" style="532" customWidth="1"/>
    <col min="15884" max="15884" width="8.453125" style="532" customWidth="1"/>
    <col min="15885" max="15885" width="7.453125" style="532" customWidth="1"/>
    <col min="15886" max="15888" width="8.453125" style="532" customWidth="1"/>
    <col min="15889" max="15889" width="7.81640625" style="532" customWidth="1"/>
    <col min="15890" max="15890" width="8.453125" style="532" customWidth="1"/>
    <col min="15891" max="15892" width="10.54296875" style="532" customWidth="1"/>
    <col min="15893" max="15893" width="11.1796875" style="532" customWidth="1"/>
    <col min="15894" max="15894" width="10.54296875" style="532" bestFit="1" customWidth="1"/>
    <col min="15895" max="16129" width="9.1796875" style="532"/>
    <col min="16130" max="16130" width="11.453125" style="532" customWidth="1"/>
    <col min="16131" max="16131" width="9.54296875" style="532" customWidth="1"/>
    <col min="16132" max="16132" width="8.1796875" style="532" customWidth="1"/>
    <col min="16133" max="16133" width="7.453125" style="532" customWidth="1"/>
    <col min="16134" max="16134" width="9.1796875" style="532"/>
    <col min="16135" max="16135" width="9.54296875" style="532" customWidth="1"/>
    <col min="16136" max="16136" width="8.1796875" style="532" customWidth="1"/>
    <col min="16137" max="16137" width="6.90625" style="532" customWidth="1"/>
    <col min="16138" max="16138" width="9.453125" style="532" customWidth="1"/>
    <col min="16139" max="16139" width="10.54296875" style="532" customWidth="1"/>
    <col min="16140" max="16140" width="8.453125" style="532" customWidth="1"/>
    <col min="16141" max="16141" width="7.453125" style="532" customWidth="1"/>
    <col min="16142" max="16144" width="8.453125" style="532" customWidth="1"/>
    <col min="16145" max="16145" width="7.81640625" style="532" customWidth="1"/>
    <col min="16146" max="16146" width="8.453125" style="532" customWidth="1"/>
    <col min="16147" max="16148" width="10.54296875" style="532" customWidth="1"/>
    <col min="16149" max="16149" width="11.1796875" style="532" customWidth="1"/>
    <col min="16150" max="16150" width="10.54296875" style="532" bestFit="1" customWidth="1"/>
    <col min="16151" max="16384" width="9.1796875" style="532"/>
  </cols>
  <sheetData>
    <row r="1" spans="1:28" s="526" customFormat="1" ht="15.5">
      <c r="C1" s="527"/>
      <c r="D1" s="527"/>
      <c r="E1" s="527"/>
      <c r="F1" s="527"/>
      <c r="G1" s="527"/>
      <c r="H1" s="527"/>
      <c r="I1" s="528" t="s">
        <v>0</v>
      </c>
      <c r="J1" s="528"/>
      <c r="S1" s="529"/>
      <c r="T1" s="529"/>
      <c r="U1" s="944" t="s">
        <v>802</v>
      </c>
      <c r="V1" s="944"/>
      <c r="W1" s="530"/>
      <c r="X1" s="530"/>
    </row>
    <row r="2" spans="1:28" s="526" customFormat="1" ht="20">
      <c r="E2" s="945" t="s">
        <v>838</v>
      </c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</row>
    <row r="3" spans="1:28" s="526" customFormat="1" ht="20">
      <c r="H3" s="531"/>
      <c r="I3" s="531"/>
      <c r="J3" s="531"/>
      <c r="K3" s="531"/>
      <c r="L3" s="531"/>
      <c r="M3" s="531"/>
      <c r="N3" s="531"/>
      <c r="O3" s="531"/>
      <c r="P3" s="531"/>
    </row>
    <row r="4" spans="1:28" ht="15.5">
      <c r="C4" s="946" t="s">
        <v>911</v>
      </c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533"/>
      <c r="S4" s="534"/>
      <c r="T4" s="534"/>
      <c r="U4" s="534"/>
      <c r="V4" s="534"/>
      <c r="W4" s="528"/>
    </row>
    <row r="5" spans="1:28">
      <c r="C5" s="535"/>
      <c r="D5" s="535"/>
      <c r="E5" s="535"/>
      <c r="F5" s="535"/>
      <c r="G5" s="535"/>
      <c r="H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</row>
    <row r="6" spans="1:28">
      <c r="A6" s="536" t="s">
        <v>794</v>
      </c>
      <c r="B6" s="537"/>
    </row>
    <row r="7" spans="1:28">
      <c r="B7" s="538"/>
    </row>
    <row r="8" spans="1:28" s="536" customFormat="1" ht="24.75" customHeight="1">
      <c r="A8" s="935" t="s">
        <v>2</v>
      </c>
      <c r="B8" s="936" t="s">
        <v>3</v>
      </c>
      <c r="C8" s="937" t="s">
        <v>795</v>
      </c>
      <c r="D8" s="938"/>
      <c r="E8" s="938"/>
      <c r="F8" s="938"/>
      <c r="G8" s="937" t="s">
        <v>796</v>
      </c>
      <c r="H8" s="938"/>
      <c r="I8" s="938"/>
      <c r="J8" s="938"/>
      <c r="K8" s="937" t="s">
        <v>797</v>
      </c>
      <c r="L8" s="938"/>
      <c r="M8" s="938"/>
      <c r="N8" s="938"/>
      <c r="O8" s="937" t="s">
        <v>798</v>
      </c>
      <c r="P8" s="938"/>
      <c r="Q8" s="938"/>
      <c r="R8" s="938"/>
      <c r="S8" s="947" t="s">
        <v>14</v>
      </c>
      <c r="T8" s="948"/>
      <c r="U8" s="948"/>
      <c r="V8" s="948"/>
    </row>
    <row r="9" spans="1:28" s="539" customFormat="1" ht="29.25" customHeight="1">
      <c r="A9" s="935"/>
      <c r="B9" s="936"/>
      <c r="C9" s="939" t="s">
        <v>799</v>
      </c>
      <c r="D9" s="941" t="s">
        <v>800</v>
      </c>
      <c r="E9" s="942"/>
      <c r="F9" s="943"/>
      <c r="G9" s="939" t="s">
        <v>799</v>
      </c>
      <c r="H9" s="941" t="s">
        <v>800</v>
      </c>
      <c r="I9" s="942"/>
      <c r="J9" s="943"/>
      <c r="K9" s="939" t="s">
        <v>799</v>
      </c>
      <c r="L9" s="941" t="s">
        <v>800</v>
      </c>
      <c r="M9" s="942"/>
      <c r="N9" s="943"/>
      <c r="O9" s="939" t="s">
        <v>799</v>
      </c>
      <c r="P9" s="941" t="s">
        <v>800</v>
      </c>
      <c r="Q9" s="942"/>
      <c r="R9" s="943"/>
      <c r="S9" s="939" t="s">
        <v>799</v>
      </c>
      <c r="T9" s="941" t="s">
        <v>800</v>
      </c>
      <c r="U9" s="942"/>
      <c r="V9" s="943"/>
    </row>
    <row r="10" spans="1:28" s="539" customFormat="1" ht="46.5" customHeight="1">
      <c r="A10" s="935"/>
      <c r="B10" s="936"/>
      <c r="C10" s="940"/>
      <c r="D10" s="540" t="s">
        <v>801</v>
      </c>
      <c r="E10" s="540" t="s">
        <v>193</v>
      </c>
      <c r="F10" s="540" t="s">
        <v>14</v>
      </c>
      <c r="G10" s="940"/>
      <c r="H10" s="540" t="s">
        <v>801</v>
      </c>
      <c r="I10" s="540" t="s">
        <v>193</v>
      </c>
      <c r="J10" s="540" t="s">
        <v>14</v>
      </c>
      <c r="K10" s="940"/>
      <c r="L10" s="540" t="s">
        <v>801</v>
      </c>
      <c r="M10" s="540" t="s">
        <v>193</v>
      </c>
      <c r="N10" s="540" t="s">
        <v>14</v>
      </c>
      <c r="O10" s="940"/>
      <c r="P10" s="540" t="s">
        <v>801</v>
      </c>
      <c r="Q10" s="540" t="s">
        <v>193</v>
      </c>
      <c r="R10" s="540" t="s">
        <v>14</v>
      </c>
      <c r="S10" s="940"/>
      <c r="T10" s="540" t="s">
        <v>801</v>
      </c>
      <c r="U10" s="540" t="s">
        <v>193</v>
      </c>
      <c r="V10" s="540" t="s">
        <v>14</v>
      </c>
    </row>
    <row r="11" spans="1:28" s="543" customFormat="1" ht="16.399999999999999" customHeight="1">
      <c r="A11" s="541">
        <v>1</v>
      </c>
      <c r="B11" s="542">
        <v>2</v>
      </c>
      <c r="C11" s="542">
        <v>3</v>
      </c>
      <c r="D11" s="541">
        <v>4</v>
      </c>
      <c r="E11" s="542">
        <v>5</v>
      </c>
      <c r="F11" s="542">
        <v>6</v>
      </c>
      <c r="G11" s="541">
        <v>7</v>
      </c>
      <c r="H11" s="542">
        <v>8</v>
      </c>
      <c r="I11" s="542">
        <v>9</v>
      </c>
      <c r="J11" s="541">
        <v>10</v>
      </c>
      <c r="K11" s="542">
        <v>11</v>
      </c>
      <c r="L11" s="542">
        <v>12</v>
      </c>
      <c r="M11" s="541">
        <v>13</v>
      </c>
      <c r="N11" s="542">
        <v>14</v>
      </c>
      <c r="O11" s="542">
        <v>15</v>
      </c>
      <c r="P11" s="541">
        <v>16</v>
      </c>
      <c r="Q11" s="542">
        <v>17</v>
      </c>
      <c r="R11" s="542">
        <v>18</v>
      </c>
      <c r="S11" s="541">
        <v>19</v>
      </c>
      <c r="T11" s="542">
        <v>20</v>
      </c>
      <c r="U11" s="542">
        <v>21</v>
      </c>
      <c r="V11" s="541">
        <v>22</v>
      </c>
    </row>
    <row r="12" spans="1:28">
      <c r="A12" s="184">
        <v>1</v>
      </c>
      <c r="B12" s="201" t="s">
        <v>672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X12" s="532">
        <v>107</v>
      </c>
      <c r="Y12" s="545">
        <v>43</v>
      </c>
      <c r="Z12" s="532">
        <f>X12-Y12</f>
        <v>64</v>
      </c>
      <c r="AA12" s="532">
        <f>'[1]AT-3'!G9</f>
        <v>107</v>
      </c>
      <c r="AB12" s="532">
        <f>AA12-S12</f>
        <v>107</v>
      </c>
    </row>
    <row r="13" spans="1:28">
      <c r="A13" s="184">
        <v>2</v>
      </c>
      <c r="B13" s="33" t="s">
        <v>673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X13" s="532">
        <v>171</v>
      </c>
      <c r="Y13" s="532">
        <v>129</v>
      </c>
      <c r="Z13" s="532">
        <f t="shared" ref="Z13:Z32" si="0">X13-Y13</f>
        <v>42</v>
      </c>
      <c r="AA13" s="532">
        <f>'[1]AT-3'!G10</f>
        <v>171</v>
      </c>
      <c r="AB13" s="532">
        <f t="shared" ref="AB13:AB34" si="1">AA13-S13</f>
        <v>171</v>
      </c>
    </row>
    <row r="14" spans="1:28">
      <c r="A14" s="184">
        <v>3</v>
      </c>
      <c r="B14" s="201" t="s">
        <v>674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X14" s="532">
        <v>235</v>
      </c>
      <c r="Y14" s="532">
        <v>169</v>
      </c>
      <c r="Z14" s="532">
        <f t="shared" si="0"/>
        <v>66</v>
      </c>
      <c r="AA14" s="532">
        <f>'[1]AT-3'!G11</f>
        <v>235</v>
      </c>
      <c r="AB14" s="532">
        <f t="shared" si="1"/>
        <v>235</v>
      </c>
    </row>
    <row r="15" spans="1:28">
      <c r="A15" s="184">
        <v>4</v>
      </c>
      <c r="B15" s="33" t="s">
        <v>675</v>
      </c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X15" s="532">
        <v>193</v>
      </c>
      <c r="Y15" s="532">
        <v>131</v>
      </c>
      <c r="Z15" s="532">
        <f t="shared" si="0"/>
        <v>62</v>
      </c>
      <c r="AA15" s="532">
        <f>'[1]AT-3'!G12</f>
        <v>193</v>
      </c>
      <c r="AB15" s="532">
        <f t="shared" si="1"/>
        <v>193</v>
      </c>
    </row>
    <row r="16" spans="1:28">
      <c r="A16" s="184">
        <v>5</v>
      </c>
      <c r="B16" s="33" t="s">
        <v>676</v>
      </c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X16" s="532">
        <v>158</v>
      </c>
      <c r="Y16" s="532">
        <v>95</v>
      </c>
      <c r="Z16" s="532">
        <f t="shared" si="0"/>
        <v>63</v>
      </c>
      <c r="AA16" s="532">
        <f>'[1]AT-3'!G13</f>
        <v>158</v>
      </c>
      <c r="AB16" s="532">
        <f t="shared" si="1"/>
        <v>158</v>
      </c>
    </row>
    <row r="17" spans="1:48">
      <c r="A17" s="184">
        <v>6</v>
      </c>
      <c r="B17" s="33" t="s">
        <v>677</v>
      </c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X17" s="532">
        <v>136</v>
      </c>
      <c r="Y17" s="532">
        <v>108</v>
      </c>
      <c r="Z17" s="532">
        <f t="shared" si="0"/>
        <v>28</v>
      </c>
      <c r="AA17" s="532">
        <f>'[1]AT-3'!G14</f>
        <v>136</v>
      </c>
      <c r="AB17" s="532">
        <f t="shared" si="1"/>
        <v>136</v>
      </c>
    </row>
    <row r="18" spans="1:48">
      <c r="A18" s="184">
        <v>7</v>
      </c>
      <c r="B18" s="201" t="s">
        <v>678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X18" s="532">
        <v>107</v>
      </c>
      <c r="Y18" s="532">
        <v>145</v>
      </c>
      <c r="Z18" s="532">
        <f t="shared" si="0"/>
        <v>-38</v>
      </c>
      <c r="AA18" s="532">
        <f>'[1]AT-3'!G15</f>
        <v>107</v>
      </c>
      <c r="AB18" s="532">
        <f t="shared" si="1"/>
        <v>107</v>
      </c>
    </row>
    <row r="19" spans="1:48">
      <c r="A19" s="184">
        <v>8</v>
      </c>
      <c r="B19" s="33" t="s">
        <v>679</v>
      </c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X19" s="532">
        <v>186</v>
      </c>
      <c r="Y19" s="532">
        <v>96</v>
      </c>
      <c r="Z19" s="532">
        <f t="shared" si="0"/>
        <v>90</v>
      </c>
      <c r="AA19" s="532">
        <f>'[1]AT-3'!G16</f>
        <v>186</v>
      </c>
      <c r="AB19" s="532">
        <f t="shared" si="1"/>
        <v>186</v>
      </c>
    </row>
    <row r="20" spans="1:48">
      <c r="A20" s="184">
        <v>9</v>
      </c>
      <c r="B20" s="33" t="s">
        <v>680</v>
      </c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X20" s="532">
        <v>144</v>
      </c>
      <c r="Y20" s="216">
        <v>117</v>
      </c>
      <c r="Z20" s="532">
        <f t="shared" si="0"/>
        <v>27</v>
      </c>
      <c r="AA20" s="532">
        <f>'[1]AT-3'!G17</f>
        <v>144</v>
      </c>
      <c r="AB20" s="532">
        <f t="shared" si="1"/>
        <v>144</v>
      </c>
    </row>
    <row r="21" spans="1:48">
      <c r="A21" s="184">
        <v>10</v>
      </c>
      <c r="B21" s="33" t="s">
        <v>681</v>
      </c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X21" s="532">
        <v>109</v>
      </c>
      <c r="Y21" s="532">
        <v>47</v>
      </c>
      <c r="Z21" s="532">
        <f t="shared" si="0"/>
        <v>62</v>
      </c>
      <c r="AA21" s="532">
        <f>'[1]AT-3'!G18</f>
        <v>109</v>
      </c>
      <c r="AB21" s="532">
        <f t="shared" si="1"/>
        <v>109</v>
      </c>
    </row>
    <row r="22" spans="1:48">
      <c r="A22" s="184">
        <v>11</v>
      </c>
      <c r="B22" s="33" t="s">
        <v>682</v>
      </c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X22" s="532">
        <v>90</v>
      </c>
      <c r="Y22" s="532">
        <v>38</v>
      </c>
      <c r="Z22" s="532">
        <f t="shared" si="0"/>
        <v>52</v>
      </c>
      <c r="AA22" s="532">
        <f>'[1]AT-3'!G19</f>
        <v>90</v>
      </c>
      <c r="AB22" s="532">
        <f t="shared" si="1"/>
        <v>90</v>
      </c>
    </row>
    <row r="23" spans="1:48">
      <c r="A23" s="184">
        <v>12</v>
      </c>
      <c r="B23" s="33" t="s">
        <v>683</v>
      </c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X23" s="532">
        <v>92</v>
      </c>
      <c r="Y23" s="532">
        <v>58</v>
      </c>
      <c r="Z23" s="532">
        <f t="shared" si="0"/>
        <v>34</v>
      </c>
      <c r="AA23" s="532">
        <f>'[1]AT-3'!G20</f>
        <v>92</v>
      </c>
      <c r="AB23" s="532">
        <f t="shared" si="1"/>
        <v>92</v>
      </c>
    </row>
    <row r="24" spans="1:48">
      <c r="A24" s="184">
        <v>13</v>
      </c>
      <c r="B24" s="33" t="s">
        <v>697</v>
      </c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X24" s="532">
        <v>61</v>
      </c>
      <c r="Y24" s="532">
        <v>61</v>
      </c>
      <c r="Z24" s="532">
        <f t="shared" si="0"/>
        <v>0</v>
      </c>
      <c r="AA24" s="532">
        <f>'[1]AT-3'!G21</f>
        <v>61</v>
      </c>
      <c r="AB24" s="532">
        <f t="shared" si="1"/>
        <v>61</v>
      </c>
    </row>
    <row r="25" spans="1:48">
      <c r="A25" s="184">
        <v>14</v>
      </c>
      <c r="B25" s="33" t="s">
        <v>685</v>
      </c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X25" s="532">
        <v>27</v>
      </c>
      <c r="Y25" s="532">
        <v>40</v>
      </c>
      <c r="Z25" s="532">
        <f t="shared" si="0"/>
        <v>-13</v>
      </c>
      <c r="AA25" s="532">
        <f>'[1]AT-3'!G22</f>
        <v>27</v>
      </c>
      <c r="AB25" s="532">
        <f t="shared" si="1"/>
        <v>27</v>
      </c>
    </row>
    <row r="26" spans="1:48" s="544" customFormat="1">
      <c r="A26" s="184">
        <v>15</v>
      </c>
      <c r="B26" s="201" t="s">
        <v>686</v>
      </c>
      <c r="W26" s="532"/>
      <c r="X26" s="532">
        <v>78</v>
      </c>
      <c r="Y26" s="532">
        <v>74</v>
      </c>
      <c r="Z26" s="532">
        <f t="shared" si="0"/>
        <v>4</v>
      </c>
      <c r="AA26" s="532">
        <f>'[1]AT-3'!G23</f>
        <v>78</v>
      </c>
      <c r="AB26" s="532">
        <f t="shared" si="1"/>
        <v>78</v>
      </c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</row>
    <row r="27" spans="1:48">
      <c r="A27" s="184">
        <v>16</v>
      </c>
      <c r="B27" s="201" t="s">
        <v>687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X27" s="532">
        <v>182</v>
      </c>
      <c r="Y27" s="532">
        <v>138</v>
      </c>
      <c r="Z27" s="532">
        <f t="shared" si="0"/>
        <v>44</v>
      </c>
      <c r="AA27" s="532">
        <f>'[1]AT-3'!G24</f>
        <v>182</v>
      </c>
      <c r="AB27" s="532">
        <f t="shared" si="1"/>
        <v>182</v>
      </c>
    </row>
    <row r="28" spans="1:48">
      <c r="A28" s="184">
        <v>17</v>
      </c>
      <c r="B28" s="33" t="s">
        <v>688</v>
      </c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X28" s="532">
        <v>79</v>
      </c>
      <c r="Y28" s="532">
        <v>84</v>
      </c>
      <c r="Z28" s="532">
        <f t="shared" si="0"/>
        <v>-5</v>
      </c>
      <c r="AA28" s="532">
        <f>'[1]AT-3'!G25</f>
        <v>79</v>
      </c>
      <c r="AB28" s="532">
        <f t="shared" si="1"/>
        <v>79</v>
      </c>
    </row>
    <row r="29" spans="1:48">
      <c r="A29" s="184">
        <v>18</v>
      </c>
      <c r="B29" s="201" t="s">
        <v>689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X29" s="532">
        <v>279</v>
      </c>
      <c r="Y29" s="532">
        <v>187</v>
      </c>
      <c r="Z29" s="532">
        <f t="shared" si="0"/>
        <v>92</v>
      </c>
      <c r="AA29" s="532">
        <f>'[1]AT-3'!G26</f>
        <v>279</v>
      </c>
      <c r="AB29" s="532">
        <f t="shared" si="1"/>
        <v>279</v>
      </c>
    </row>
    <row r="30" spans="1:48">
      <c r="A30" s="184">
        <v>19</v>
      </c>
      <c r="B30" s="33" t="s">
        <v>690</v>
      </c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X30" s="532">
        <v>126</v>
      </c>
      <c r="Y30" s="532">
        <v>75</v>
      </c>
      <c r="Z30" s="532">
        <f t="shared" si="0"/>
        <v>51</v>
      </c>
      <c r="AA30" s="532">
        <f>'[1]AT-3'!G27</f>
        <v>126</v>
      </c>
      <c r="AB30" s="532">
        <f t="shared" si="1"/>
        <v>126</v>
      </c>
    </row>
    <row r="31" spans="1:48">
      <c r="A31" s="184">
        <v>20</v>
      </c>
      <c r="B31" s="33" t="s">
        <v>691</v>
      </c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X31" s="532">
        <v>81</v>
      </c>
      <c r="Y31" s="532">
        <v>67</v>
      </c>
      <c r="Z31" s="532">
        <f t="shared" si="0"/>
        <v>14</v>
      </c>
      <c r="AA31" s="532">
        <f>'[1]AT-3'!G28</f>
        <v>81</v>
      </c>
      <c r="AB31" s="532">
        <f t="shared" si="1"/>
        <v>81</v>
      </c>
    </row>
    <row r="32" spans="1:48">
      <c r="A32" s="184">
        <v>21</v>
      </c>
      <c r="B32" s="33" t="s">
        <v>692</v>
      </c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X32" s="532">
        <v>72</v>
      </c>
      <c r="Y32" s="532">
        <v>49</v>
      </c>
      <c r="Z32" s="532">
        <f t="shared" si="0"/>
        <v>23</v>
      </c>
      <c r="AA32" s="532">
        <f>'[1]AT-3'!G29</f>
        <v>72</v>
      </c>
      <c r="AB32" s="532">
        <f t="shared" si="1"/>
        <v>72</v>
      </c>
    </row>
    <row r="33" spans="1:28">
      <c r="A33" s="184">
        <v>22</v>
      </c>
      <c r="B33" s="33" t="s">
        <v>693</v>
      </c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X33" s="532">
        <v>114</v>
      </c>
      <c r="AA33" s="532">
        <f>'[1]AT-3'!G30</f>
        <v>114</v>
      </c>
      <c r="AB33" s="532">
        <f t="shared" si="1"/>
        <v>114</v>
      </c>
    </row>
    <row r="34" spans="1:28">
      <c r="A34" s="184">
        <v>23</v>
      </c>
      <c r="B34" s="33" t="s">
        <v>694</v>
      </c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X34" s="532">
        <v>107</v>
      </c>
      <c r="AA34" s="532">
        <f>'[1]AT-3'!G31</f>
        <v>107</v>
      </c>
      <c r="AB34" s="532">
        <f t="shared" si="1"/>
        <v>107</v>
      </c>
    </row>
    <row r="35" spans="1:28">
      <c r="A35" s="546" t="s">
        <v>14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X35" s="532">
        <f>SUM(X12:X34)</f>
        <v>2934</v>
      </c>
      <c r="Y35" s="532">
        <f>SUM(Y12:Y34)</f>
        <v>1951</v>
      </c>
      <c r="Z35" s="532">
        <f>SUM(Z12:Z34)</f>
        <v>762</v>
      </c>
    </row>
    <row r="36" spans="1:28">
      <c r="S36" s="547"/>
    </row>
    <row r="37" spans="1:28" s="526" customFormat="1" ht="13">
      <c r="A37" s="13" t="s">
        <v>750</v>
      </c>
      <c r="G37" s="548"/>
      <c r="H37" s="548"/>
      <c r="K37" s="548"/>
      <c r="L37" s="548"/>
      <c r="M37" s="548"/>
      <c r="N37" s="548"/>
      <c r="O37" s="548"/>
      <c r="P37" s="548"/>
      <c r="Q37" s="548"/>
      <c r="R37" s="548"/>
      <c r="S37" s="547"/>
      <c r="T37" s="547"/>
      <c r="U37" s="547"/>
      <c r="V37" s="547"/>
    </row>
    <row r="38" spans="1:28" s="526" customFormat="1" ht="12.75" customHeight="1">
      <c r="A38" s="13" t="e">
        <f>#REF!</f>
        <v>#REF!</v>
      </c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</row>
    <row r="39" spans="1:28" s="526" customFormat="1" ht="12.75" customHeight="1"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</row>
    <row r="40" spans="1:28" s="526" customFormat="1" ht="13">
      <c r="A40" s="548"/>
      <c r="B40" s="548"/>
      <c r="K40" s="548"/>
      <c r="L40" s="548"/>
      <c r="M40" s="548"/>
      <c r="N40" s="548"/>
      <c r="O40" s="548"/>
      <c r="P40" s="548"/>
      <c r="Q40" s="548"/>
      <c r="R40" s="548"/>
      <c r="S40" s="13" t="s">
        <v>706</v>
      </c>
      <c r="T40" s="548"/>
      <c r="U40" s="548"/>
      <c r="V40" s="548"/>
    </row>
    <row r="41" spans="1:28">
      <c r="S41" s="549" t="s">
        <v>707</v>
      </c>
    </row>
    <row r="42" spans="1:28">
      <c r="S42" s="549" t="s">
        <v>708</v>
      </c>
    </row>
  </sheetData>
  <mergeCells count="20">
    <mergeCell ref="O9:O10"/>
    <mergeCell ref="P9:R9"/>
    <mergeCell ref="S9:S10"/>
    <mergeCell ref="T9:V9"/>
    <mergeCell ref="U1:V1"/>
    <mergeCell ref="E2:P2"/>
    <mergeCell ref="C4:Q4"/>
    <mergeCell ref="O8:R8"/>
    <mergeCell ref="S8:V8"/>
    <mergeCell ref="A8:A10"/>
    <mergeCell ref="B8:B10"/>
    <mergeCell ref="C8:F8"/>
    <mergeCell ref="G8:J8"/>
    <mergeCell ref="K8:N8"/>
    <mergeCell ref="C9:C10"/>
    <mergeCell ref="D9:F9"/>
    <mergeCell ref="G9:G10"/>
    <mergeCell ref="H9:J9"/>
    <mergeCell ref="K9:K10"/>
    <mergeCell ref="L9:N9"/>
  </mergeCells>
  <printOptions horizontalCentered="1"/>
  <pageMargins left="0.70866141732283505" right="0.70866141732283505" top="1.2362204720000001" bottom="0.5" header="0.31496062992126" footer="0.31496062992126"/>
  <pageSetup paperSize="9" scale="6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BG50"/>
  <sheetViews>
    <sheetView view="pageBreakPreview" topLeftCell="A20" zoomScale="80" zoomScaleNormal="90" zoomScaleSheetLayoutView="80" workbookViewId="0">
      <selection activeCell="K34" sqref="K34"/>
    </sheetView>
  </sheetViews>
  <sheetFormatPr defaultColWidth="8.7265625" defaultRowHeight="14"/>
  <cols>
    <col min="1" max="1" width="8.1796875" style="50" customWidth="1"/>
    <col min="2" max="2" width="20.7265625" style="50" customWidth="1"/>
    <col min="3" max="3" width="12.08984375" style="50" customWidth="1"/>
    <col min="4" max="4" width="11.7265625" style="50" customWidth="1"/>
    <col min="5" max="5" width="11.36328125" style="50" customWidth="1"/>
    <col min="6" max="6" width="17.08984375" style="50" customWidth="1"/>
    <col min="7" max="7" width="15.26953125" style="50" customWidth="1"/>
    <col min="8" max="8" width="14.453125" style="50" customWidth="1"/>
    <col min="9" max="9" width="14.81640625" style="50" customWidth="1"/>
    <col min="10" max="10" width="18.453125" style="50" customWidth="1"/>
    <col min="11" max="11" width="17.26953125" style="50" customWidth="1"/>
    <col min="12" max="12" width="16.26953125" style="50" customWidth="1"/>
    <col min="13" max="16384" width="8.7265625" style="50"/>
  </cols>
  <sheetData>
    <row r="1" spans="1:59" ht="15.5">
      <c r="B1"/>
      <c r="C1"/>
      <c r="D1"/>
      <c r="E1"/>
      <c r="F1" s="1"/>
      <c r="G1" s="1"/>
      <c r="H1"/>
      <c r="J1" s="26"/>
      <c r="K1" s="760" t="s">
        <v>517</v>
      </c>
      <c r="L1" s="760"/>
    </row>
    <row r="2" spans="1:59" ht="15.5">
      <c r="B2" s="589" t="s">
        <v>0</v>
      </c>
      <c r="C2" s="589"/>
      <c r="D2" s="589"/>
      <c r="E2" s="589"/>
      <c r="F2" s="589"/>
      <c r="G2" s="589"/>
      <c r="H2" s="589"/>
      <c r="I2" s="589"/>
      <c r="J2" s="589"/>
    </row>
    <row r="3" spans="1:59" ht="20">
      <c r="B3" s="590" t="s">
        <v>838</v>
      </c>
      <c r="C3" s="590"/>
      <c r="D3" s="590"/>
      <c r="E3" s="590"/>
      <c r="F3" s="590"/>
      <c r="G3" s="590"/>
      <c r="H3" s="590"/>
      <c r="I3" s="590"/>
      <c r="J3" s="590"/>
    </row>
    <row r="4" spans="1:59" ht="20">
      <c r="B4" s="86"/>
      <c r="C4" s="86"/>
      <c r="D4" s="86"/>
      <c r="E4" s="86"/>
      <c r="F4" s="86"/>
      <c r="G4" s="86"/>
      <c r="H4" s="86"/>
      <c r="I4" s="86"/>
      <c r="J4" s="86"/>
    </row>
    <row r="5" spans="1:59" ht="15.65" customHeight="1">
      <c r="B5" s="963" t="s">
        <v>912</v>
      </c>
      <c r="C5" s="963"/>
      <c r="D5" s="963"/>
      <c r="E5" s="963"/>
      <c r="F5" s="963"/>
      <c r="G5" s="963"/>
      <c r="H5" s="963"/>
      <c r="I5" s="963"/>
      <c r="J5" s="963"/>
      <c r="K5" s="963"/>
      <c r="L5" s="963"/>
    </row>
    <row r="6" spans="1:59">
      <c r="A6" s="398" t="s">
        <v>757</v>
      </c>
      <c r="B6" s="398"/>
      <c r="C6" s="21"/>
    </row>
    <row r="7" spans="1:59" ht="15" customHeight="1">
      <c r="A7" s="952" t="s">
        <v>101</v>
      </c>
      <c r="B7" s="909" t="s">
        <v>3</v>
      </c>
      <c r="C7" s="959" t="s">
        <v>19</v>
      </c>
      <c r="D7" s="959"/>
      <c r="E7" s="959"/>
      <c r="F7" s="959"/>
      <c r="G7" s="960" t="s">
        <v>20</v>
      </c>
      <c r="H7" s="961"/>
      <c r="I7" s="961"/>
      <c r="J7" s="962"/>
      <c r="K7" s="909" t="s">
        <v>367</v>
      </c>
      <c r="L7" s="914" t="s">
        <v>647</v>
      </c>
    </row>
    <row r="8" spans="1:59" ht="31.15" customHeight="1">
      <c r="A8" s="953"/>
      <c r="B8" s="955"/>
      <c r="C8" s="914" t="s">
        <v>231</v>
      </c>
      <c r="D8" s="909" t="s">
        <v>424</v>
      </c>
      <c r="E8" s="956" t="s">
        <v>89</v>
      </c>
      <c r="F8" s="913"/>
      <c r="G8" s="910" t="s">
        <v>231</v>
      </c>
      <c r="H8" s="914" t="s">
        <v>424</v>
      </c>
      <c r="I8" s="957" t="s">
        <v>89</v>
      </c>
      <c r="J8" s="958"/>
      <c r="K8" s="955"/>
      <c r="L8" s="914"/>
    </row>
    <row r="9" spans="1:59" ht="69.75" customHeight="1">
      <c r="A9" s="954"/>
      <c r="B9" s="910"/>
      <c r="C9" s="914"/>
      <c r="D9" s="910"/>
      <c r="E9" s="60" t="s">
        <v>803</v>
      </c>
      <c r="F9" s="60" t="s">
        <v>425</v>
      </c>
      <c r="G9" s="914"/>
      <c r="H9" s="914"/>
      <c r="I9" s="60" t="s">
        <v>803</v>
      </c>
      <c r="J9" s="60" t="s">
        <v>425</v>
      </c>
      <c r="K9" s="910"/>
      <c r="L9" s="914"/>
    </row>
    <row r="10" spans="1:59">
      <c r="A10" s="109">
        <v>1</v>
      </c>
      <c r="B10" s="108">
        <v>2</v>
      </c>
      <c r="C10" s="109">
        <v>3</v>
      </c>
      <c r="D10" s="108">
        <v>4</v>
      </c>
      <c r="E10" s="109">
        <v>5</v>
      </c>
      <c r="F10" s="108">
        <v>6</v>
      </c>
      <c r="G10" s="109">
        <v>7</v>
      </c>
      <c r="H10" s="108">
        <v>8</v>
      </c>
      <c r="I10" s="109">
        <v>9</v>
      </c>
      <c r="J10" s="108">
        <v>10</v>
      </c>
      <c r="K10" s="109" t="s">
        <v>745</v>
      </c>
      <c r="L10" s="108">
        <v>12</v>
      </c>
    </row>
    <row r="11" spans="1:59" s="77" customFormat="1">
      <c r="A11" s="507">
        <v>1</v>
      </c>
      <c r="B11" s="201" t="s">
        <v>672</v>
      </c>
      <c r="C11" s="78">
        <f>'AT4_enrolment vs availed_PY'!G10</f>
        <v>2741</v>
      </c>
      <c r="D11" s="78">
        <f>'AT-8_Hon_CCH_Pry'!C14</f>
        <v>128</v>
      </c>
      <c r="E11" s="78">
        <f>'AT-8_Hon_CCH_Pry'!D14</f>
        <v>120</v>
      </c>
      <c r="F11" s="78">
        <f>E11-D11</f>
        <v>-8</v>
      </c>
      <c r="G11" s="78">
        <f>'AT4A_enrolment vs availed_UPY'!G11</f>
        <v>1358</v>
      </c>
      <c r="H11" s="78">
        <f>'AT-8A_Hon_CCH_UPry'!C14</f>
        <v>37</v>
      </c>
      <c r="I11" s="78">
        <f>'AT-8A_Hon_CCH_UPry'!D14</f>
        <v>31</v>
      </c>
      <c r="J11" s="78">
        <f>I11-H11</f>
        <v>-6</v>
      </c>
      <c r="K11" s="77">
        <f>D11+F11+H11+J11</f>
        <v>151</v>
      </c>
      <c r="L11" s="77">
        <v>0</v>
      </c>
      <c r="M11" s="50"/>
      <c r="N11" s="50">
        <f>D11+H11</f>
        <v>165</v>
      </c>
      <c r="O11" s="50">
        <f>E11+I11</f>
        <v>151</v>
      </c>
      <c r="P11" s="50">
        <f>N11-O11</f>
        <v>14</v>
      </c>
      <c r="Q11" s="50"/>
      <c r="R11" s="50">
        <f>ROUND(N11*0.09, 2)</f>
        <v>14.85</v>
      </c>
      <c r="S11" s="50">
        <f>ROUND(O11*0.09, 2)</f>
        <v>13.59</v>
      </c>
      <c r="T11" s="50">
        <f>R11-S11</f>
        <v>1.2599999999999998</v>
      </c>
      <c r="U11" s="50"/>
      <c r="V11" s="50">
        <f>ROUND(O11*0.045, 2)</f>
        <v>6.8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</row>
    <row r="12" spans="1:59">
      <c r="A12" s="507">
        <v>2</v>
      </c>
      <c r="B12" s="33" t="s">
        <v>673</v>
      </c>
      <c r="C12" s="78">
        <f>'AT4_enrolment vs availed_PY'!G11</f>
        <v>4790</v>
      </c>
      <c r="D12" s="78">
        <f>'AT-8_Hon_CCH_Pry'!C15</f>
        <v>256</v>
      </c>
      <c r="E12" s="78">
        <f>'AT-8_Hon_CCH_Pry'!D15</f>
        <v>202</v>
      </c>
      <c r="F12" s="78">
        <f t="shared" ref="F12:F36" si="0">E12-D12</f>
        <v>-54</v>
      </c>
      <c r="G12" s="78">
        <f>'AT4A_enrolment vs availed_UPY'!G12</f>
        <v>2721</v>
      </c>
      <c r="H12" s="78">
        <f>'AT-8A_Hon_CCH_UPry'!C15</f>
        <v>108</v>
      </c>
      <c r="I12" s="78">
        <f>'AT-8A_Hon_CCH_UPry'!D15</f>
        <v>80</v>
      </c>
      <c r="J12" s="78">
        <f t="shared" ref="J12:J36" si="1">I12-H12</f>
        <v>-28</v>
      </c>
      <c r="K12" s="77">
        <f t="shared" ref="K12:K36" si="2">D12+F12+H12+J12</f>
        <v>282</v>
      </c>
      <c r="L12" s="77">
        <v>0</v>
      </c>
      <c r="N12" s="50">
        <f t="shared" ref="N12:N33" si="3">D12+H12</f>
        <v>364</v>
      </c>
      <c r="O12" s="50">
        <f t="shared" ref="O12:O33" si="4">E12+I12</f>
        <v>282</v>
      </c>
      <c r="P12" s="50">
        <f t="shared" ref="P12:P33" si="5">N12-O12</f>
        <v>82</v>
      </c>
      <c r="R12" s="50">
        <f t="shared" ref="R12:R33" si="6">ROUND(N12*0.09, 2)</f>
        <v>32.76</v>
      </c>
      <c r="S12" s="50">
        <f t="shared" ref="S12:S33" si="7">ROUND(O12*0.09, 2)</f>
        <v>25.38</v>
      </c>
      <c r="T12" s="50">
        <f t="shared" ref="T12:T33" si="8">R12-S12</f>
        <v>7.379999999999999</v>
      </c>
      <c r="V12" s="50">
        <f t="shared" ref="V12:V33" si="9">ROUND(O12*0.045, 2)</f>
        <v>12.69</v>
      </c>
    </row>
    <row r="13" spans="1:59">
      <c r="A13" s="507">
        <v>3</v>
      </c>
      <c r="B13" s="201" t="s">
        <v>674</v>
      </c>
      <c r="C13" s="78">
        <f>'AT4_enrolment vs availed_PY'!G12</f>
        <v>6099</v>
      </c>
      <c r="D13" s="78">
        <f>'AT-8_Hon_CCH_Pry'!C16</f>
        <v>285</v>
      </c>
      <c r="E13" s="78">
        <f>'AT-8_Hon_CCH_Pry'!D16</f>
        <v>252</v>
      </c>
      <c r="F13" s="78">
        <f t="shared" si="0"/>
        <v>-33</v>
      </c>
      <c r="G13" s="78">
        <f>'AT4A_enrolment vs availed_UPY'!G13</f>
        <v>2088</v>
      </c>
      <c r="H13" s="78">
        <f>'AT-8A_Hon_CCH_UPry'!C16</f>
        <v>89</v>
      </c>
      <c r="I13" s="78">
        <f>'AT-8A_Hon_CCH_UPry'!D16</f>
        <v>74</v>
      </c>
      <c r="J13" s="78">
        <f t="shared" si="1"/>
        <v>-15</v>
      </c>
      <c r="K13" s="77">
        <f t="shared" si="2"/>
        <v>326</v>
      </c>
      <c r="L13" s="77">
        <v>0</v>
      </c>
      <c r="N13" s="50">
        <f t="shared" si="3"/>
        <v>374</v>
      </c>
      <c r="O13" s="50">
        <f t="shared" si="4"/>
        <v>326</v>
      </c>
      <c r="P13" s="50">
        <f t="shared" si="5"/>
        <v>48</v>
      </c>
      <c r="R13" s="50">
        <f t="shared" si="6"/>
        <v>33.659999999999997</v>
      </c>
      <c r="S13" s="50">
        <f t="shared" si="7"/>
        <v>29.34</v>
      </c>
      <c r="T13" s="50">
        <f t="shared" si="8"/>
        <v>4.3199999999999967</v>
      </c>
      <c r="V13" s="50">
        <f t="shared" si="9"/>
        <v>14.67</v>
      </c>
    </row>
    <row r="14" spans="1:59">
      <c r="A14" s="507">
        <v>4</v>
      </c>
      <c r="B14" s="33" t="s">
        <v>675</v>
      </c>
      <c r="C14" s="78">
        <f>'AT4_enrolment vs availed_PY'!G13</f>
        <v>5785</v>
      </c>
      <c r="D14" s="78">
        <f>'AT-8_Hon_CCH_Pry'!C17</f>
        <v>284</v>
      </c>
      <c r="E14" s="78">
        <f>'AT-8_Hon_CCH_Pry'!D17</f>
        <v>278</v>
      </c>
      <c r="F14" s="78">
        <f t="shared" si="0"/>
        <v>-6</v>
      </c>
      <c r="G14" s="78">
        <f>'AT4A_enrolment vs availed_UPY'!G14</f>
        <v>3318</v>
      </c>
      <c r="H14" s="78">
        <f>'AT-8A_Hon_CCH_UPry'!C17</f>
        <v>126</v>
      </c>
      <c r="I14" s="78">
        <f>'AT-8A_Hon_CCH_UPry'!D17</f>
        <v>115</v>
      </c>
      <c r="J14" s="78">
        <f t="shared" si="1"/>
        <v>-11</v>
      </c>
      <c r="K14" s="77">
        <f t="shared" si="2"/>
        <v>393</v>
      </c>
      <c r="L14" s="77">
        <v>0</v>
      </c>
      <c r="N14" s="50">
        <f t="shared" si="3"/>
        <v>410</v>
      </c>
      <c r="O14" s="50">
        <f t="shared" si="4"/>
        <v>393</v>
      </c>
      <c r="P14" s="50">
        <f t="shared" si="5"/>
        <v>17</v>
      </c>
      <c r="R14" s="50">
        <f t="shared" si="6"/>
        <v>36.9</v>
      </c>
      <c r="S14" s="50">
        <f t="shared" si="7"/>
        <v>35.369999999999997</v>
      </c>
      <c r="T14" s="50">
        <f t="shared" si="8"/>
        <v>1.5300000000000011</v>
      </c>
      <c r="V14" s="50">
        <f t="shared" si="9"/>
        <v>17.690000000000001</v>
      </c>
    </row>
    <row r="15" spans="1:59">
      <c r="A15" s="507">
        <v>5</v>
      </c>
      <c r="B15" s="33" t="s">
        <v>676</v>
      </c>
      <c r="C15" s="78">
        <f>'AT4_enrolment vs availed_PY'!G14</f>
        <v>2258</v>
      </c>
      <c r="D15" s="78">
        <f>'AT-8_Hon_CCH_Pry'!C18</f>
        <v>87</v>
      </c>
      <c r="E15" s="78">
        <f>'AT-8_Hon_CCH_Pry'!D18</f>
        <v>87</v>
      </c>
      <c r="F15" s="78">
        <f t="shared" si="0"/>
        <v>0</v>
      </c>
      <c r="G15" s="78">
        <f>'AT4A_enrolment vs availed_UPY'!G15</f>
        <v>849</v>
      </c>
      <c r="H15" s="78">
        <f>'AT-8A_Hon_CCH_UPry'!C18</f>
        <v>52</v>
      </c>
      <c r="I15" s="78">
        <f>'AT-8A_Hon_CCH_UPry'!D18</f>
        <v>52</v>
      </c>
      <c r="J15" s="78">
        <f t="shared" si="1"/>
        <v>0</v>
      </c>
      <c r="K15" s="77">
        <f t="shared" si="2"/>
        <v>139</v>
      </c>
      <c r="L15" s="77">
        <v>0</v>
      </c>
      <c r="N15" s="50">
        <f t="shared" si="3"/>
        <v>139</v>
      </c>
      <c r="O15" s="50">
        <f t="shared" si="4"/>
        <v>139</v>
      </c>
      <c r="P15" s="50">
        <f t="shared" si="5"/>
        <v>0</v>
      </c>
      <c r="R15" s="50">
        <f t="shared" si="6"/>
        <v>12.51</v>
      </c>
      <c r="S15" s="50">
        <f>ROUND(O15*0.09, 2)</f>
        <v>12.51</v>
      </c>
      <c r="T15" s="50">
        <f t="shared" si="8"/>
        <v>0</v>
      </c>
      <c r="V15" s="50">
        <f t="shared" si="9"/>
        <v>6.26</v>
      </c>
    </row>
    <row r="16" spans="1:59">
      <c r="A16" s="507">
        <v>6</v>
      </c>
      <c r="B16" s="33" t="s">
        <v>677</v>
      </c>
      <c r="C16" s="78">
        <f>'AT4_enrolment vs availed_PY'!G15</f>
        <v>5148</v>
      </c>
      <c r="D16" s="78">
        <f>'AT-8_Hon_CCH_Pry'!C19</f>
        <v>183</v>
      </c>
      <c r="E16" s="78">
        <f>'AT-8_Hon_CCH_Pry'!D19</f>
        <v>173</v>
      </c>
      <c r="F16" s="78">
        <f t="shared" si="0"/>
        <v>-10</v>
      </c>
      <c r="G16" s="78">
        <f>'AT4A_enrolment vs availed_UPY'!G16</f>
        <v>2113</v>
      </c>
      <c r="H16" s="78">
        <f>'AT-8A_Hon_CCH_UPry'!C19</f>
        <v>131</v>
      </c>
      <c r="I16" s="78">
        <f>'AT-8A_Hon_CCH_UPry'!D19</f>
        <v>129</v>
      </c>
      <c r="J16" s="78">
        <f t="shared" si="1"/>
        <v>-2</v>
      </c>
      <c r="K16" s="77">
        <f t="shared" si="2"/>
        <v>302</v>
      </c>
      <c r="L16" s="77">
        <v>0</v>
      </c>
      <c r="N16" s="50">
        <f t="shared" si="3"/>
        <v>314</v>
      </c>
      <c r="O16" s="50">
        <f t="shared" si="4"/>
        <v>302</v>
      </c>
      <c r="P16" s="50">
        <f t="shared" si="5"/>
        <v>12</v>
      </c>
      <c r="R16" s="50">
        <f t="shared" si="6"/>
        <v>28.26</v>
      </c>
      <c r="S16" s="50">
        <f t="shared" si="7"/>
        <v>27.18</v>
      </c>
      <c r="T16" s="50">
        <f t="shared" si="8"/>
        <v>1.0800000000000018</v>
      </c>
      <c r="V16" s="50">
        <f t="shared" si="9"/>
        <v>13.59</v>
      </c>
    </row>
    <row r="17" spans="1:22">
      <c r="A17" s="507">
        <v>7</v>
      </c>
      <c r="B17" s="201" t="s">
        <v>678</v>
      </c>
      <c r="C17" s="78">
        <f>'AT4_enrolment vs availed_PY'!G16</f>
        <v>2197</v>
      </c>
      <c r="D17" s="78">
        <f>'AT-8_Hon_CCH_Pry'!C20</f>
        <v>198</v>
      </c>
      <c r="E17" s="78">
        <f>'AT-8_Hon_CCH_Pry'!D20</f>
        <v>198</v>
      </c>
      <c r="F17" s="78">
        <f t="shared" si="0"/>
        <v>0</v>
      </c>
      <c r="G17" s="78">
        <f>'AT4A_enrolment vs availed_UPY'!G17</f>
        <v>1253</v>
      </c>
      <c r="H17" s="78">
        <f>'AT-8A_Hon_CCH_UPry'!C20</f>
        <v>87</v>
      </c>
      <c r="I17" s="78">
        <f>'AT-8A_Hon_CCH_UPry'!D20</f>
        <v>68</v>
      </c>
      <c r="J17" s="78">
        <f t="shared" si="1"/>
        <v>-19</v>
      </c>
      <c r="K17" s="77">
        <f t="shared" si="2"/>
        <v>266</v>
      </c>
      <c r="L17" s="77">
        <v>0</v>
      </c>
      <c r="N17" s="50">
        <f t="shared" si="3"/>
        <v>285</v>
      </c>
      <c r="O17" s="50">
        <f t="shared" si="4"/>
        <v>266</v>
      </c>
      <c r="P17" s="50">
        <f t="shared" si="5"/>
        <v>19</v>
      </c>
      <c r="R17" s="50">
        <f t="shared" si="6"/>
        <v>25.65</v>
      </c>
      <c r="S17" s="50">
        <f t="shared" si="7"/>
        <v>23.94</v>
      </c>
      <c r="T17" s="50">
        <f t="shared" si="8"/>
        <v>1.7099999999999973</v>
      </c>
      <c r="V17" s="50">
        <f t="shared" si="9"/>
        <v>11.97</v>
      </c>
    </row>
    <row r="18" spans="1:22">
      <c r="A18" s="507">
        <v>8</v>
      </c>
      <c r="B18" s="33" t="s">
        <v>679</v>
      </c>
      <c r="C18" s="78">
        <f>'AT4_enrolment vs availed_PY'!G17</f>
        <v>5834</v>
      </c>
      <c r="D18" s="78">
        <f>'AT-8_Hon_CCH_Pry'!C21</f>
        <v>299</v>
      </c>
      <c r="E18" s="78">
        <f>'AT-8_Hon_CCH_Pry'!D21</f>
        <v>230</v>
      </c>
      <c r="F18" s="78">
        <f t="shared" si="0"/>
        <v>-69</v>
      </c>
      <c r="G18" s="78">
        <f>'AT4A_enrolment vs availed_UPY'!G18</f>
        <v>3240</v>
      </c>
      <c r="H18" s="78">
        <f>'AT-8A_Hon_CCH_UPry'!C21</f>
        <v>90</v>
      </c>
      <c r="I18" s="78">
        <f>'AT-8A_Hon_CCH_UPry'!D21</f>
        <v>70</v>
      </c>
      <c r="J18" s="78">
        <f t="shared" si="1"/>
        <v>-20</v>
      </c>
      <c r="K18" s="77">
        <f t="shared" si="2"/>
        <v>300</v>
      </c>
      <c r="L18" s="77">
        <v>0</v>
      </c>
      <c r="N18" s="50">
        <f t="shared" si="3"/>
        <v>389</v>
      </c>
      <c r="O18" s="50">
        <f t="shared" si="4"/>
        <v>300</v>
      </c>
      <c r="P18" s="50">
        <f t="shared" si="5"/>
        <v>89</v>
      </c>
      <c r="R18" s="50">
        <f t="shared" si="6"/>
        <v>35.01</v>
      </c>
      <c r="S18" s="50">
        <f>ROUND(O18*0.09, 2)</f>
        <v>27</v>
      </c>
      <c r="T18" s="50">
        <f t="shared" si="8"/>
        <v>8.009999999999998</v>
      </c>
      <c r="V18" s="50">
        <f t="shared" si="9"/>
        <v>13.5</v>
      </c>
    </row>
    <row r="19" spans="1:22">
      <c r="A19" s="507">
        <v>9</v>
      </c>
      <c r="B19" s="33" t="s">
        <v>680</v>
      </c>
      <c r="C19" s="78">
        <f>'AT4_enrolment vs availed_PY'!G18</f>
        <v>4118</v>
      </c>
      <c r="D19" s="78">
        <f>'AT-8_Hon_CCH_Pry'!C22</f>
        <v>112</v>
      </c>
      <c r="E19" s="78">
        <f>'AT-8_Hon_CCH_Pry'!D22</f>
        <v>112</v>
      </c>
      <c r="F19" s="78">
        <f t="shared" si="0"/>
        <v>0</v>
      </c>
      <c r="G19" s="78">
        <f>'AT4A_enrolment vs availed_UPY'!G19</f>
        <v>3342</v>
      </c>
      <c r="H19" s="78">
        <f>'AT-8A_Hon_CCH_UPry'!C22</f>
        <v>100</v>
      </c>
      <c r="I19" s="78">
        <f>'AT-8A_Hon_CCH_UPry'!D22</f>
        <v>100</v>
      </c>
      <c r="J19" s="78">
        <f t="shared" si="1"/>
        <v>0</v>
      </c>
      <c r="K19" s="77">
        <f t="shared" si="2"/>
        <v>212</v>
      </c>
      <c r="L19" s="77">
        <v>0</v>
      </c>
      <c r="N19" s="50">
        <f t="shared" si="3"/>
        <v>212</v>
      </c>
      <c r="O19" s="50">
        <f t="shared" si="4"/>
        <v>212</v>
      </c>
      <c r="P19" s="50">
        <f t="shared" si="5"/>
        <v>0</v>
      </c>
      <c r="R19" s="50">
        <f t="shared" si="6"/>
        <v>19.079999999999998</v>
      </c>
      <c r="S19" s="50">
        <f t="shared" si="7"/>
        <v>19.079999999999998</v>
      </c>
      <c r="T19" s="50">
        <f t="shared" si="8"/>
        <v>0</v>
      </c>
      <c r="V19" s="50">
        <f t="shared" si="9"/>
        <v>9.5399999999999991</v>
      </c>
    </row>
    <row r="20" spans="1:22">
      <c r="A20" s="507">
        <v>10</v>
      </c>
      <c r="B20" s="33" t="s">
        <v>681</v>
      </c>
      <c r="C20" s="78">
        <f>'AT4_enrolment vs availed_PY'!G19</f>
        <v>5603</v>
      </c>
      <c r="D20" s="78">
        <f>'AT-8_Hon_CCH_Pry'!C23</f>
        <v>190</v>
      </c>
      <c r="E20" s="78">
        <f>'AT-8_Hon_CCH_Pry'!D23</f>
        <v>161</v>
      </c>
      <c r="F20" s="78">
        <f t="shared" si="0"/>
        <v>-29</v>
      </c>
      <c r="G20" s="78">
        <f>'AT4A_enrolment vs availed_UPY'!G20</f>
        <v>3680</v>
      </c>
      <c r="H20" s="78">
        <f>'AT-8A_Hon_CCH_UPry'!C23</f>
        <v>89</v>
      </c>
      <c r="I20" s="78">
        <f>'AT-8A_Hon_CCH_UPry'!D23</f>
        <v>80</v>
      </c>
      <c r="J20" s="78">
        <f t="shared" si="1"/>
        <v>-9</v>
      </c>
      <c r="K20" s="77">
        <f t="shared" si="2"/>
        <v>241</v>
      </c>
      <c r="L20" s="77">
        <v>0</v>
      </c>
      <c r="N20" s="50">
        <f t="shared" si="3"/>
        <v>279</v>
      </c>
      <c r="O20" s="50">
        <f t="shared" si="4"/>
        <v>241</v>
      </c>
      <c r="P20" s="50">
        <f t="shared" si="5"/>
        <v>38</v>
      </c>
      <c r="R20" s="50">
        <f t="shared" si="6"/>
        <v>25.11</v>
      </c>
      <c r="S20" s="50">
        <f t="shared" si="7"/>
        <v>21.69</v>
      </c>
      <c r="T20" s="50">
        <f t="shared" si="8"/>
        <v>3.4199999999999982</v>
      </c>
      <c r="V20" s="50">
        <f t="shared" si="9"/>
        <v>10.85</v>
      </c>
    </row>
    <row r="21" spans="1:22">
      <c r="A21" s="507">
        <v>11</v>
      </c>
      <c r="B21" s="33" t="s">
        <v>682</v>
      </c>
      <c r="C21" s="78">
        <f>'AT4_enrolment vs availed_PY'!G20</f>
        <v>1946</v>
      </c>
      <c r="D21" s="78">
        <f>'AT-8_Hon_CCH_Pry'!C24</f>
        <v>100</v>
      </c>
      <c r="E21" s="78">
        <f>'AT-8_Hon_CCH_Pry'!D24</f>
        <v>100</v>
      </c>
      <c r="F21" s="78">
        <f t="shared" si="0"/>
        <v>0</v>
      </c>
      <c r="G21" s="78">
        <f>'AT4A_enrolment vs availed_UPY'!G21</f>
        <v>1314</v>
      </c>
      <c r="H21" s="78">
        <f>'AT-8A_Hon_CCH_UPry'!C24</f>
        <v>40</v>
      </c>
      <c r="I21" s="78">
        <f>'AT-8A_Hon_CCH_UPry'!D24</f>
        <v>40</v>
      </c>
      <c r="J21" s="78">
        <f t="shared" si="1"/>
        <v>0</v>
      </c>
      <c r="K21" s="77">
        <f t="shared" si="2"/>
        <v>140</v>
      </c>
      <c r="L21" s="77">
        <v>0</v>
      </c>
      <c r="N21" s="50">
        <f t="shared" si="3"/>
        <v>140</v>
      </c>
      <c r="O21" s="50">
        <f t="shared" si="4"/>
        <v>140</v>
      </c>
      <c r="P21" s="50">
        <f t="shared" si="5"/>
        <v>0</v>
      </c>
      <c r="R21" s="50">
        <f t="shared" si="6"/>
        <v>12.6</v>
      </c>
      <c r="S21" s="50">
        <f t="shared" si="7"/>
        <v>12.6</v>
      </c>
      <c r="T21" s="50">
        <f t="shared" si="8"/>
        <v>0</v>
      </c>
      <c r="V21" s="50">
        <f t="shared" si="9"/>
        <v>6.3</v>
      </c>
    </row>
    <row r="22" spans="1:22">
      <c r="A22" s="507">
        <v>12</v>
      </c>
      <c r="B22" s="33" t="s">
        <v>683</v>
      </c>
      <c r="C22" s="78">
        <f>'AT4_enrolment vs availed_PY'!G21</f>
        <v>1504</v>
      </c>
      <c r="D22" s="78">
        <f>'AT-8_Hon_CCH_Pry'!C25</f>
        <v>125</v>
      </c>
      <c r="E22" s="78">
        <f>'AT-8_Hon_CCH_Pry'!D25</f>
        <v>125</v>
      </c>
      <c r="F22" s="78">
        <f t="shared" si="0"/>
        <v>0</v>
      </c>
      <c r="G22" s="78">
        <f>'AT4A_enrolment vs availed_UPY'!G22</f>
        <v>1150</v>
      </c>
      <c r="H22" s="78">
        <f>'AT-8A_Hon_CCH_UPry'!C25</f>
        <v>75</v>
      </c>
      <c r="I22" s="78">
        <f>'AT-8A_Hon_CCH_UPry'!D25</f>
        <v>75</v>
      </c>
      <c r="J22" s="78">
        <f t="shared" si="1"/>
        <v>0</v>
      </c>
      <c r="K22" s="77">
        <f t="shared" si="2"/>
        <v>200</v>
      </c>
      <c r="L22" s="77">
        <v>0</v>
      </c>
      <c r="N22" s="50">
        <f t="shared" si="3"/>
        <v>200</v>
      </c>
      <c r="O22" s="50">
        <f t="shared" si="4"/>
        <v>200</v>
      </c>
      <c r="P22" s="50">
        <f t="shared" si="5"/>
        <v>0</v>
      </c>
      <c r="R22" s="50">
        <f t="shared" si="6"/>
        <v>18</v>
      </c>
      <c r="S22" s="50">
        <f t="shared" si="7"/>
        <v>18</v>
      </c>
      <c r="T22" s="50">
        <f t="shared" si="8"/>
        <v>0</v>
      </c>
      <c r="V22" s="50">
        <f t="shared" si="9"/>
        <v>9</v>
      </c>
    </row>
    <row r="23" spans="1:22">
      <c r="A23" s="507">
        <v>13</v>
      </c>
      <c r="B23" s="33" t="s">
        <v>684</v>
      </c>
      <c r="C23" s="78">
        <f>'AT4_enrolment vs availed_PY'!G22</f>
        <v>4241</v>
      </c>
      <c r="D23" s="78">
        <f>'AT-8_Hon_CCH_Pry'!C26</f>
        <v>108</v>
      </c>
      <c r="E23" s="78">
        <f>'AT-8_Hon_CCH_Pry'!D26</f>
        <v>108</v>
      </c>
      <c r="F23" s="78">
        <f t="shared" si="0"/>
        <v>0</v>
      </c>
      <c r="G23" s="78">
        <f>'AT4A_enrolment vs availed_UPY'!G23</f>
        <v>2415</v>
      </c>
      <c r="H23" s="78">
        <f>'AT-8A_Hon_CCH_UPry'!C26</f>
        <v>103</v>
      </c>
      <c r="I23" s="78">
        <f>'AT-8A_Hon_CCH_UPry'!D26</f>
        <v>103</v>
      </c>
      <c r="J23" s="78">
        <f t="shared" si="1"/>
        <v>0</v>
      </c>
      <c r="K23" s="77">
        <f t="shared" si="2"/>
        <v>211</v>
      </c>
      <c r="L23" s="77">
        <v>0</v>
      </c>
      <c r="N23" s="50">
        <f t="shared" si="3"/>
        <v>211</v>
      </c>
      <c r="O23" s="50">
        <f t="shared" si="4"/>
        <v>211</v>
      </c>
      <c r="P23" s="50">
        <f t="shared" si="5"/>
        <v>0</v>
      </c>
      <c r="R23" s="50">
        <f t="shared" si="6"/>
        <v>18.989999999999998</v>
      </c>
      <c r="S23" s="50">
        <f t="shared" si="7"/>
        <v>18.989999999999998</v>
      </c>
      <c r="T23" s="50">
        <f t="shared" si="8"/>
        <v>0</v>
      </c>
      <c r="V23" s="50">
        <f t="shared" si="9"/>
        <v>9.5</v>
      </c>
    </row>
    <row r="24" spans="1:22">
      <c r="A24" s="507">
        <v>14</v>
      </c>
      <c r="B24" s="33" t="s">
        <v>685</v>
      </c>
      <c r="C24" s="78">
        <f>'AT4_enrolment vs availed_PY'!G23</f>
        <v>586</v>
      </c>
      <c r="D24" s="78">
        <f>'AT-8_Hon_CCH_Pry'!C27</f>
        <v>56</v>
      </c>
      <c r="E24" s="78">
        <f>'AT-8_Hon_CCH_Pry'!D27</f>
        <v>58</v>
      </c>
      <c r="F24" s="78">
        <f t="shared" si="0"/>
        <v>2</v>
      </c>
      <c r="G24" s="78">
        <f>'AT4A_enrolment vs availed_UPY'!G24</f>
        <v>214</v>
      </c>
      <c r="H24" s="78">
        <f>'AT-8A_Hon_CCH_UPry'!C27</f>
        <v>11</v>
      </c>
      <c r="I24" s="78">
        <f>'AT-8A_Hon_CCH_UPry'!D27</f>
        <v>11</v>
      </c>
      <c r="J24" s="78">
        <f t="shared" si="1"/>
        <v>0</v>
      </c>
      <c r="K24" s="77">
        <f t="shared" si="2"/>
        <v>69</v>
      </c>
      <c r="L24" s="77">
        <v>0</v>
      </c>
      <c r="N24" s="50">
        <f t="shared" si="3"/>
        <v>67</v>
      </c>
      <c r="O24" s="50">
        <f t="shared" si="4"/>
        <v>69</v>
      </c>
      <c r="P24" s="50">
        <f t="shared" si="5"/>
        <v>-2</v>
      </c>
      <c r="R24" s="50">
        <f t="shared" si="6"/>
        <v>6.03</v>
      </c>
      <c r="S24" s="50">
        <f t="shared" si="7"/>
        <v>6.21</v>
      </c>
      <c r="T24" s="50">
        <f t="shared" si="8"/>
        <v>-0.17999999999999972</v>
      </c>
      <c r="V24" s="50">
        <f t="shared" si="9"/>
        <v>3.11</v>
      </c>
    </row>
    <row r="25" spans="1:22">
      <c r="A25" s="507">
        <v>15</v>
      </c>
      <c r="B25" s="201" t="s">
        <v>686</v>
      </c>
      <c r="C25" s="78">
        <f>'AT4_enrolment vs availed_PY'!G24</f>
        <v>3641</v>
      </c>
      <c r="D25" s="78">
        <f>'AT-8_Hon_CCH_Pry'!C28</f>
        <v>132</v>
      </c>
      <c r="E25" s="78">
        <f>'AT-8_Hon_CCH_Pry'!D28</f>
        <v>132</v>
      </c>
      <c r="F25" s="78">
        <f t="shared" si="0"/>
        <v>0</v>
      </c>
      <c r="G25" s="78">
        <f>'AT4A_enrolment vs availed_UPY'!G25</f>
        <v>2353</v>
      </c>
      <c r="H25" s="78">
        <f>'AT-8A_Hon_CCH_UPry'!C28</f>
        <v>76</v>
      </c>
      <c r="I25" s="78">
        <f>'AT-8A_Hon_CCH_UPry'!D28</f>
        <v>73</v>
      </c>
      <c r="J25" s="78">
        <f t="shared" si="1"/>
        <v>-3</v>
      </c>
      <c r="K25" s="77">
        <f t="shared" si="2"/>
        <v>205</v>
      </c>
      <c r="L25" s="77">
        <v>0</v>
      </c>
      <c r="N25" s="50">
        <f t="shared" si="3"/>
        <v>208</v>
      </c>
      <c r="O25" s="50">
        <f t="shared" si="4"/>
        <v>205</v>
      </c>
      <c r="P25" s="50">
        <f t="shared" si="5"/>
        <v>3</v>
      </c>
      <c r="R25" s="50">
        <f t="shared" si="6"/>
        <v>18.72</v>
      </c>
      <c r="S25" s="50">
        <f t="shared" si="7"/>
        <v>18.45</v>
      </c>
      <c r="T25" s="50">
        <f t="shared" si="8"/>
        <v>0.26999999999999957</v>
      </c>
      <c r="V25" s="50">
        <f t="shared" si="9"/>
        <v>9.23</v>
      </c>
    </row>
    <row r="26" spans="1:22">
      <c r="A26" s="507">
        <v>16</v>
      </c>
      <c r="B26" s="201" t="s">
        <v>687</v>
      </c>
      <c r="C26" s="78">
        <f>'AT4_enrolment vs availed_PY'!G25</f>
        <v>7129</v>
      </c>
      <c r="D26" s="78">
        <f>'AT-8_Hon_CCH_Pry'!C29</f>
        <v>224</v>
      </c>
      <c r="E26" s="78">
        <f>'AT-8_Hon_CCH_Pry'!D29</f>
        <v>224</v>
      </c>
      <c r="F26" s="78">
        <f t="shared" si="0"/>
        <v>0</v>
      </c>
      <c r="G26" s="78">
        <f>'AT4A_enrolment vs availed_UPY'!G26</f>
        <v>4203</v>
      </c>
      <c r="H26" s="78">
        <f>'AT-8A_Hon_CCH_UPry'!C29</f>
        <v>84</v>
      </c>
      <c r="I26" s="78">
        <f>'AT-8A_Hon_CCH_UPry'!D29</f>
        <v>84</v>
      </c>
      <c r="J26" s="78">
        <f t="shared" si="1"/>
        <v>0</v>
      </c>
      <c r="K26" s="77">
        <f t="shared" si="2"/>
        <v>308</v>
      </c>
      <c r="L26" s="77">
        <v>0</v>
      </c>
      <c r="N26" s="50">
        <f t="shared" si="3"/>
        <v>308</v>
      </c>
      <c r="O26" s="50">
        <f t="shared" si="4"/>
        <v>308</v>
      </c>
      <c r="P26" s="50">
        <f t="shared" si="5"/>
        <v>0</v>
      </c>
      <c r="R26" s="50">
        <f t="shared" si="6"/>
        <v>27.72</v>
      </c>
      <c r="S26" s="50">
        <f t="shared" si="7"/>
        <v>27.72</v>
      </c>
      <c r="T26" s="50">
        <f t="shared" si="8"/>
        <v>0</v>
      </c>
      <c r="V26" s="50">
        <f t="shared" si="9"/>
        <v>13.86</v>
      </c>
    </row>
    <row r="27" spans="1:22">
      <c r="A27" s="507">
        <v>17</v>
      </c>
      <c r="B27" s="33" t="s">
        <v>688</v>
      </c>
      <c r="C27" s="78">
        <f>'AT4_enrolment vs availed_PY'!G26</f>
        <v>1478</v>
      </c>
      <c r="D27" s="78">
        <f>'AT-8_Hon_CCH_Pry'!C30</f>
        <v>122</v>
      </c>
      <c r="E27" s="78">
        <f>'AT-8_Hon_CCH_Pry'!D30</f>
        <v>109</v>
      </c>
      <c r="F27" s="78">
        <f t="shared" si="0"/>
        <v>-13</v>
      </c>
      <c r="G27" s="78">
        <f>'AT4A_enrolment vs availed_UPY'!G27</f>
        <v>752</v>
      </c>
      <c r="H27" s="78">
        <f>'AT-8A_Hon_CCH_UPry'!C30</f>
        <v>47</v>
      </c>
      <c r="I27" s="78">
        <f>'AT-8A_Hon_CCH_UPry'!D30</f>
        <v>45</v>
      </c>
      <c r="J27" s="78">
        <f t="shared" si="1"/>
        <v>-2</v>
      </c>
      <c r="K27" s="77">
        <f t="shared" si="2"/>
        <v>154</v>
      </c>
      <c r="L27" s="77">
        <v>0</v>
      </c>
      <c r="N27" s="50">
        <f t="shared" si="3"/>
        <v>169</v>
      </c>
      <c r="O27" s="50">
        <f t="shared" si="4"/>
        <v>154</v>
      </c>
      <c r="P27" s="50">
        <f t="shared" si="5"/>
        <v>15</v>
      </c>
      <c r="R27" s="50">
        <f t="shared" si="6"/>
        <v>15.21</v>
      </c>
      <c r="S27" s="50">
        <f t="shared" si="7"/>
        <v>13.86</v>
      </c>
      <c r="T27" s="50">
        <f t="shared" si="8"/>
        <v>1.3500000000000014</v>
      </c>
      <c r="V27" s="50">
        <f t="shared" si="9"/>
        <v>6.93</v>
      </c>
    </row>
    <row r="28" spans="1:22">
      <c r="A28" s="507">
        <v>18</v>
      </c>
      <c r="B28" s="201" t="s">
        <v>689</v>
      </c>
      <c r="C28" s="78">
        <f>'AT4_enrolment vs availed_PY'!G27</f>
        <v>11366</v>
      </c>
      <c r="D28" s="78">
        <f>'AT-8_Hon_CCH_Pry'!C31</f>
        <v>410</v>
      </c>
      <c r="E28" s="78">
        <f>'AT-8_Hon_CCH_Pry'!D31</f>
        <v>410</v>
      </c>
      <c r="F28" s="78">
        <f t="shared" si="0"/>
        <v>0</v>
      </c>
      <c r="G28" s="78">
        <f>'AT4A_enrolment vs availed_UPY'!G28</f>
        <v>6927</v>
      </c>
      <c r="H28" s="78">
        <f>'AT-8A_Hon_CCH_UPry'!C31</f>
        <v>130</v>
      </c>
      <c r="I28" s="78">
        <f>'AT-8A_Hon_CCH_UPry'!D31</f>
        <v>130</v>
      </c>
      <c r="J28" s="78">
        <f t="shared" si="1"/>
        <v>0</v>
      </c>
      <c r="K28" s="77">
        <f t="shared" si="2"/>
        <v>540</v>
      </c>
      <c r="L28" s="77">
        <v>0</v>
      </c>
      <c r="N28" s="50">
        <f t="shared" si="3"/>
        <v>540</v>
      </c>
      <c r="O28" s="50">
        <f t="shared" si="4"/>
        <v>540</v>
      </c>
      <c r="P28" s="50">
        <f t="shared" si="5"/>
        <v>0</v>
      </c>
      <c r="R28" s="50">
        <f t="shared" si="6"/>
        <v>48.6</v>
      </c>
      <c r="S28" s="50">
        <f t="shared" si="7"/>
        <v>48.6</v>
      </c>
      <c r="T28" s="50">
        <f t="shared" si="8"/>
        <v>0</v>
      </c>
      <c r="V28" s="50">
        <f t="shared" si="9"/>
        <v>24.3</v>
      </c>
    </row>
    <row r="29" spans="1:22">
      <c r="A29" s="507">
        <v>19</v>
      </c>
      <c r="B29" s="33" t="s">
        <v>690</v>
      </c>
      <c r="C29" s="78">
        <f>'AT4_enrolment vs availed_PY'!G28</f>
        <v>3413</v>
      </c>
      <c r="D29" s="78">
        <f>'AT-8_Hon_CCH_Pry'!C32</f>
        <v>138</v>
      </c>
      <c r="E29" s="78">
        <f>'AT-8_Hon_CCH_Pry'!D32</f>
        <v>120</v>
      </c>
      <c r="F29" s="78">
        <f t="shared" si="0"/>
        <v>-18</v>
      </c>
      <c r="G29" s="78">
        <f>'AT4A_enrolment vs availed_UPY'!G29</f>
        <v>2148</v>
      </c>
      <c r="H29" s="78">
        <f>'AT-8A_Hon_CCH_UPry'!C32</f>
        <v>118</v>
      </c>
      <c r="I29" s="78">
        <f>'AT-8A_Hon_CCH_UPry'!D32</f>
        <v>118</v>
      </c>
      <c r="J29" s="78">
        <f t="shared" si="1"/>
        <v>0</v>
      </c>
      <c r="K29" s="77">
        <f t="shared" si="2"/>
        <v>238</v>
      </c>
      <c r="L29" s="77">
        <v>0</v>
      </c>
      <c r="N29" s="50">
        <f t="shared" si="3"/>
        <v>256</v>
      </c>
      <c r="O29" s="50">
        <f t="shared" si="4"/>
        <v>238</v>
      </c>
      <c r="P29" s="50">
        <f t="shared" si="5"/>
        <v>18</v>
      </c>
      <c r="R29" s="50">
        <f t="shared" si="6"/>
        <v>23.04</v>
      </c>
      <c r="S29" s="50">
        <f t="shared" si="7"/>
        <v>21.42</v>
      </c>
      <c r="T29" s="50">
        <f t="shared" si="8"/>
        <v>1.6199999999999974</v>
      </c>
      <c r="V29" s="50">
        <f t="shared" si="9"/>
        <v>10.71</v>
      </c>
    </row>
    <row r="30" spans="1:22">
      <c r="A30" s="507">
        <v>20</v>
      </c>
      <c r="B30" s="33" t="s">
        <v>691</v>
      </c>
      <c r="C30" s="78">
        <f>'AT4_enrolment vs availed_PY'!G29</f>
        <v>6634</v>
      </c>
      <c r="D30" s="78">
        <f>'AT-8_Hon_CCH_Pry'!C33</f>
        <v>157</v>
      </c>
      <c r="E30" s="78">
        <f>'AT-8_Hon_CCH_Pry'!D33</f>
        <v>179</v>
      </c>
      <c r="F30" s="78">
        <f t="shared" si="0"/>
        <v>22</v>
      </c>
      <c r="G30" s="78">
        <f>'AT4A_enrolment vs availed_UPY'!G30</f>
        <v>3252</v>
      </c>
      <c r="H30" s="78">
        <f>'AT-8A_Hon_CCH_UPry'!C33</f>
        <v>86</v>
      </c>
      <c r="I30" s="78">
        <f>'AT-8A_Hon_CCH_UPry'!D33</f>
        <v>78</v>
      </c>
      <c r="J30" s="78">
        <f t="shared" si="1"/>
        <v>-8</v>
      </c>
      <c r="K30" s="77">
        <f t="shared" si="2"/>
        <v>257</v>
      </c>
      <c r="L30" s="77">
        <v>0</v>
      </c>
      <c r="N30" s="50">
        <f t="shared" si="3"/>
        <v>243</v>
      </c>
      <c r="O30" s="50">
        <f t="shared" si="4"/>
        <v>257</v>
      </c>
      <c r="P30" s="50">
        <f t="shared" si="5"/>
        <v>-14</v>
      </c>
      <c r="R30" s="50">
        <f t="shared" si="6"/>
        <v>21.87</v>
      </c>
      <c r="S30" s="50">
        <f t="shared" si="7"/>
        <v>23.13</v>
      </c>
      <c r="T30" s="50">
        <f t="shared" si="8"/>
        <v>-1.259999999999998</v>
      </c>
      <c r="V30" s="50">
        <f t="shared" si="9"/>
        <v>11.57</v>
      </c>
    </row>
    <row r="31" spans="1:22">
      <c r="A31" s="507">
        <v>21</v>
      </c>
      <c r="B31" s="33" t="s">
        <v>692</v>
      </c>
      <c r="C31" s="78">
        <f>'AT4_enrolment vs availed_PY'!G30</f>
        <v>9096</v>
      </c>
      <c r="D31" s="78">
        <f>'AT-8_Hon_CCH_Pry'!C34</f>
        <v>204</v>
      </c>
      <c r="E31" s="78">
        <f>'AT-8_Hon_CCH_Pry'!D34</f>
        <v>200</v>
      </c>
      <c r="F31" s="78">
        <f t="shared" si="0"/>
        <v>-4</v>
      </c>
      <c r="G31" s="78">
        <f>'AT4A_enrolment vs availed_UPY'!G31</f>
        <v>5827</v>
      </c>
      <c r="H31" s="78">
        <f>'AT-8A_Hon_CCH_UPry'!C34</f>
        <v>111</v>
      </c>
      <c r="I31" s="78">
        <f>'AT-8A_Hon_CCH_UPry'!D34</f>
        <v>112</v>
      </c>
      <c r="J31" s="78">
        <f t="shared" si="1"/>
        <v>1</v>
      </c>
      <c r="K31" s="77">
        <f t="shared" si="2"/>
        <v>312</v>
      </c>
      <c r="L31" s="77">
        <v>0</v>
      </c>
      <c r="N31" s="50">
        <f t="shared" si="3"/>
        <v>315</v>
      </c>
      <c r="O31" s="50">
        <f t="shared" si="4"/>
        <v>312</v>
      </c>
      <c r="P31" s="50">
        <f t="shared" si="5"/>
        <v>3</v>
      </c>
      <c r="R31" s="50">
        <f t="shared" si="6"/>
        <v>28.35</v>
      </c>
      <c r="S31" s="50">
        <f t="shared" si="7"/>
        <v>28.08</v>
      </c>
      <c r="T31" s="50">
        <f t="shared" si="8"/>
        <v>0.27000000000000313</v>
      </c>
      <c r="V31" s="50">
        <f t="shared" si="9"/>
        <v>14.04</v>
      </c>
    </row>
    <row r="32" spans="1:22">
      <c r="A32" s="507">
        <v>22</v>
      </c>
      <c r="B32" s="33" t="s">
        <v>693</v>
      </c>
      <c r="C32" s="78">
        <f>'AT4_enrolment vs availed_PY'!G31</f>
        <v>1885</v>
      </c>
      <c r="D32" s="78">
        <f>'AT-8_Hon_CCH_Pry'!C35</f>
        <v>185</v>
      </c>
      <c r="E32" s="78">
        <f>'AT-8_Hon_CCH_Pry'!D35</f>
        <v>185</v>
      </c>
      <c r="F32" s="78">
        <f t="shared" si="0"/>
        <v>0</v>
      </c>
      <c r="G32" s="78">
        <f>'AT4A_enrolment vs availed_UPY'!G32</f>
        <v>746</v>
      </c>
      <c r="H32" s="78">
        <f>'AT-8A_Hon_CCH_UPry'!C35</f>
        <v>40</v>
      </c>
      <c r="I32" s="78">
        <f>'AT-8A_Hon_CCH_UPry'!D35</f>
        <v>40</v>
      </c>
      <c r="J32" s="78">
        <f t="shared" si="1"/>
        <v>0</v>
      </c>
      <c r="K32" s="77">
        <f t="shared" si="2"/>
        <v>225</v>
      </c>
      <c r="L32" s="77">
        <v>0</v>
      </c>
      <c r="N32" s="50">
        <f t="shared" si="3"/>
        <v>225</v>
      </c>
      <c r="O32" s="50">
        <f t="shared" si="4"/>
        <v>225</v>
      </c>
      <c r="P32" s="50">
        <f t="shared" si="5"/>
        <v>0</v>
      </c>
      <c r="R32" s="50">
        <f t="shared" si="6"/>
        <v>20.25</v>
      </c>
      <c r="S32" s="50">
        <f t="shared" si="7"/>
        <v>20.25</v>
      </c>
      <c r="T32" s="50">
        <f t="shared" si="8"/>
        <v>0</v>
      </c>
      <c r="V32" s="50">
        <f t="shared" si="9"/>
        <v>10.130000000000001</v>
      </c>
    </row>
    <row r="33" spans="1:22">
      <c r="A33" s="507">
        <v>23</v>
      </c>
      <c r="B33" s="33" t="s">
        <v>694</v>
      </c>
      <c r="C33" s="78">
        <f>'AT4_enrolment vs availed_PY'!G32</f>
        <v>1839</v>
      </c>
      <c r="D33" s="78">
        <f>'AT-8_Hon_CCH_Pry'!C36</f>
        <v>67</v>
      </c>
      <c r="E33" s="78">
        <f>'AT-8_Hon_CCH_Pry'!D36</f>
        <v>71</v>
      </c>
      <c r="F33" s="78">
        <f t="shared" si="0"/>
        <v>4</v>
      </c>
      <c r="G33" s="78">
        <f>'AT4A_enrolment vs availed_UPY'!G33</f>
        <v>1307</v>
      </c>
      <c r="H33" s="78">
        <f>'AT-8A_Hon_CCH_UPry'!C36</f>
        <v>20</v>
      </c>
      <c r="I33" s="78">
        <f>'AT-8A_Hon_CCH_UPry'!D36</f>
        <v>25</v>
      </c>
      <c r="J33" s="78">
        <f t="shared" si="1"/>
        <v>5</v>
      </c>
      <c r="K33" s="77">
        <f t="shared" si="2"/>
        <v>96</v>
      </c>
      <c r="L33" s="77">
        <v>0</v>
      </c>
      <c r="N33" s="50">
        <f t="shared" si="3"/>
        <v>87</v>
      </c>
      <c r="O33" s="50">
        <f t="shared" si="4"/>
        <v>96</v>
      </c>
      <c r="P33" s="50">
        <f t="shared" si="5"/>
        <v>-9</v>
      </c>
      <c r="R33" s="50">
        <f t="shared" si="6"/>
        <v>7.83</v>
      </c>
      <c r="S33" s="50">
        <f t="shared" si="7"/>
        <v>8.64</v>
      </c>
      <c r="T33" s="50">
        <f t="shared" si="8"/>
        <v>-0.8100000000000005</v>
      </c>
      <c r="V33" s="50">
        <f t="shared" si="9"/>
        <v>4.32</v>
      </c>
    </row>
    <row r="34" spans="1:22">
      <c r="A34" s="484">
        <v>24</v>
      </c>
      <c r="B34" s="33" t="s">
        <v>919</v>
      </c>
      <c r="C34" s="78">
        <f>'AT4_enrolment vs availed_PY'!G33</f>
        <v>1378</v>
      </c>
      <c r="D34" s="78">
        <f>'AT-8_Hon_CCH_Pry'!C37</f>
        <v>66</v>
      </c>
      <c r="E34" s="78">
        <f>'AT-8_Hon_CCH_Pry'!D37</f>
        <v>66</v>
      </c>
      <c r="F34" s="78">
        <f t="shared" si="0"/>
        <v>0</v>
      </c>
      <c r="G34" s="78">
        <f>'AT4A_enrolment vs availed_UPY'!G34</f>
        <v>540</v>
      </c>
      <c r="H34" s="78">
        <f>'AT-8A_Hon_CCH_UPry'!C37</f>
        <v>20</v>
      </c>
      <c r="I34" s="78">
        <f>'AT-8A_Hon_CCH_UPry'!D37</f>
        <v>20</v>
      </c>
      <c r="J34" s="78">
        <f t="shared" si="1"/>
        <v>0</v>
      </c>
      <c r="K34" s="77">
        <f t="shared" si="2"/>
        <v>86</v>
      </c>
      <c r="L34" s="77">
        <v>0</v>
      </c>
    </row>
    <row r="35" spans="1:22">
      <c r="A35" s="484">
        <v>25</v>
      </c>
      <c r="B35" s="33" t="s">
        <v>920</v>
      </c>
      <c r="C35" s="78">
        <f>'AT4_enrolment vs availed_PY'!G34</f>
        <v>943</v>
      </c>
      <c r="D35" s="78">
        <f>'AT-8_Hon_CCH_Pry'!C38</f>
        <v>45</v>
      </c>
      <c r="E35" s="78">
        <f>'AT-8_Hon_CCH_Pry'!D38</f>
        <v>45</v>
      </c>
      <c r="F35" s="78">
        <f t="shared" si="0"/>
        <v>0</v>
      </c>
      <c r="G35" s="78">
        <f>'AT4A_enrolment vs availed_UPY'!G35</f>
        <v>512</v>
      </c>
      <c r="H35" s="78">
        <f>'AT-8A_Hon_CCH_UPry'!C38</f>
        <v>32</v>
      </c>
      <c r="I35" s="78">
        <f>'AT-8A_Hon_CCH_UPry'!D38</f>
        <v>30</v>
      </c>
      <c r="J35" s="78">
        <f t="shared" si="1"/>
        <v>-2</v>
      </c>
      <c r="K35" s="77">
        <f t="shared" si="2"/>
        <v>75</v>
      </c>
      <c r="L35" s="77">
        <v>0</v>
      </c>
    </row>
    <row r="36" spans="1:22">
      <c r="A36" s="484">
        <v>26</v>
      </c>
      <c r="B36" s="33" t="s">
        <v>921</v>
      </c>
      <c r="C36" s="78">
        <f>'AT4_enrolment vs availed_PY'!G35</f>
        <v>931</v>
      </c>
      <c r="D36" s="78">
        <f>'AT-8_Hon_CCH_Pry'!C39</f>
        <v>24</v>
      </c>
      <c r="E36" s="78">
        <f>'AT-8_Hon_CCH_Pry'!D39</f>
        <v>26</v>
      </c>
      <c r="F36" s="78">
        <f t="shared" si="0"/>
        <v>2</v>
      </c>
      <c r="G36" s="78">
        <f>'AT4A_enrolment vs availed_UPY'!G36</f>
        <v>772</v>
      </c>
      <c r="H36" s="78">
        <f>'AT-8A_Hon_CCH_UPry'!C39</f>
        <v>18</v>
      </c>
      <c r="I36" s="78">
        <f>'AT-8A_Hon_CCH_UPry'!D39</f>
        <v>37</v>
      </c>
      <c r="J36" s="78">
        <f t="shared" si="1"/>
        <v>19</v>
      </c>
      <c r="K36" s="77">
        <f t="shared" si="2"/>
        <v>63</v>
      </c>
      <c r="L36" s="77">
        <v>0</v>
      </c>
    </row>
    <row r="37" spans="1:22">
      <c r="A37" s="20" t="s">
        <v>14</v>
      </c>
      <c r="B37" s="9"/>
      <c r="C37" s="77">
        <f>SUM(C11:C36)</f>
        <v>102583</v>
      </c>
      <c r="D37" s="77">
        <f t="shared" ref="D37:L37" si="10">SUM(D11:D36)</f>
        <v>4185</v>
      </c>
      <c r="E37" s="77">
        <f t="shared" si="10"/>
        <v>3971</v>
      </c>
      <c r="F37" s="77">
        <f t="shared" si="10"/>
        <v>-214</v>
      </c>
      <c r="G37" s="77">
        <f t="shared" si="10"/>
        <v>58394</v>
      </c>
      <c r="H37" s="77">
        <f t="shared" si="10"/>
        <v>1920</v>
      </c>
      <c r="I37" s="77">
        <f t="shared" si="10"/>
        <v>1820</v>
      </c>
      <c r="J37" s="77">
        <f t="shared" si="10"/>
        <v>-100</v>
      </c>
      <c r="K37" s="77">
        <f t="shared" si="10"/>
        <v>5791</v>
      </c>
      <c r="L37" s="77">
        <f t="shared" si="10"/>
        <v>0</v>
      </c>
      <c r="N37" s="50">
        <f>SUM(N11:N33)</f>
        <v>5900</v>
      </c>
      <c r="O37" s="50">
        <f>SUM(O11:O33)</f>
        <v>5567</v>
      </c>
      <c r="T37" s="50">
        <f>SUM(T11:T33)</f>
        <v>29.969999999999992</v>
      </c>
      <c r="V37" s="50">
        <f>SUM(V11:V33)</f>
        <v>250.55999999999995</v>
      </c>
    </row>
    <row r="38" spans="1:22" ht="17.25" customHeight="1">
      <c r="A38" s="949" t="s">
        <v>108</v>
      </c>
      <c r="B38" s="950"/>
      <c r="C38" s="950"/>
      <c r="D38" s="950"/>
      <c r="E38" s="950"/>
      <c r="F38" s="950"/>
      <c r="G38" s="950"/>
      <c r="H38" s="950"/>
      <c r="I38" s="950"/>
      <c r="J38" s="950"/>
      <c r="K38" s="951"/>
      <c r="L38" s="951"/>
    </row>
    <row r="39" spans="1:22">
      <c r="A39" s="377" t="s">
        <v>1021</v>
      </c>
    </row>
    <row r="41" spans="1:22">
      <c r="A41" s="13" t="s">
        <v>750</v>
      </c>
      <c r="N41" s="50">
        <f>N37*0.045</f>
        <v>265.5</v>
      </c>
      <c r="O41" s="50">
        <f>O37*0.045</f>
        <v>250.51499999999999</v>
      </c>
    </row>
    <row r="42" spans="1:22">
      <c r="A42" s="13"/>
    </row>
    <row r="43" spans="1:22">
      <c r="J43" s="13" t="s">
        <v>706</v>
      </c>
    </row>
    <row r="44" spans="1:22">
      <c r="J44" s="221" t="s">
        <v>707</v>
      </c>
    </row>
    <row r="45" spans="1:22">
      <c r="J45" s="221" t="s">
        <v>708</v>
      </c>
    </row>
    <row r="50" spans="5:5">
      <c r="E50" s="50">
        <f>E37+I37</f>
        <v>5791</v>
      </c>
    </row>
  </sheetData>
  <mergeCells count="17">
    <mergeCell ref="K1:L1"/>
    <mergeCell ref="B2:J2"/>
    <mergeCell ref="B3:J3"/>
    <mergeCell ref="G7:J7"/>
    <mergeCell ref="B5:L5"/>
    <mergeCell ref="L7:L9"/>
    <mergeCell ref="A38:L38"/>
    <mergeCell ref="A7:A9"/>
    <mergeCell ref="B7:B9"/>
    <mergeCell ref="K7:K9"/>
    <mergeCell ref="E8:F8"/>
    <mergeCell ref="I8:J8"/>
    <mergeCell ref="C8:C9"/>
    <mergeCell ref="H8:H9"/>
    <mergeCell ref="G8:G9"/>
    <mergeCell ref="C7:F7"/>
    <mergeCell ref="D8:D9"/>
  </mergeCells>
  <printOptions horizontalCentered="1"/>
  <pageMargins left="0.70866141732283505" right="0.70866141732283505" top="1.2362204720000001" bottom="0.5" header="0.31496062992126" footer="0.31496062992126"/>
  <pageSetup paperSize="9" scale="6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I31"/>
  <sheetViews>
    <sheetView view="pageBreakPreview" topLeftCell="K7" zoomScaleNormal="100" zoomScaleSheetLayoutView="100" workbookViewId="0">
      <selection activeCell="P25" sqref="P25"/>
    </sheetView>
  </sheetViews>
  <sheetFormatPr defaultRowHeight="12.5"/>
  <cols>
    <col min="1" max="1" width="4.26953125" style="321" customWidth="1"/>
    <col min="2" max="2" width="29.26953125" style="321" customWidth="1"/>
    <col min="3" max="3" width="12.26953125" style="321" hidden="1" customWidth="1"/>
    <col min="4" max="4" width="12.6328125" style="321" hidden="1" customWidth="1"/>
    <col min="5" max="8" width="11.7265625" style="321" hidden="1" customWidth="1"/>
    <col min="9" max="9" width="11.1796875" style="321" hidden="1" customWidth="1"/>
    <col min="10" max="10" width="7.1796875" style="321" customWidth="1"/>
    <col min="11" max="11" width="4.7265625" style="321" customWidth="1"/>
    <col min="12" max="12" width="8.1796875" style="321" customWidth="1"/>
    <col min="13" max="13" width="7.1796875" style="321" customWidth="1"/>
    <col min="14" max="14" width="4.81640625" style="321" customWidth="1"/>
    <col min="15" max="15" width="6.90625" style="321" customWidth="1"/>
    <col min="16" max="16" width="6.7265625" style="321" customWidth="1"/>
    <col min="17" max="17" width="6.1796875" style="321" customWidth="1"/>
    <col min="18" max="18" width="7.453125" style="321" customWidth="1"/>
    <col min="19" max="19" width="6.7265625" style="321" customWidth="1"/>
    <col min="20" max="20" width="5.36328125" style="321" customWidth="1"/>
    <col min="21" max="21" width="7.54296875" style="321" customWidth="1"/>
    <col min="22" max="22" width="7" style="321" customWidth="1"/>
    <col min="23" max="23" width="5.36328125" style="321" customWidth="1"/>
    <col min="24" max="24" width="6.7265625" style="321" customWidth="1"/>
    <col min="25" max="25" width="7.1796875" style="321" customWidth="1"/>
    <col min="26" max="26" width="5.08984375" style="321" customWidth="1"/>
    <col min="27" max="27" width="7.54296875" style="321" customWidth="1"/>
    <col min="28" max="28" width="7" style="321" customWidth="1"/>
    <col min="29" max="29" width="5" style="321" customWidth="1"/>
    <col min="30" max="30" width="8.1796875" style="321" customWidth="1"/>
    <col min="31" max="31" width="7.81640625" style="321" customWidth="1"/>
    <col min="32" max="256" width="9.1796875" style="321"/>
    <col min="257" max="257" width="4.26953125" style="321" customWidth="1"/>
    <col min="258" max="258" width="29.26953125" style="321" customWidth="1"/>
    <col min="259" max="265" width="0" style="321" hidden="1" customWidth="1"/>
    <col min="266" max="266" width="7.1796875" style="321" customWidth="1"/>
    <col min="267" max="267" width="4.7265625" style="321" customWidth="1"/>
    <col min="268" max="268" width="8.1796875" style="321" customWidth="1"/>
    <col min="269" max="269" width="7.1796875" style="321" customWidth="1"/>
    <col min="270" max="270" width="4.26953125" style="321" customWidth="1"/>
    <col min="271" max="271" width="6.90625" style="321" customWidth="1"/>
    <col min="272" max="272" width="6.7265625" style="321" customWidth="1"/>
    <col min="273" max="273" width="4.453125" style="321" customWidth="1"/>
    <col min="274" max="274" width="7.453125" style="321" customWidth="1"/>
    <col min="275" max="275" width="6.7265625" style="321" customWidth="1"/>
    <col min="276" max="276" width="4.7265625" style="321" customWidth="1"/>
    <col min="277" max="277" width="7.54296875" style="321" customWidth="1"/>
    <col min="278" max="278" width="7" style="321" customWidth="1"/>
    <col min="279" max="279" width="4.453125" style="321" customWidth="1"/>
    <col min="280" max="280" width="6.7265625" style="321" customWidth="1"/>
    <col min="281" max="281" width="7.1796875" style="321" customWidth="1"/>
    <col min="282" max="282" width="5.08984375" style="321" customWidth="1"/>
    <col min="283" max="283" width="7.54296875" style="321" customWidth="1"/>
    <col min="284" max="284" width="7" style="321" customWidth="1"/>
    <col min="285" max="285" width="5" style="321" customWidth="1"/>
    <col min="286" max="286" width="8.1796875" style="321" customWidth="1"/>
    <col min="287" max="287" width="7.81640625" style="321" customWidth="1"/>
    <col min="288" max="512" width="9.1796875" style="321"/>
    <col min="513" max="513" width="4.26953125" style="321" customWidth="1"/>
    <col min="514" max="514" width="29.26953125" style="321" customWidth="1"/>
    <col min="515" max="521" width="0" style="321" hidden="1" customWidth="1"/>
    <col min="522" max="522" width="7.1796875" style="321" customWidth="1"/>
    <col min="523" max="523" width="4.7265625" style="321" customWidth="1"/>
    <col min="524" max="524" width="8.1796875" style="321" customWidth="1"/>
    <col min="525" max="525" width="7.1796875" style="321" customWidth="1"/>
    <col min="526" max="526" width="4.26953125" style="321" customWidth="1"/>
    <col min="527" max="527" width="6.90625" style="321" customWidth="1"/>
    <col min="528" max="528" width="6.7265625" style="321" customWidth="1"/>
    <col min="529" max="529" width="4.453125" style="321" customWidth="1"/>
    <col min="530" max="530" width="7.453125" style="321" customWidth="1"/>
    <col min="531" max="531" width="6.7265625" style="321" customWidth="1"/>
    <col min="532" max="532" width="4.7265625" style="321" customWidth="1"/>
    <col min="533" max="533" width="7.54296875" style="321" customWidth="1"/>
    <col min="534" max="534" width="7" style="321" customWidth="1"/>
    <col min="535" max="535" width="4.453125" style="321" customWidth="1"/>
    <col min="536" max="536" width="6.7265625" style="321" customWidth="1"/>
    <col min="537" max="537" width="7.1796875" style="321" customWidth="1"/>
    <col min="538" max="538" width="5.08984375" style="321" customWidth="1"/>
    <col min="539" max="539" width="7.54296875" style="321" customWidth="1"/>
    <col min="540" max="540" width="7" style="321" customWidth="1"/>
    <col min="541" max="541" width="5" style="321" customWidth="1"/>
    <col min="542" max="542" width="8.1796875" style="321" customWidth="1"/>
    <col min="543" max="543" width="7.81640625" style="321" customWidth="1"/>
    <col min="544" max="768" width="9.1796875" style="321"/>
    <col min="769" max="769" width="4.26953125" style="321" customWidth="1"/>
    <col min="770" max="770" width="29.26953125" style="321" customWidth="1"/>
    <col min="771" max="777" width="0" style="321" hidden="1" customWidth="1"/>
    <col min="778" max="778" width="7.1796875" style="321" customWidth="1"/>
    <col min="779" max="779" width="4.7265625" style="321" customWidth="1"/>
    <col min="780" max="780" width="8.1796875" style="321" customWidth="1"/>
    <col min="781" max="781" width="7.1796875" style="321" customWidth="1"/>
    <col min="782" max="782" width="4.26953125" style="321" customWidth="1"/>
    <col min="783" max="783" width="6.90625" style="321" customWidth="1"/>
    <col min="784" max="784" width="6.7265625" style="321" customWidth="1"/>
    <col min="785" max="785" width="4.453125" style="321" customWidth="1"/>
    <col min="786" max="786" width="7.453125" style="321" customWidth="1"/>
    <col min="787" max="787" width="6.7265625" style="321" customWidth="1"/>
    <col min="788" max="788" width="4.7265625" style="321" customWidth="1"/>
    <col min="789" max="789" width="7.54296875" style="321" customWidth="1"/>
    <col min="790" max="790" width="7" style="321" customWidth="1"/>
    <col min="791" max="791" width="4.453125" style="321" customWidth="1"/>
    <col min="792" max="792" width="6.7265625" style="321" customWidth="1"/>
    <col min="793" max="793" width="7.1796875" style="321" customWidth="1"/>
    <col min="794" max="794" width="5.08984375" style="321" customWidth="1"/>
    <col min="795" max="795" width="7.54296875" style="321" customWidth="1"/>
    <col min="796" max="796" width="7" style="321" customWidth="1"/>
    <col min="797" max="797" width="5" style="321" customWidth="1"/>
    <col min="798" max="798" width="8.1796875" style="321" customWidth="1"/>
    <col min="799" max="799" width="7.81640625" style="321" customWidth="1"/>
    <col min="800" max="1024" width="9.1796875" style="321"/>
    <col min="1025" max="1025" width="4.26953125" style="321" customWidth="1"/>
    <col min="1026" max="1026" width="29.26953125" style="321" customWidth="1"/>
    <col min="1027" max="1033" width="0" style="321" hidden="1" customWidth="1"/>
    <col min="1034" max="1034" width="7.1796875" style="321" customWidth="1"/>
    <col min="1035" max="1035" width="4.7265625" style="321" customWidth="1"/>
    <col min="1036" max="1036" width="8.1796875" style="321" customWidth="1"/>
    <col min="1037" max="1037" width="7.1796875" style="321" customWidth="1"/>
    <col min="1038" max="1038" width="4.26953125" style="321" customWidth="1"/>
    <col min="1039" max="1039" width="6.90625" style="321" customWidth="1"/>
    <col min="1040" max="1040" width="6.7265625" style="321" customWidth="1"/>
    <col min="1041" max="1041" width="4.453125" style="321" customWidth="1"/>
    <col min="1042" max="1042" width="7.453125" style="321" customWidth="1"/>
    <col min="1043" max="1043" width="6.7265625" style="321" customWidth="1"/>
    <col min="1044" max="1044" width="4.7265625" style="321" customWidth="1"/>
    <col min="1045" max="1045" width="7.54296875" style="321" customWidth="1"/>
    <col min="1046" max="1046" width="7" style="321" customWidth="1"/>
    <col min="1047" max="1047" width="4.453125" style="321" customWidth="1"/>
    <col min="1048" max="1048" width="6.7265625" style="321" customWidth="1"/>
    <col min="1049" max="1049" width="7.1796875" style="321" customWidth="1"/>
    <col min="1050" max="1050" width="5.08984375" style="321" customWidth="1"/>
    <col min="1051" max="1051" width="7.54296875" style="321" customWidth="1"/>
    <col min="1052" max="1052" width="7" style="321" customWidth="1"/>
    <col min="1053" max="1053" width="5" style="321" customWidth="1"/>
    <col min="1054" max="1054" width="8.1796875" style="321" customWidth="1"/>
    <col min="1055" max="1055" width="7.81640625" style="321" customWidth="1"/>
    <col min="1056" max="1280" width="9.1796875" style="321"/>
    <col min="1281" max="1281" width="4.26953125" style="321" customWidth="1"/>
    <col min="1282" max="1282" width="29.26953125" style="321" customWidth="1"/>
    <col min="1283" max="1289" width="0" style="321" hidden="1" customWidth="1"/>
    <col min="1290" max="1290" width="7.1796875" style="321" customWidth="1"/>
    <col min="1291" max="1291" width="4.7265625" style="321" customWidth="1"/>
    <col min="1292" max="1292" width="8.1796875" style="321" customWidth="1"/>
    <col min="1293" max="1293" width="7.1796875" style="321" customWidth="1"/>
    <col min="1294" max="1294" width="4.26953125" style="321" customWidth="1"/>
    <col min="1295" max="1295" width="6.90625" style="321" customWidth="1"/>
    <col min="1296" max="1296" width="6.7265625" style="321" customWidth="1"/>
    <col min="1297" max="1297" width="4.453125" style="321" customWidth="1"/>
    <col min="1298" max="1298" width="7.453125" style="321" customWidth="1"/>
    <col min="1299" max="1299" width="6.7265625" style="321" customWidth="1"/>
    <col min="1300" max="1300" width="4.7265625" style="321" customWidth="1"/>
    <col min="1301" max="1301" width="7.54296875" style="321" customWidth="1"/>
    <col min="1302" max="1302" width="7" style="321" customWidth="1"/>
    <col min="1303" max="1303" width="4.453125" style="321" customWidth="1"/>
    <col min="1304" max="1304" width="6.7265625" style="321" customWidth="1"/>
    <col min="1305" max="1305" width="7.1796875" style="321" customWidth="1"/>
    <col min="1306" max="1306" width="5.08984375" style="321" customWidth="1"/>
    <col min="1307" max="1307" width="7.54296875" style="321" customWidth="1"/>
    <col min="1308" max="1308" width="7" style="321" customWidth="1"/>
    <col min="1309" max="1309" width="5" style="321" customWidth="1"/>
    <col min="1310" max="1310" width="8.1796875" style="321" customWidth="1"/>
    <col min="1311" max="1311" width="7.81640625" style="321" customWidth="1"/>
    <col min="1312" max="1536" width="9.1796875" style="321"/>
    <col min="1537" max="1537" width="4.26953125" style="321" customWidth="1"/>
    <col min="1538" max="1538" width="29.26953125" style="321" customWidth="1"/>
    <col min="1539" max="1545" width="0" style="321" hidden="1" customWidth="1"/>
    <col min="1546" max="1546" width="7.1796875" style="321" customWidth="1"/>
    <col min="1547" max="1547" width="4.7265625" style="321" customWidth="1"/>
    <col min="1548" max="1548" width="8.1796875" style="321" customWidth="1"/>
    <col min="1549" max="1549" width="7.1796875" style="321" customWidth="1"/>
    <col min="1550" max="1550" width="4.26953125" style="321" customWidth="1"/>
    <col min="1551" max="1551" width="6.90625" style="321" customWidth="1"/>
    <col min="1552" max="1552" width="6.7265625" style="321" customWidth="1"/>
    <col min="1553" max="1553" width="4.453125" style="321" customWidth="1"/>
    <col min="1554" max="1554" width="7.453125" style="321" customWidth="1"/>
    <col min="1555" max="1555" width="6.7265625" style="321" customWidth="1"/>
    <col min="1556" max="1556" width="4.7265625" style="321" customWidth="1"/>
    <col min="1557" max="1557" width="7.54296875" style="321" customWidth="1"/>
    <col min="1558" max="1558" width="7" style="321" customWidth="1"/>
    <col min="1559" max="1559" width="4.453125" style="321" customWidth="1"/>
    <col min="1560" max="1560" width="6.7265625" style="321" customWidth="1"/>
    <col min="1561" max="1561" width="7.1796875" style="321" customWidth="1"/>
    <col min="1562" max="1562" width="5.08984375" style="321" customWidth="1"/>
    <col min="1563" max="1563" width="7.54296875" style="321" customWidth="1"/>
    <col min="1564" max="1564" width="7" style="321" customWidth="1"/>
    <col min="1565" max="1565" width="5" style="321" customWidth="1"/>
    <col min="1566" max="1566" width="8.1796875" style="321" customWidth="1"/>
    <col min="1567" max="1567" width="7.81640625" style="321" customWidth="1"/>
    <col min="1568" max="1792" width="9.1796875" style="321"/>
    <col min="1793" max="1793" width="4.26953125" style="321" customWidth="1"/>
    <col min="1794" max="1794" width="29.26953125" style="321" customWidth="1"/>
    <col min="1795" max="1801" width="0" style="321" hidden="1" customWidth="1"/>
    <col min="1802" max="1802" width="7.1796875" style="321" customWidth="1"/>
    <col min="1803" max="1803" width="4.7265625" style="321" customWidth="1"/>
    <col min="1804" max="1804" width="8.1796875" style="321" customWidth="1"/>
    <col min="1805" max="1805" width="7.1796875" style="321" customWidth="1"/>
    <col min="1806" max="1806" width="4.26953125" style="321" customWidth="1"/>
    <col min="1807" max="1807" width="6.90625" style="321" customWidth="1"/>
    <col min="1808" max="1808" width="6.7265625" style="321" customWidth="1"/>
    <col min="1809" max="1809" width="4.453125" style="321" customWidth="1"/>
    <col min="1810" max="1810" width="7.453125" style="321" customWidth="1"/>
    <col min="1811" max="1811" width="6.7265625" style="321" customWidth="1"/>
    <col min="1812" max="1812" width="4.7265625" style="321" customWidth="1"/>
    <col min="1813" max="1813" width="7.54296875" style="321" customWidth="1"/>
    <col min="1814" max="1814" width="7" style="321" customWidth="1"/>
    <col min="1815" max="1815" width="4.453125" style="321" customWidth="1"/>
    <col min="1816" max="1816" width="6.7265625" style="321" customWidth="1"/>
    <col min="1817" max="1817" width="7.1796875" style="321" customWidth="1"/>
    <col min="1818" max="1818" width="5.08984375" style="321" customWidth="1"/>
    <col min="1819" max="1819" width="7.54296875" style="321" customWidth="1"/>
    <col min="1820" max="1820" width="7" style="321" customWidth="1"/>
    <col min="1821" max="1821" width="5" style="321" customWidth="1"/>
    <col min="1822" max="1822" width="8.1796875" style="321" customWidth="1"/>
    <col min="1823" max="1823" width="7.81640625" style="321" customWidth="1"/>
    <col min="1824" max="2048" width="9.1796875" style="321"/>
    <col min="2049" max="2049" width="4.26953125" style="321" customWidth="1"/>
    <col min="2050" max="2050" width="29.26953125" style="321" customWidth="1"/>
    <col min="2051" max="2057" width="0" style="321" hidden="1" customWidth="1"/>
    <col min="2058" max="2058" width="7.1796875" style="321" customWidth="1"/>
    <col min="2059" max="2059" width="4.7265625" style="321" customWidth="1"/>
    <col min="2060" max="2060" width="8.1796875" style="321" customWidth="1"/>
    <col min="2061" max="2061" width="7.1796875" style="321" customWidth="1"/>
    <col min="2062" max="2062" width="4.26953125" style="321" customWidth="1"/>
    <col min="2063" max="2063" width="6.90625" style="321" customWidth="1"/>
    <col min="2064" max="2064" width="6.7265625" style="321" customWidth="1"/>
    <col min="2065" max="2065" width="4.453125" style="321" customWidth="1"/>
    <col min="2066" max="2066" width="7.453125" style="321" customWidth="1"/>
    <col min="2067" max="2067" width="6.7265625" style="321" customWidth="1"/>
    <col min="2068" max="2068" width="4.7265625" style="321" customWidth="1"/>
    <col min="2069" max="2069" width="7.54296875" style="321" customWidth="1"/>
    <col min="2070" max="2070" width="7" style="321" customWidth="1"/>
    <col min="2071" max="2071" width="4.453125" style="321" customWidth="1"/>
    <col min="2072" max="2072" width="6.7265625" style="321" customWidth="1"/>
    <col min="2073" max="2073" width="7.1796875" style="321" customWidth="1"/>
    <col min="2074" max="2074" width="5.08984375" style="321" customWidth="1"/>
    <col min="2075" max="2075" width="7.54296875" style="321" customWidth="1"/>
    <col min="2076" max="2076" width="7" style="321" customWidth="1"/>
    <col min="2077" max="2077" width="5" style="321" customWidth="1"/>
    <col min="2078" max="2078" width="8.1796875" style="321" customWidth="1"/>
    <col min="2079" max="2079" width="7.81640625" style="321" customWidth="1"/>
    <col min="2080" max="2304" width="9.1796875" style="321"/>
    <col min="2305" max="2305" width="4.26953125" style="321" customWidth="1"/>
    <col min="2306" max="2306" width="29.26953125" style="321" customWidth="1"/>
    <col min="2307" max="2313" width="0" style="321" hidden="1" customWidth="1"/>
    <col min="2314" max="2314" width="7.1796875" style="321" customWidth="1"/>
    <col min="2315" max="2315" width="4.7265625" style="321" customWidth="1"/>
    <col min="2316" max="2316" width="8.1796875" style="321" customWidth="1"/>
    <col min="2317" max="2317" width="7.1796875" style="321" customWidth="1"/>
    <col min="2318" max="2318" width="4.26953125" style="321" customWidth="1"/>
    <col min="2319" max="2319" width="6.90625" style="321" customWidth="1"/>
    <col min="2320" max="2320" width="6.7265625" style="321" customWidth="1"/>
    <col min="2321" max="2321" width="4.453125" style="321" customWidth="1"/>
    <col min="2322" max="2322" width="7.453125" style="321" customWidth="1"/>
    <col min="2323" max="2323" width="6.7265625" style="321" customWidth="1"/>
    <col min="2324" max="2324" width="4.7265625" style="321" customWidth="1"/>
    <col min="2325" max="2325" width="7.54296875" style="321" customWidth="1"/>
    <col min="2326" max="2326" width="7" style="321" customWidth="1"/>
    <col min="2327" max="2327" width="4.453125" style="321" customWidth="1"/>
    <col min="2328" max="2328" width="6.7265625" style="321" customWidth="1"/>
    <col min="2329" max="2329" width="7.1796875" style="321" customWidth="1"/>
    <col min="2330" max="2330" width="5.08984375" style="321" customWidth="1"/>
    <col min="2331" max="2331" width="7.54296875" style="321" customWidth="1"/>
    <col min="2332" max="2332" width="7" style="321" customWidth="1"/>
    <col min="2333" max="2333" width="5" style="321" customWidth="1"/>
    <col min="2334" max="2334" width="8.1796875" style="321" customWidth="1"/>
    <col min="2335" max="2335" width="7.81640625" style="321" customWidth="1"/>
    <col min="2336" max="2560" width="9.1796875" style="321"/>
    <col min="2561" max="2561" width="4.26953125" style="321" customWidth="1"/>
    <col min="2562" max="2562" width="29.26953125" style="321" customWidth="1"/>
    <col min="2563" max="2569" width="0" style="321" hidden="1" customWidth="1"/>
    <col min="2570" max="2570" width="7.1796875" style="321" customWidth="1"/>
    <col min="2571" max="2571" width="4.7265625" style="321" customWidth="1"/>
    <col min="2572" max="2572" width="8.1796875" style="321" customWidth="1"/>
    <col min="2573" max="2573" width="7.1796875" style="321" customWidth="1"/>
    <col min="2574" max="2574" width="4.26953125" style="321" customWidth="1"/>
    <col min="2575" max="2575" width="6.90625" style="321" customWidth="1"/>
    <col min="2576" max="2576" width="6.7265625" style="321" customWidth="1"/>
    <col min="2577" max="2577" width="4.453125" style="321" customWidth="1"/>
    <col min="2578" max="2578" width="7.453125" style="321" customWidth="1"/>
    <col min="2579" max="2579" width="6.7265625" style="321" customWidth="1"/>
    <col min="2580" max="2580" width="4.7265625" style="321" customWidth="1"/>
    <col min="2581" max="2581" width="7.54296875" style="321" customWidth="1"/>
    <col min="2582" max="2582" width="7" style="321" customWidth="1"/>
    <col min="2583" max="2583" width="4.453125" style="321" customWidth="1"/>
    <col min="2584" max="2584" width="6.7265625" style="321" customWidth="1"/>
    <col min="2585" max="2585" width="7.1796875" style="321" customWidth="1"/>
    <col min="2586" max="2586" width="5.08984375" style="321" customWidth="1"/>
    <col min="2587" max="2587" width="7.54296875" style="321" customWidth="1"/>
    <col min="2588" max="2588" width="7" style="321" customWidth="1"/>
    <col min="2589" max="2589" width="5" style="321" customWidth="1"/>
    <col min="2590" max="2590" width="8.1796875" style="321" customWidth="1"/>
    <col min="2591" max="2591" width="7.81640625" style="321" customWidth="1"/>
    <col min="2592" max="2816" width="9.1796875" style="321"/>
    <col min="2817" max="2817" width="4.26953125" style="321" customWidth="1"/>
    <col min="2818" max="2818" width="29.26953125" style="321" customWidth="1"/>
    <col min="2819" max="2825" width="0" style="321" hidden="1" customWidth="1"/>
    <col min="2826" max="2826" width="7.1796875" style="321" customWidth="1"/>
    <col min="2827" max="2827" width="4.7265625" style="321" customWidth="1"/>
    <col min="2828" max="2828" width="8.1796875" style="321" customWidth="1"/>
    <col min="2829" max="2829" width="7.1796875" style="321" customWidth="1"/>
    <col min="2830" max="2830" width="4.26953125" style="321" customWidth="1"/>
    <col min="2831" max="2831" width="6.90625" style="321" customWidth="1"/>
    <col min="2832" max="2832" width="6.7265625" style="321" customWidth="1"/>
    <col min="2833" max="2833" width="4.453125" style="321" customWidth="1"/>
    <col min="2834" max="2834" width="7.453125" style="321" customWidth="1"/>
    <col min="2835" max="2835" width="6.7265625" style="321" customWidth="1"/>
    <col min="2836" max="2836" width="4.7265625" style="321" customWidth="1"/>
    <col min="2837" max="2837" width="7.54296875" style="321" customWidth="1"/>
    <col min="2838" max="2838" width="7" style="321" customWidth="1"/>
    <col min="2839" max="2839" width="4.453125" style="321" customWidth="1"/>
    <col min="2840" max="2840" width="6.7265625" style="321" customWidth="1"/>
    <col min="2841" max="2841" width="7.1796875" style="321" customWidth="1"/>
    <col min="2842" max="2842" width="5.08984375" style="321" customWidth="1"/>
    <col min="2843" max="2843" width="7.54296875" style="321" customWidth="1"/>
    <col min="2844" max="2844" width="7" style="321" customWidth="1"/>
    <col min="2845" max="2845" width="5" style="321" customWidth="1"/>
    <col min="2846" max="2846" width="8.1796875" style="321" customWidth="1"/>
    <col min="2847" max="2847" width="7.81640625" style="321" customWidth="1"/>
    <col min="2848" max="3072" width="9.1796875" style="321"/>
    <col min="3073" max="3073" width="4.26953125" style="321" customWidth="1"/>
    <col min="3074" max="3074" width="29.26953125" style="321" customWidth="1"/>
    <col min="3075" max="3081" width="0" style="321" hidden="1" customWidth="1"/>
    <col min="3082" max="3082" width="7.1796875" style="321" customWidth="1"/>
    <col min="3083" max="3083" width="4.7265625" style="321" customWidth="1"/>
    <col min="3084" max="3084" width="8.1796875" style="321" customWidth="1"/>
    <col min="3085" max="3085" width="7.1796875" style="321" customWidth="1"/>
    <col min="3086" max="3086" width="4.26953125" style="321" customWidth="1"/>
    <col min="3087" max="3087" width="6.90625" style="321" customWidth="1"/>
    <col min="3088" max="3088" width="6.7265625" style="321" customWidth="1"/>
    <col min="3089" max="3089" width="4.453125" style="321" customWidth="1"/>
    <col min="3090" max="3090" width="7.453125" style="321" customWidth="1"/>
    <col min="3091" max="3091" width="6.7265625" style="321" customWidth="1"/>
    <col min="3092" max="3092" width="4.7265625" style="321" customWidth="1"/>
    <col min="3093" max="3093" width="7.54296875" style="321" customWidth="1"/>
    <col min="3094" max="3094" width="7" style="321" customWidth="1"/>
    <col min="3095" max="3095" width="4.453125" style="321" customWidth="1"/>
    <col min="3096" max="3096" width="6.7265625" style="321" customWidth="1"/>
    <col min="3097" max="3097" width="7.1796875" style="321" customWidth="1"/>
    <col min="3098" max="3098" width="5.08984375" style="321" customWidth="1"/>
    <col min="3099" max="3099" width="7.54296875" style="321" customWidth="1"/>
    <col min="3100" max="3100" width="7" style="321" customWidth="1"/>
    <col min="3101" max="3101" width="5" style="321" customWidth="1"/>
    <col min="3102" max="3102" width="8.1796875" style="321" customWidth="1"/>
    <col min="3103" max="3103" width="7.81640625" style="321" customWidth="1"/>
    <col min="3104" max="3328" width="9.1796875" style="321"/>
    <col min="3329" max="3329" width="4.26953125" style="321" customWidth="1"/>
    <col min="3330" max="3330" width="29.26953125" style="321" customWidth="1"/>
    <col min="3331" max="3337" width="0" style="321" hidden="1" customWidth="1"/>
    <col min="3338" max="3338" width="7.1796875" style="321" customWidth="1"/>
    <col min="3339" max="3339" width="4.7265625" style="321" customWidth="1"/>
    <col min="3340" max="3340" width="8.1796875" style="321" customWidth="1"/>
    <col min="3341" max="3341" width="7.1796875" style="321" customWidth="1"/>
    <col min="3342" max="3342" width="4.26953125" style="321" customWidth="1"/>
    <col min="3343" max="3343" width="6.90625" style="321" customWidth="1"/>
    <col min="3344" max="3344" width="6.7265625" style="321" customWidth="1"/>
    <col min="3345" max="3345" width="4.453125" style="321" customWidth="1"/>
    <col min="3346" max="3346" width="7.453125" style="321" customWidth="1"/>
    <col min="3347" max="3347" width="6.7265625" style="321" customWidth="1"/>
    <col min="3348" max="3348" width="4.7265625" style="321" customWidth="1"/>
    <col min="3349" max="3349" width="7.54296875" style="321" customWidth="1"/>
    <col min="3350" max="3350" width="7" style="321" customWidth="1"/>
    <col min="3351" max="3351" width="4.453125" style="321" customWidth="1"/>
    <col min="3352" max="3352" width="6.7265625" style="321" customWidth="1"/>
    <col min="3353" max="3353" width="7.1796875" style="321" customWidth="1"/>
    <col min="3354" max="3354" width="5.08984375" style="321" customWidth="1"/>
    <col min="3355" max="3355" width="7.54296875" style="321" customWidth="1"/>
    <col min="3356" max="3356" width="7" style="321" customWidth="1"/>
    <col min="3357" max="3357" width="5" style="321" customWidth="1"/>
    <col min="3358" max="3358" width="8.1796875" style="321" customWidth="1"/>
    <col min="3359" max="3359" width="7.81640625" style="321" customWidth="1"/>
    <col min="3360" max="3584" width="9.1796875" style="321"/>
    <col min="3585" max="3585" width="4.26953125" style="321" customWidth="1"/>
    <col min="3586" max="3586" width="29.26953125" style="321" customWidth="1"/>
    <col min="3587" max="3593" width="0" style="321" hidden="1" customWidth="1"/>
    <col min="3594" max="3594" width="7.1796875" style="321" customWidth="1"/>
    <col min="3595" max="3595" width="4.7265625" style="321" customWidth="1"/>
    <col min="3596" max="3596" width="8.1796875" style="321" customWidth="1"/>
    <col min="3597" max="3597" width="7.1796875" style="321" customWidth="1"/>
    <col min="3598" max="3598" width="4.26953125" style="321" customWidth="1"/>
    <col min="3599" max="3599" width="6.90625" style="321" customWidth="1"/>
    <col min="3600" max="3600" width="6.7265625" style="321" customWidth="1"/>
    <col min="3601" max="3601" width="4.453125" style="321" customWidth="1"/>
    <col min="3602" max="3602" width="7.453125" style="321" customWidth="1"/>
    <col min="3603" max="3603" width="6.7265625" style="321" customWidth="1"/>
    <col min="3604" max="3604" width="4.7265625" style="321" customWidth="1"/>
    <col min="3605" max="3605" width="7.54296875" style="321" customWidth="1"/>
    <col min="3606" max="3606" width="7" style="321" customWidth="1"/>
    <col min="3607" max="3607" width="4.453125" style="321" customWidth="1"/>
    <col min="3608" max="3608" width="6.7265625" style="321" customWidth="1"/>
    <col min="3609" max="3609" width="7.1796875" style="321" customWidth="1"/>
    <col min="3610" max="3610" width="5.08984375" style="321" customWidth="1"/>
    <col min="3611" max="3611" width="7.54296875" style="321" customWidth="1"/>
    <col min="3612" max="3612" width="7" style="321" customWidth="1"/>
    <col min="3613" max="3613" width="5" style="321" customWidth="1"/>
    <col min="3614" max="3614" width="8.1796875" style="321" customWidth="1"/>
    <col min="3615" max="3615" width="7.81640625" style="321" customWidth="1"/>
    <col min="3616" max="3840" width="9.1796875" style="321"/>
    <col min="3841" max="3841" width="4.26953125" style="321" customWidth="1"/>
    <col min="3842" max="3842" width="29.26953125" style="321" customWidth="1"/>
    <col min="3843" max="3849" width="0" style="321" hidden="1" customWidth="1"/>
    <col min="3850" max="3850" width="7.1796875" style="321" customWidth="1"/>
    <col min="3851" max="3851" width="4.7265625" style="321" customWidth="1"/>
    <col min="3852" max="3852" width="8.1796875" style="321" customWidth="1"/>
    <col min="3853" max="3853" width="7.1796875" style="321" customWidth="1"/>
    <col min="3854" max="3854" width="4.26953125" style="321" customWidth="1"/>
    <col min="3855" max="3855" width="6.90625" style="321" customWidth="1"/>
    <col min="3856" max="3856" width="6.7265625" style="321" customWidth="1"/>
    <col min="3857" max="3857" width="4.453125" style="321" customWidth="1"/>
    <col min="3858" max="3858" width="7.453125" style="321" customWidth="1"/>
    <col min="3859" max="3859" width="6.7265625" style="321" customWidth="1"/>
    <col min="3860" max="3860" width="4.7265625" style="321" customWidth="1"/>
    <col min="3861" max="3861" width="7.54296875" style="321" customWidth="1"/>
    <col min="3862" max="3862" width="7" style="321" customWidth="1"/>
    <col min="3863" max="3863" width="4.453125" style="321" customWidth="1"/>
    <col min="3864" max="3864" width="6.7265625" style="321" customWidth="1"/>
    <col min="3865" max="3865" width="7.1796875" style="321" customWidth="1"/>
    <col min="3866" max="3866" width="5.08984375" style="321" customWidth="1"/>
    <col min="3867" max="3867" width="7.54296875" style="321" customWidth="1"/>
    <col min="3868" max="3868" width="7" style="321" customWidth="1"/>
    <col min="3869" max="3869" width="5" style="321" customWidth="1"/>
    <col min="3870" max="3870" width="8.1796875" style="321" customWidth="1"/>
    <col min="3871" max="3871" width="7.81640625" style="321" customWidth="1"/>
    <col min="3872" max="4096" width="9.1796875" style="321"/>
    <col min="4097" max="4097" width="4.26953125" style="321" customWidth="1"/>
    <col min="4098" max="4098" width="29.26953125" style="321" customWidth="1"/>
    <col min="4099" max="4105" width="0" style="321" hidden="1" customWidth="1"/>
    <col min="4106" max="4106" width="7.1796875" style="321" customWidth="1"/>
    <col min="4107" max="4107" width="4.7265625" style="321" customWidth="1"/>
    <col min="4108" max="4108" width="8.1796875" style="321" customWidth="1"/>
    <col min="4109" max="4109" width="7.1796875" style="321" customWidth="1"/>
    <col min="4110" max="4110" width="4.26953125" style="321" customWidth="1"/>
    <col min="4111" max="4111" width="6.90625" style="321" customWidth="1"/>
    <col min="4112" max="4112" width="6.7265625" style="321" customWidth="1"/>
    <col min="4113" max="4113" width="4.453125" style="321" customWidth="1"/>
    <col min="4114" max="4114" width="7.453125" style="321" customWidth="1"/>
    <col min="4115" max="4115" width="6.7265625" style="321" customWidth="1"/>
    <col min="4116" max="4116" width="4.7265625" style="321" customWidth="1"/>
    <col min="4117" max="4117" width="7.54296875" style="321" customWidth="1"/>
    <col min="4118" max="4118" width="7" style="321" customWidth="1"/>
    <col min="4119" max="4119" width="4.453125" style="321" customWidth="1"/>
    <col min="4120" max="4120" width="6.7265625" style="321" customWidth="1"/>
    <col min="4121" max="4121" width="7.1796875" style="321" customWidth="1"/>
    <col min="4122" max="4122" width="5.08984375" style="321" customWidth="1"/>
    <col min="4123" max="4123" width="7.54296875" style="321" customWidth="1"/>
    <col min="4124" max="4124" width="7" style="321" customWidth="1"/>
    <col min="4125" max="4125" width="5" style="321" customWidth="1"/>
    <col min="4126" max="4126" width="8.1796875" style="321" customWidth="1"/>
    <col min="4127" max="4127" width="7.81640625" style="321" customWidth="1"/>
    <col min="4128" max="4352" width="9.1796875" style="321"/>
    <col min="4353" max="4353" width="4.26953125" style="321" customWidth="1"/>
    <col min="4354" max="4354" width="29.26953125" style="321" customWidth="1"/>
    <col min="4355" max="4361" width="0" style="321" hidden="1" customWidth="1"/>
    <col min="4362" max="4362" width="7.1796875" style="321" customWidth="1"/>
    <col min="4363" max="4363" width="4.7265625" style="321" customWidth="1"/>
    <col min="4364" max="4364" width="8.1796875" style="321" customWidth="1"/>
    <col min="4365" max="4365" width="7.1796875" style="321" customWidth="1"/>
    <col min="4366" max="4366" width="4.26953125" style="321" customWidth="1"/>
    <col min="4367" max="4367" width="6.90625" style="321" customWidth="1"/>
    <col min="4368" max="4368" width="6.7265625" style="321" customWidth="1"/>
    <col min="4369" max="4369" width="4.453125" style="321" customWidth="1"/>
    <col min="4370" max="4370" width="7.453125" style="321" customWidth="1"/>
    <col min="4371" max="4371" width="6.7265625" style="321" customWidth="1"/>
    <col min="4372" max="4372" width="4.7265625" style="321" customWidth="1"/>
    <col min="4373" max="4373" width="7.54296875" style="321" customWidth="1"/>
    <col min="4374" max="4374" width="7" style="321" customWidth="1"/>
    <col min="4375" max="4375" width="4.453125" style="321" customWidth="1"/>
    <col min="4376" max="4376" width="6.7265625" style="321" customWidth="1"/>
    <col min="4377" max="4377" width="7.1796875" style="321" customWidth="1"/>
    <col min="4378" max="4378" width="5.08984375" style="321" customWidth="1"/>
    <col min="4379" max="4379" width="7.54296875" style="321" customWidth="1"/>
    <col min="4380" max="4380" width="7" style="321" customWidth="1"/>
    <col min="4381" max="4381" width="5" style="321" customWidth="1"/>
    <col min="4382" max="4382" width="8.1796875" style="321" customWidth="1"/>
    <col min="4383" max="4383" width="7.81640625" style="321" customWidth="1"/>
    <col min="4384" max="4608" width="9.1796875" style="321"/>
    <col min="4609" max="4609" width="4.26953125" style="321" customWidth="1"/>
    <col min="4610" max="4610" width="29.26953125" style="321" customWidth="1"/>
    <col min="4611" max="4617" width="0" style="321" hidden="1" customWidth="1"/>
    <col min="4618" max="4618" width="7.1796875" style="321" customWidth="1"/>
    <col min="4619" max="4619" width="4.7265625" style="321" customWidth="1"/>
    <col min="4620" max="4620" width="8.1796875" style="321" customWidth="1"/>
    <col min="4621" max="4621" width="7.1796875" style="321" customWidth="1"/>
    <col min="4622" max="4622" width="4.26953125" style="321" customWidth="1"/>
    <col min="4623" max="4623" width="6.90625" style="321" customWidth="1"/>
    <col min="4624" max="4624" width="6.7265625" style="321" customWidth="1"/>
    <col min="4625" max="4625" width="4.453125" style="321" customWidth="1"/>
    <col min="4626" max="4626" width="7.453125" style="321" customWidth="1"/>
    <col min="4627" max="4627" width="6.7265625" style="321" customWidth="1"/>
    <col min="4628" max="4628" width="4.7265625" style="321" customWidth="1"/>
    <col min="4629" max="4629" width="7.54296875" style="321" customWidth="1"/>
    <col min="4630" max="4630" width="7" style="321" customWidth="1"/>
    <col min="4631" max="4631" width="4.453125" style="321" customWidth="1"/>
    <col min="4632" max="4632" width="6.7265625" style="321" customWidth="1"/>
    <col min="4633" max="4633" width="7.1796875" style="321" customWidth="1"/>
    <col min="4634" max="4634" width="5.08984375" style="321" customWidth="1"/>
    <col min="4635" max="4635" width="7.54296875" style="321" customWidth="1"/>
    <col min="4636" max="4636" width="7" style="321" customWidth="1"/>
    <col min="4637" max="4637" width="5" style="321" customWidth="1"/>
    <col min="4638" max="4638" width="8.1796875" style="321" customWidth="1"/>
    <col min="4639" max="4639" width="7.81640625" style="321" customWidth="1"/>
    <col min="4640" max="4864" width="9.1796875" style="321"/>
    <col min="4865" max="4865" width="4.26953125" style="321" customWidth="1"/>
    <col min="4866" max="4866" width="29.26953125" style="321" customWidth="1"/>
    <col min="4867" max="4873" width="0" style="321" hidden="1" customWidth="1"/>
    <col min="4874" max="4874" width="7.1796875" style="321" customWidth="1"/>
    <col min="4875" max="4875" width="4.7265625" style="321" customWidth="1"/>
    <col min="4876" max="4876" width="8.1796875" style="321" customWidth="1"/>
    <col min="4877" max="4877" width="7.1796875" style="321" customWidth="1"/>
    <col min="4878" max="4878" width="4.26953125" style="321" customWidth="1"/>
    <col min="4879" max="4879" width="6.90625" style="321" customWidth="1"/>
    <col min="4880" max="4880" width="6.7265625" style="321" customWidth="1"/>
    <col min="4881" max="4881" width="4.453125" style="321" customWidth="1"/>
    <col min="4882" max="4882" width="7.453125" style="321" customWidth="1"/>
    <col min="4883" max="4883" width="6.7265625" style="321" customWidth="1"/>
    <col min="4884" max="4884" width="4.7265625" style="321" customWidth="1"/>
    <col min="4885" max="4885" width="7.54296875" style="321" customWidth="1"/>
    <col min="4886" max="4886" width="7" style="321" customWidth="1"/>
    <col min="4887" max="4887" width="4.453125" style="321" customWidth="1"/>
    <col min="4888" max="4888" width="6.7265625" style="321" customWidth="1"/>
    <col min="4889" max="4889" width="7.1796875" style="321" customWidth="1"/>
    <col min="4890" max="4890" width="5.08984375" style="321" customWidth="1"/>
    <col min="4891" max="4891" width="7.54296875" style="321" customWidth="1"/>
    <col min="4892" max="4892" width="7" style="321" customWidth="1"/>
    <col min="4893" max="4893" width="5" style="321" customWidth="1"/>
    <col min="4894" max="4894" width="8.1796875" style="321" customWidth="1"/>
    <col min="4895" max="4895" width="7.81640625" style="321" customWidth="1"/>
    <col min="4896" max="5120" width="9.1796875" style="321"/>
    <col min="5121" max="5121" width="4.26953125" style="321" customWidth="1"/>
    <col min="5122" max="5122" width="29.26953125" style="321" customWidth="1"/>
    <col min="5123" max="5129" width="0" style="321" hidden="1" customWidth="1"/>
    <col min="5130" max="5130" width="7.1796875" style="321" customWidth="1"/>
    <col min="5131" max="5131" width="4.7265625" style="321" customWidth="1"/>
    <col min="5132" max="5132" width="8.1796875" style="321" customWidth="1"/>
    <col min="5133" max="5133" width="7.1796875" style="321" customWidth="1"/>
    <col min="5134" max="5134" width="4.26953125" style="321" customWidth="1"/>
    <col min="5135" max="5135" width="6.90625" style="321" customWidth="1"/>
    <col min="5136" max="5136" width="6.7265625" style="321" customWidth="1"/>
    <col min="5137" max="5137" width="4.453125" style="321" customWidth="1"/>
    <col min="5138" max="5138" width="7.453125" style="321" customWidth="1"/>
    <col min="5139" max="5139" width="6.7265625" style="321" customWidth="1"/>
    <col min="5140" max="5140" width="4.7265625" style="321" customWidth="1"/>
    <col min="5141" max="5141" width="7.54296875" style="321" customWidth="1"/>
    <col min="5142" max="5142" width="7" style="321" customWidth="1"/>
    <col min="5143" max="5143" width="4.453125" style="321" customWidth="1"/>
    <col min="5144" max="5144" width="6.7265625" style="321" customWidth="1"/>
    <col min="5145" max="5145" width="7.1796875" style="321" customWidth="1"/>
    <col min="5146" max="5146" width="5.08984375" style="321" customWidth="1"/>
    <col min="5147" max="5147" width="7.54296875" style="321" customWidth="1"/>
    <col min="5148" max="5148" width="7" style="321" customWidth="1"/>
    <col min="5149" max="5149" width="5" style="321" customWidth="1"/>
    <col min="5150" max="5150" width="8.1796875" style="321" customWidth="1"/>
    <col min="5151" max="5151" width="7.81640625" style="321" customWidth="1"/>
    <col min="5152" max="5376" width="9.1796875" style="321"/>
    <col min="5377" max="5377" width="4.26953125" style="321" customWidth="1"/>
    <col min="5378" max="5378" width="29.26953125" style="321" customWidth="1"/>
    <col min="5379" max="5385" width="0" style="321" hidden="1" customWidth="1"/>
    <col min="5386" max="5386" width="7.1796875" style="321" customWidth="1"/>
    <col min="5387" max="5387" width="4.7265625" style="321" customWidth="1"/>
    <col min="5388" max="5388" width="8.1796875" style="321" customWidth="1"/>
    <col min="5389" max="5389" width="7.1796875" style="321" customWidth="1"/>
    <col min="5390" max="5390" width="4.26953125" style="321" customWidth="1"/>
    <col min="5391" max="5391" width="6.90625" style="321" customWidth="1"/>
    <col min="5392" max="5392" width="6.7265625" style="321" customWidth="1"/>
    <col min="5393" max="5393" width="4.453125" style="321" customWidth="1"/>
    <col min="5394" max="5394" width="7.453125" style="321" customWidth="1"/>
    <col min="5395" max="5395" width="6.7265625" style="321" customWidth="1"/>
    <col min="5396" max="5396" width="4.7265625" style="321" customWidth="1"/>
    <col min="5397" max="5397" width="7.54296875" style="321" customWidth="1"/>
    <col min="5398" max="5398" width="7" style="321" customWidth="1"/>
    <col min="5399" max="5399" width="4.453125" style="321" customWidth="1"/>
    <col min="5400" max="5400" width="6.7265625" style="321" customWidth="1"/>
    <col min="5401" max="5401" width="7.1796875" style="321" customWidth="1"/>
    <col min="5402" max="5402" width="5.08984375" style="321" customWidth="1"/>
    <col min="5403" max="5403" width="7.54296875" style="321" customWidth="1"/>
    <col min="5404" max="5404" width="7" style="321" customWidth="1"/>
    <col min="5405" max="5405" width="5" style="321" customWidth="1"/>
    <col min="5406" max="5406" width="8.1796875" style="321" customWidth="1"/>
    <col min="5407" max="5407" width="7.81640625" style="321" customWidth="1"/>
    <col min="5408" max="5632" width="9.1796875" style="321"/>
    <col min="5633" max="5633" width="4.26953125" style="321" customWidth="1"/>
    <col min="5634" max="5634" width="29.26953125" style="321" customWidth="1"/>
    <col min="5635" max="5641" width="0" style="321" hidden="1" customWidth="1"/>
    <col min="5642" max="5642" width="7.1796875" style="321" customWidth="1"/>
    <col min="5643" max="5643" width="4.7265625" style="321" customWidth="1"/>
    <col min="5644" max="5644" width="8.1796875" style="321" customWidth="1"/>
    <col min="5645" max="5645" width="7.1796875" style="321" customWidth="1"/>
    <col min="5646" max="5646" width="4.26953125" style="321" customWidth="1"/>
    <col min="5647" max="5647" width="6.90625" style="321" customWidth="1"/>
    <col min="5648" max="5648" width="6.7265625" style="321" customWidth="1"/>
    <col min="5649" max="5649" width="4.453125" style="321" customWidth="1"/>
    <col min="5650" max="5650" width="7.453125" style="321" customWidth="1"/>
    <col min="5651" max="5651" width="6.7265625" style="321" customWidth="1"/>
    <col min="5652" max="5652" width="4.7265625" style="321" customWidth="1"/>
    <col min="5653" max="5653" width="7.54296875" style="321" customWidth="1"/>
    <col min="5654" max="5654" width="7" style="321" customWidth="1"/>
    <col min="5655" max="5655" width="4.453125" style="321" customWidth="1"/>
    <col min="5656" max="5656" width="6.7265625" style="321" customWidth="1"/>
    <col min="5657" max="5657" width="7.1796875" style="321" customWidth="1"/>
    <col min="5658" max="5658" width="5.08984375" style="321" customWidth="1"/>
    <col min="5659" max="5659" width="7.54296875" style="321" customWidth="1"/>
    <col min="5660" max="5660" width="7" style="321" customWidth="1"/>
    <col min="5661" max="5661" width="5" style="321" customWidth="1"/>
    <col min="5662" max="5662" width="8.1796875" style="321" customWidth="1"/>
    <col min="5663" max="5663" width="7.81640625" style="321" customWidth="1"/>
    <col min="5664" max="5888" width="9.1796875" style="321"/>
    <col min="5889" max="5889" width="4.26953125" style="321" customWidth="1"/>
    <col min="5890" max="5890" width="29.26953125" style="321" customWidth="1"/>
    <col min="5891" max="5897" width="0" style="321" hidden="1" customWidth="1"/>
    <col min="5898" max="5898" width="7.1796875" style="321" customWidth="1"/>
    <col min="5899" max="5899" width="4.7265625" style="321" customWidth="1"/>
    <col min="5900" max="5900" width="8.1796875" style="321" customWidth="1"/>
    <col min="5901" max="5901" width="7.1796875" style="321" customWidth="1"/>
    <col min="5902" max="5902" width="4.26953125" style="321" customWidth="1"/>
    <col min="5903" max="5903" width="6.90625" style="321" customWidth="1"/>
    <col min="5904" max="5904" width="6.7265625" style="321" customWidth="1"/>
    <col min="5905" max="5905" width="4.453125" style="321" customWidth="1"/>
    <col min="5906" max="5906" width="7.453125" style="321" customWidth="1"/>
    <col min="5907" max="5907" width="6.7265625" style="321" customWidth="1"/>
    <col min="5908" max="5908" width="4.7265625" style="321" customWidth="1"/>
    <col min="5909" max="5909" width="7.54296875" style="321" customWidth="1"/>
    <col min="5910" max="5910" width="7" style="321" customWidth="1"/>
    <col min="5911" max="5911" width="4.453125" style="321" customWidth="1"/>
    <col min="5912" max="5912" width="6.7265625" style="321" customWidth="1"/>
    <col min="5913" max="5913" width="7.1796875" style="321" customWidth="1"/>
    <col min="5914" max="5914" width="5.08984375" style="321" customWidth="1"/>
    <col min="5915" max="5915" width="7.54296875" style="321" customWidth="1"/>
    <col min="5916" max="5916" width="7" style="321" customWidth="1"/>
    <col min="5917" max="5917" width="5" style="321" customWidth="1"/>
    <col min="5918" max="5918" width="8.1796875" style="321" customWidth="1"/>
    <col min="5919" max="5919" width="7.81640625" style="321" customWidth="1"/>
    <col min="5920" max="6144" width="9.1796875" style="321"/>
    <col min="6145" max="6145" width="4.26953125" style="321" customWidth="1"/>
    <col min="6146" max="6146" width="29.26953125" style="321" customWidth="1"/>
    <col min="6147" max="6153" width="0" style="321" hidden="1" customWidth="1"/>
    <col min="6154" max="6154" width="7.1796875" style="321" customWidth="1"/>
    <col min="6155" max="6155" width="4.7265625" style="321" customWidth="1"/>
    <col min="6156" max="6156" width="8.1796875" style="321" customWidth="1"/>
    <col min="6157" max="6157" width="7.1796875" style="321" customWidth="1"/>
    <col min="6158" max="6158" width="4.26953125" style="321" customWidth="1"/>
    <col min="6159" max="6159" width="6.90625" style="321" customWidth="1"/>
    <col min="6160" max="6160" width="6.7265625" style="321" customWidth="1"/>
    <col min="6161" max="6161" width="4.453125" style="321" customWidth="1"/>
    <col min="6162" max="6162" width="7.453125" style="321" customWidth="1"/>
    <col min="6163" max="6163" width="6.7265625" style="321" customWidth="1"/>
    <col min="6164" max="6164" width="4.7265625" style="321" customWidth="1"/>
    <col min="6165" max="6165" width="7.54296875" style="321" customWidth="1"/>
    <col min="6166" max="6166" width="7" style="321" customWidth="1"/>
    <col min="6167" max="6167" width="4.453125" style="321" customWidth="1"/>
    <col min="6168" max="6168" width="6.7265625" style="321" customWidth="1"/>
    <col min="6169" max="6169" width="7.1796875" style="321" customWidth="1"/>
    <col min="6170" max="6170" width="5.08984375" style="321" customWidth="1"/>
    <col min="6171" max="6171" width="7.54296875" style="321" customWidth="1"/>
    <col min="6172" max="6172" width="7" style="321" customWidth="1"/>
    <col min="6173" max="6173" width="5" style="321" customWidth="1"/>
    <col min="6174" max="6174" width="8.1796875" style="321" customWidth="1"/>
    <col min="6175" max="6175" width="7.81640625" style="321" customWidth="1"/>
    <col min="6176" max="6400" width="9.1796875" style="321"/>
    <col min="6401" max="6401" width="4.26953125" style="321" customWidth="1"/>
    <col min="6402" max="6402" width="29.26953125" style="321" customWidth="1"/>
    <col min="6403" max="6409" width="0" style="321" hidden="1" customWidth="1"/>
    <col min="6410" max="6410" width="7.1796875" style="321" customWidth="1"/>
    <col min="6411" max="6411" width="4.7265625" style="321" customWidth="1"/>
    <col min="6412" max="6412" width="8.1796875" style="321" customWidth="1"/>
    <col min="6413" max="6413" width="7.1796875" style="321" customWidth="1"/>
    <col min="6414" max="6414" width="4.26953125" style="321" customWidth="1"/>
    <col min="6415" max="6415" width="6.90625" style="321" customWidth="1"/>
    <col min="6416" max="6416" width="6.7265625" style="321" customWidth="1"/>
    <col min="6417" max="6417" width="4.453125" style="321" customWidth="1"/>
    <col min="6418" max="6418" width="7.453125" style="321" customWidth="1"/>
    <col min="6419" max="6419" width="6.7265625" style="321" customWidth="1"/>
    <col min="6420" max="6420" width="4.7265625" style="321" customWidth="1"/>
    <col min="6421" max="6421" width="7.54296875" style="321" customWidth="1"/>
    <col min="6422" max="6422" width="7" style="321" customWidth="1"/>
    <col min="6423" max="6423" width="4.453125" style="321" customWidth="1"/>
    <col min="6424" max="6424" width="6.7265625" style="321" customWidth="1"/>
    <col min="6425" max="6425" width="7.1796875" style="321" customWidth="1"/>
    <col min="6426" max="6426" width="5.08984375" style="321" customWidth="1"/>
    <col min="6427" max="6427" width="7.54296875" style="321" customWidth="1"/>
    <col min="6428" max="6428" width="7" style="321" customWidth="1"/>
    <col min="6429" max="6429" width="5" style="321" customWidth="1"/>
    <col min="6430" max="6430" width="8.1796875" style="321" customWidth="1"/>
    <col min="6431" max="6431" width="7.81640625" style="321" customWidth="1"/>
    <col min="6432" max="6656" width="9.1796875" style="321"/>
    <col min="6657" max="6657" width="4.26953125" style="321" customWidth="1"/>
    <col min="6658" max="6658" width="29.26953125" style="321" customWidth="1"/>
    <col min="6659" max="6665" width="0" style="321" hidden="1" customWidth="1"/>
    <col min="6666" max="6666" width="7.1796875" style="321" customWidth="1"/>
    <col min="6667" max="6667" width="4.7265625" style="321" customWidth="1"/>
    <col min="6668" max="6668" width="8.1796875" style="321" customWidth="1"/>
    <col min="6669" max="6669" width="7.1796875" style="321" customWidth="1"/>
    <col min="6670" max="6670" width="4.26953125" style="321" customWidth="1"/>
    <col min="6671" max="6671" width="6.90625" style="321" customWidth="1"/>
    <col min="6672" max="6672" width="6.7265625" style="321" customWidth="1"/>
    <col min="6673" max="6673" width="4.453125" style="321" customWidth="1"/>
    <col min="6674" max="6674" width="7.453125" style="321" customWidth="1"/>
    <col min="6675" max="6675" width="6.7265625" style="321" customWidth="1"/>
    <col min="6676" max="6676" width="4.7265625" style="321" customWidth="1"/>
    <col min="6677" max="6677" width="7.54296875" style="321" customWidth="1"/>
    <col min="6678" max="6678" width="7" style="321" customWidth="1"/>
    <col min="6679" max="6679" width="4.453125" style="321" customWidth="1"/>
    <col min="6680" max="6680" width="6.7265625" style="321" customWidth="1"/>
    <col min="6681" max="6681" width="7.1796875" style="321" customWidth="1"/>
    <col min="6682" max="6682" width="5.08984375" style="321" customWidth="1"/>
    <col min="6683" max="6683" width="7.54296875" style="321" customWidth="1"/>
    <col min="6684" max="6684" width="7" style="321" customWidth="1"/>
    <col min="6685" max="6685" width="5" style="321" customWidth="1"/>
    <col min="6686" max="6686" width="8.1796875" style="321" customWidth="1"/>
    <col min="6687" max="6687" width="7.81640625" style="321" customWidth="1"/>
    <col min="6688" max="6912" width="9.1796875" style="321"/>
    <col min="6913" max="6913" width="4.26953125" style="321" customWidth="1"/>
    <col min="6914" max="6914" width="29.26953125" style="321" customWidth="1"/>
    <col min="6915" max="6921" width="0" style="321" hidden="1" customWidth="1"/>
    <col min="6922" max="6922" width="7.1796875" style="321" customWidth="1"/>
    <col min="6923" max="6923" width="4.7265625" style="321" customWidth="1"/>
    <col min="6924" max="6924" width="8.1796875" style="321" customWidth="1"/>
    <col min="6925" max="6925" width="7.1796875" style="321" customWidth="1"/>
    <col min="6926" max="6926" width="4.26953125" style="321" customWidth="1"/>
    <col min="6927" max="6927" width="6.90625" style="321" customWidth="1"/>
    <col min="6928" max="6928" width="6.7265625" style="321" customWidth="1"/>
    <col min="6929" max="6929" width="4.453125" style="321" customWidth="1"/>
    <col min="6930" max="6930" width="7.453125" style="321" customWidth="1"/>
    <col min="6931" max="6931" width="6.7265625" style="321" customWidth="1"/>
    <col min="6932" max="6932" width="4.7265625" style="321" customWidth="1"/>
    <col min="6933" max="6933" width="7.54296875" style="321" customWidth="1"/>
    <col min="6934" max="6934" width="7" style="321" customWidth="1"/>
    <col min="6935" max="6935" width="4.453125" style="321" customWidth="1"/>
    <col min="6936" max="6936" width="6.7265625" style="321" customWidth="1"/>
    <col min="6937" max="6937" width="7.1796875" style="321" customWidth="1"/>
    <col min="6938" max="6938" width="5.08984375" style="321" customWidth="1"/>
    <col min="6939" max="6939" width="7.54296875" style="321" customWidth="1"/>
    <col min="6940" max="6940" width="7" style="321" customWidth="1"/>
    <col min="6941" max="6941" width="5" style="321" customWidth="1"/>
    <col min="6942" max="6942" width="8.1796875" style="321" customWidth="1"/>
    <col min="6943" max="6943" width="7.81640625" style="321" customWidth="1"/>
    <col min="6944" max="7168" width="9.1796875" style="321"/>
    <col min="7169" max="7169" width="4.26953125" style="321" customWidth="1"/>
    <col min="7170" max="7170" width="29.26953125" style="321" customWidth="1"/>
    <col min="7171" max="7177" width="0" style="321" hidden="1" customWidth="1"/>
    <col min="7178" max="7178" width="7.1796875" style="321" customWidth="1"/>
    <col min="7179" max="7179" width="4.7265625" style="321" customWidth="1"/>
    <col min="7180" max="7180" width="8.1796875" style="321" customWidth="1"/>
    <col min="7181" max="7181" width="7.1796875" style="321" customWidth="1"/>
    <col min="7182" max="7182" width="4.26953125" style="321" customWidth="1"/>
    <col min="7183" max="7183" width="6.90625" style="321" customWidth="1"/>
    <col min="7184" max="7184" width="6.7265625" style="321" customWidth="1"/>
    <col min="7185" max="7185" width="4.453125" style="321" customWidth="1"/>
    <col min="7186" max="7186" width="7.453125" style="321" customWidth="1"/>
    <col min="7187" max="7187" width="6.7265625" style="321" customWidth="1"/>
    <col min="7188" max="7188" width="4.7265625" style="321" customWidth="1"/>
    <col min="7189" max="7189" width="7.54296875" style="321" customWidth="1"/>
    <col min="7190" max="7190" width="7" style="321" customWidth="1"/>
    <col min="7191" max="7191" width="4.453125" style="321" customWidth="1"/>
    <col min="7192" max="7192" width="6.7265625" style="321" customWidth="1"/>
    <col min="7193" max="7193" width="7.1796875" style="321" customWidth="1"/>
    <col min="7194" max="7194" width="5.08984375" style="321" customWidth="1"/>
    <col min="7195" max="7195" width="7.54296875" style="321" customWidth="1"/>
    <col min="7196" max="7196" width="7" style="321" customWidth="1"/>
    <col min="7197" max="7197" width="5" style="321" customWidth="1"/>
    <col min="7198" max="7198" width="8.1796875" style="321" customWidth="1"/>
    <col min="7199" max="7199" width="7.81640625" style="321" customWidth="1"/>
    <col min="7200" max="7424" width="9.1796875" style="321"/>
    <col min="7425" max="7425" width="4.26953125" style="321" customWidth="1"/>
    <col min="7426" max="7426" width="29.26953125" style="321" customWidth="1"/>
    <col min="7427" max="7433" width="0" style="321" hidden="1" customWidth="1"/>
    <col min="7434" max="7434" width="7.1796875" style="321" customWidth="1"/>
    <col min="7435" max="7435" width="4.7265625" style="321" customWidth="1"/>
    <col min="7436" max="7436" width="8.1796875" style="321" customWidth="1"/>
    <col min="7437" max="7437" width="7.1796875" style="321" customWidth="1"/>
    <col min="7438" max="7438" width="4.26953125" style="321" customWidth="1"/>
    <col min="7439" max="7439" width="6.90625" style="321" customWidth="1"/>
    <col min="7440" max="7440" width="6.7265625" style="321" customWidth="1"/>
    <col min="7441" max="7441" width="4.453125" style="321" customWidth="1"/>
    <col min="7442" max="7442" width="7.453125" style="321" customWidth="1"/>
    <col min="7443" max="7443" width="6.7265625" style="321" customWidth="1"/>
    <col min="7444" max="7444" width="4.7265625" style="321" customWidth="1"/>
    <col min="7445" max="7445" width="7.54296875" style="321" customWidth="1"/>
    <col min="7446" max="7446" width="7" style="321" customWidth="1"/>
    <col min="7447" max="7447" width="4.453125" style="321" customWidth="1"/>
    <col min="7448" max="7448" width="6.7265625" style="321" customWidth="1"/>
    <col min="7449" max="7449" width="7.1796875" style="321" customWidth="1"/>
    <col min="7450" max="7450" width="5.08984375" style="321" customWidth="1"/>
    <col min="7451" max="7451" width="7.54296875" style="321" customWidth="1"/>
    <col min="7452" max="7452" width="7" style="321" customWidth="1"/>
    <col min="7453" max="7453" width="5" style="321" customWidth="1"/>
    <col min="7454" max="7454" width="8.1796875" style="321" customWidth="1"/>
    <col min="7455" max="7455" width="7.81640625" style="321" customWidth="1"/>
    <col min="7456" max="7680" width="9.1796875" style="321"/>
    <col min="7681" max="7681" width="4.26953125" style="321" customWidth="1"/>
    <col min="7682" max="7682" width="29.26953125" style="321" customWidth="1"/>
    <col min="7683" max="7689" width="0" style="321" hidden="1" customWidth="1"/>
    <col min="7690" max="7690" width="7.1796875" style="321" customWidth="1"/>
    <col min="7691" max="7691" width="4.7265625" style="321" customWidth="1"/>
    <col min="7692" max="7692" width="8.1796875" style="321" customWidth="1"/>
    <col min="7693" max="7693" width="7.1796875" style="321" customWidth="1"/>
    <col min="7694" max="7694" width="4.26953125" style="321" customWidth="1"/>
    <col min="7695" max="7695" width="6.90625" style="321" customWidth="1"/>
    <col min="7696" max="7696" width="6.7265625" style="321" customWidth="1"/>
    <col min="7697" max="7697" width="4.453125" style="321" customWidth="1"/>
    <col min="7698" max="7698" width="7.453125" style="321" customWidth="1"/>
    <col min="7699" max="7699" width="6.7265625" style="321" customWidth="1"/>
    <col min="7700" max="7700" width="4.7265625" style="321" customWidth="1"/>
    <col min="7701" max="7701" width="7.54296875" style="321" customWidth="1"/>
    <col min="7702" max="7702" width="7" style="321" customWidth="1"/>
    <col min="7703" max="7703" width="4.453125" style="321" customWidth="1"/>
    <col min="7704" max="7704" width="6.7265625" style="321" customWidth="1"/>
    <col min="7705" max="7705" width="7.1796875" style="321" customWidth="1"/>
    <col min="7706" max="7706" width="5.08984375" style="321" customWidth="1"/>
    <col min="7707" max="7707" width="7.54296875" style="321" customWidth="1"/>
    <col min="7708" max="7708" width="7" style="321" customWidth="1"/>
    <col min="7709" max="7709" width="5" style="321" customWidth="1"/>
    <col min="7710" max="7710" width="8.1796875" style="321" customWidth="1"/>
    <col min="7711" max="7711" width="7.81640625" style="321" customWidth="1"/>
    <col min="7712" max="7936" width="9.1796875" style="321"/>
    <col min="7937" max="7937" width="4.26953125" style="321" customWidth="1"/>
    <col min="7938" max="7938" width="29.26953125" style="321" customWidth="1"/>
    <col min="7939" max="7945" width="0" style="321" hidden="1" customWidth="1"/>
    <col min="7946" max="7946" width="7.1796875" style="321" customWidth="1"/>
    <col min="7947" max="7947" width="4.7265625" style="321" customWidth="1"/>
    <col min="7948" max="7948" width="8.1796875" style="321" customWidth="1"/>
    <col min="7949" max="7949" width="7.1796875" style="321" customWidth="1"/>
    <col min="7950" max="7950" width="4.26953125" style="321" customWidth="1"/>
    <col min="7951" max="7951" width="6.90625" style="321" customWidth="1"/>
    <col min="7952" max="7952" width="6.7265625" style="321" customWidth="1"/>
    <col min="7953" max="7953" width="4.453125" style="321" customWidth="1"/>
    <col min="7954" max="7954" width="7.453125" style="321" customWidth="1"/>
    <col min="7955" max="7955" width="6.7265625" style="321" customWidth="1"/>
    <col min="7956" max="7956" width="4.7265625" style="321" customWidth="1"/>
    <col min="7957" max="7957" width="7.54296875" style="321" customWidth="1"/>
    <col min="7958" max="7958" width="7" style="321" customWidth="1"/>
    <col min="7959" max="7959" width="4.453125" style="321" customWidth="1"/>
    <col min="7960" max="7960" width="6.7265625" style="321" customWidth="1"/>
    <col min="7961" max="7961" width="7.1796875" style="321" customWidth="1"/>
    <col min="7962" max="7962" width="5.08984375" style="321" customWidth="1"/>
    <col min="7963" max="7963" width="7.54296875" style="321" customWidth="1"/>
    <col min="7964" max="7964" width="7" style="321" customWidth="1"/>
    <col min="7965" max="7965" width="5" style="321" customWidth="1"/>
    <col min="7966" max="7966" width="8.1796875" style="321" customWidth="1"/>
    <col min="7967" max="7967" width="7.81640625" style="321" customWidth="1"/>
    <col min="7968" max="8192" width="9.1796875" style="321"/>
    <col min="8193" max="8193" width="4.26953125" style="321" customWidth="1"/>
    <col min="8194" max="8194" width="29.26953125" style="321" customWidth="1"/>
    <col min="8195" max="8201" width="0" style="321" hidden="1" customWidth="1"/>
    <col min="8202" max="8202" width="7.1796875" style="321" customWidth="1"/>
    <col min="8203" max="8203" width="4.7265625" style="321" customWidth="1"/>
    <col min="8204" max="8204" width="8.1796875" style="321" customWidth="1"/>
    <col min="8205" max="8205" width="7.1796875" style="321" customWidth="1"/>
    <col min="8206" max="8206" width="4.26953125" style="321" customWidth="1"/>
    <col min="8207" max="8207" width="6.90625" style="321" customWidth="1"/>
    <col min="8208" max="8208" width="6.7265625" style="321" customWidth="1"/>
    <col min="8209" max="8209" width="4.453125" style="321" customWidth="1"/>
    <col min="8210" max="8210" width="7.453125" style="321" customWidth="1"/>
    <col min="8211" max="8211" width="6.7265625" style="321" customWidth="1"/>
    <col min="8212" max="8212" width="4.7265625" style="321" customWidth="1"/>
    <col min="8213" max="8213" width="7.54296875" style="321" customWidth="1"/>
    <col min="8214" max="8214" width="7" style="321" customWidth="1"/>
    <col min="8215" max="8215" width="4.453125" style="321" customWidth="1"/>
    <col min="8216" max="8216" width="6.7265625" style="321" customWidth="1"/>
    <col min="8217" max="8217" width="7.1796875" style="321" customWidth="1"/>
    <col min="8218" max="8218" width="5.08984375" style="321" customWidth="1"/>
    <col min="8219" max="8219" width="7.54296875" style="321" customWidth="1"/>
    <col min="8220" max="8220" width="7" style="321" customWidth="1"/>
    <col min="8221" max="8221" width="5" style="321" customWidth="1"/>
    <col min="8222" max="8222" width="8.1796875" style="321" customWidth="1"/>
    <col min="8223" max="8223" width="7.81640625" style="321" customWidth="1"/>
    <col min="8224" max="8448" width="9.1796875" style="321"/>
    <col min="8449" max="8449" width="4.26953125" style="321" customWidth="1"/>
    <col min="8450" max="8450" width="29.26953125" style="321" customWidth="1"/>
    <col min="8451" max="8457" width="0" style="321" hidden="1" customWidth="1"/>
    <col min="8458" max="8458" width="7.1796875" style="321" customWidth="1"/>
    <col min="8459" max="8459" width="4.7265625" style="321" customWidth="1"/>
    <col min="8460" max="8460" width="8.1796875" style="321" customWidth="1"/>
    <col min="8461" max="8461" width="7.1796875" style="321" customWidth="1"/>
    <col min="8462" max="8462" width="4.26953125" style="321" customWidth="1"/>
    <col min="8463" max="8463" width="6.90625" style="321" customWidth="1"/>
    <col min="8464" max="8464" width="6.7265625" style="321" customWidth="1"/>
    <col min="8465" max="8465" width="4.453125" style="321" customWidth="1"/>
    <col min="8466" max="8466" width="7.453125" style="321" customWidth="1"/>
    <col min="8467" max="8467" width="6.7265625" style="321" customWidth="1"/>
    <col min="8468" max="8468" width="4.7265625" style="321" customWidth="1"/>
    <col min="8469" max="8469" width="7.54296875" style="321" customWidth="1"/>
    <col min="8470" max="8470" width="7" style="321" customWidth="1"/>
    <col min="8471" max="8471" width="4.453125" style="321" customWidth="1"/>
    <col min="8472" max="8472" width="6.7265625" style="321" customWidth="1"/>
    <col min="8473" max="8473" width="7.1796875" style="321" customWidth="1"/>
    <col min="8474" max="8474" width="5.08984375" style="321" customWidth="1"/>
    <col min="8475" max="8475" width="7.54296875" style="321" customWidth="1"/>
    <col min="8476" max="8476" width="7" style="321" customWidth="1"/>
    <col min="8477" max="8477" width="5" style="321" customWidth="1"/>
    <col min="8478" max="8478" width="8.1796875" style="321" customWidth="1"/>
    <col min="8479" max="8479" width="7.81640625" style="321" customWidth="1"/>
    <col min="8480" max="8704" width="9.1796875" style="321"/>
    <col min="8705" max="8705" width="4.26953125" style="321" customWidth="1"/>
    <col min="8706" max="8706" width="29.26953125" style="321" customWidth="1"/>
    <col min="8707" max="8713" width="0" style="321" hidden="1" customWidth="1"/>
    <col min="8714" max="8714" width="7.1796875" style="321" customWidth="1"/>
    <col min="8715" max="8715" width="4.7265625" style="321" customWidth="1"/>
    <col min="8716" max="8716" width="8.1796875" style="321" customWidth="1"/>
    <col min="8717" max="8717" width="7.1796875" style="321" customWidth="1"/>
    <col min="8718" max="8718" width="4.26953125" style="321" customWidth="1"/>
    <col min="8719" max="8719" width="6.90625" style="321" customWidth="1"/>
    <col min="8720" max="8720" width="6.7265625" style="321" customWidth="1"/>
    <col min="8721" max="8721" width="4.453125" style="321" customWidth="1"/>
    <col min="8722" max="8722" width="7.453125" style="321" customWidth="1"/>
    <col min="8723" max="8723" width="6.7265625" style="321" customWidth="1"/>
    <col min="8724" max="8724" width="4.7265625" style="321" customWidth="1"/>
    <col min="8725" max="8725" width="7.54296875" style="321" customWidth="1"/>
    <col min="8726" max="8726" width="7" style="321" customWidth="1"/>
    <col min="8727" max="8727" width="4.453125" style="321" customWidth="1"/>
    <col min="8728" max="8728" width="6.7265625" style="321" customWidth="1"/>
    <col min="8729" max="8729" width="7.1796875" style="321" customWidth="1"/>
    <col min="8730" max="8730" width="5.08984375" style="321" customWidth="1"/>
    <col min="8731" max="8731" width="7.54296875" style="321" customWidth="1"/>
    <col min="8732" max="8732" width="7" style="321" customWidth="1"/>
    <col min="8733" max="8733" width="5" style="321" customWidth="1"/>
    <col min="8734" max="8734" width="8.1796875" style="321" customWidth="1"/>
    <col min="8735" max="8735" width="7.81640625" style="321" customWidth="1"/>
    <col min="8736" max="8960" width="9.1796875" style="321"/>
    <col min="8961" max="8961" width="4.26953125" style="321" customWidth="1"/>
    <col min="8962" max="8962" width="29.26953125" style="321" customWidth="1"/>
    <col min="8963" max="8969" width="0" style="321" hidden="1" customWidth="1"/>
    <col min="8970" max="8970" width="7.1796875" style="321" customWidth="1"/>
    <col min="8971" max="8971" width="4.7265625" style="321" customWidth="1"/>
    <col min="8972" max="8972" width="8.1796875" style="321" customWidth="1"/>
    <col min="8973" max="8973" width="7.1796875" style="321" customWidth="1"/>
    <col min="8974" max="8974" width="4.26953125" style="321" customWidth="1"/>
    <col min="8975" max="8975" width="6.90625" style="321" customWidth="1"/>
    <col min="8976" max="8976" width="6.7265625" style="321" customWidth="1"/>
    <col min="8977" max="8977" width="4.453125" style="321" customWidth="1"/>
    <col min="8978" max="8978" width="7.453125" style="321" customWidth="1"/>
    <col min="8979" max="8979" width="6.7265625" style="321" customWidth="1"/>
    <col min="8980" max="8980" width="4.7265625" style="321" customWidth="1"/>
    <col min="8981" max="8981" width="7.54296875" style="321" customWidth="1"/>
    <col min="8982" max="8982" width="7" style="321" customWidth="1"/>
    <col min="8983" max="8983" width="4.453125" style="321" customWidth="1"/>
    <col min="8984" max="8984" width="6.7265625" style="321" customWidth="1"/>
    <col min="8985" max="8985" width="7.1796875" style="321" customWidth="1"/>
    <col min="8986" max="8986" width="5.08984375" style="321" customWidth="1"/>
    <col min="8987" max="8987" width="7.54296875" style="321" customWidth="1"/>
    <col min="8988" max="8988" width="7" style="321" customWidth="1"/>
    <col min="8989" max="8989" width="5" style="321" customWidth="1"/>
    <col min="8990" max="8990" width="8.1796875" style="321" customWidth="1"/>
    <col min="8991" max="8991" width="7.81640625" style="321" customWidth="1"/>
    <col min="8992" max="9216" width="9.1796875" style="321"/>
    <col min="9217" max="9217" width="4.26953125" style="321" customWidth="1"/>
    <col min="9218" max="9218" width="29.26953125" style="321" customWidth="1"/>
    <col min="9219" max="9225" width="0" style="321" hidden="1" customWidth="1"/>
    <col min="9226" max="9226" width="7.1796875" style="321" customWidth="1"/>
    <col min="9227" max="9227" width="4.7265625" style="321" customWidth="1"/>
    <col min="9228" max="9228" width="8.1796875" style="321" customWidth="1"/>
    <col min="9229" max="9229" width="7.1796875" style="321" customWidth="1"/>
    <col min="9230" max="9230" width="4.26953125" style="321" customWidth="1"/>
    <col min="9231" max="9231" width="6.90625" style="321" customWidth="1"/>
    <col min="9232" max="9232" width="6.7265625" style="321" customWidth="1"/>
    <col min="9233" max="9233" width="4.453125" style="321" customWidth="1"/>
    <col min="9234" max="9234" width="7.453125" style="321" customWidth="1"/>
    <col min="9235" max="9235" width="6.7265625" style="321" customWidth="1"/>
    <col min="9236" max="9236" width="4.7265625" style="321" customWidth="1"/>
    <col min="9237" max="9237" width="7.54296875" style="321" customWidth="1"/>
    <col min="9238" max="9238" width="7" style="321" customWidth="1"/>
    <col min="9239" max="9239" width="4.453125" style="321" customWidth="1"/>
    <col min="9240" max="9240" width="6.7265625" style="321" customWidth="1"/>
    <col min="9241" max="9241" width="7.1796875" style="321" customWidth="1"/>
    <col min="9242" max="9242" width="5.08984375" style="321" customWidth="1"/>
    <col min="9243" max="9243" width="7.54296875" style="321" customWidth="1"/>
    <col min="9244" max="9244" width="7" style="321" customWidth="1"/>
    <col min="9245" max="9245" width="5" style="321" customWidth="1"/>
    <col min="9246" max="9246" width="8.1796875" style="321" customWidth="1"/>
    <col min="9247" max="9247" width="7.81640625" style="321" customWidth="1"/>
    <col min="9248" max="9472" width="9.1796875" style="321"/>
    <col min="9473" max="9473" width="4.26953125" style="321" customWidth="1"/>
    <col min="9474" max="9474" width="29.26953125" style="321" customWidth="1"/>
    <col min="9475" max="9481" width="0" style="321" hidden="1" customWidth="1"/>
    <col min="9482" max="9482" width="7.1796875" style="321" customWidth="1"/>
    <col min="9483" max="9483" width="4.7265625" style="321" customWidth="1"/>
    <col min="9484" max="9484" width="8.1796875" style="321" customWidth="1"/>
    <col min="9485" max="9485" width="7.1796875" style="321" customWidth="1"/>
    <col min="9486" max="9486" width="4.26953125" style="321" customWidth="1"/>
    <col min="9487" max="9487" width="6.90625" style="321" customWidth="1"/>
    <col min="9488" max="9488" width="6.7265625" style="321" customWidth="1"/>
    <col min="9489" max="9489" width="4.453125" style="321" customWidth="1"/>
    <col min="9490" max="9490" width="7.453125" style="321" customWidth="1"/>
    <col min="9491" max="9491" width="6.7265625" style="321" customWidth="1"/>
    <col min="9492" max="9492" width="4.7265625" style="321" customWidth="1"/>
    <col min="9493" max="9493" width="7.54296875" style="321" customWidth="1"/>
    <col min="9494" max="9494" width="7" style="321" customWidth="1"/>
    <col min="9495" max="9495" width="4.453125" style="321" customWidth="1"/>
    <col min="9496" max="9496" width="6.7265625" style="321" customWidth="1"/>
    <col min="9497" max="9497" width="7.1796875" style="321" customWidth="1"/>
    <col min="9498" max="9498" width="5.08984375" style="321" customWidth="1"/>
    <col min="9499" max="9499" width="7.54296875" style="321" customWidth="1"/>
    <col min="9500" max="9500" width="7" style="321" customWidth="1"/>
    <col min="9501" max="9501" width="5" style="321" customWidth="1"/>
    <col min="9502" max="9502" width="8.1796875" style="321" customWidth="1"/>
    <col min="9503" max="9503" width="7.81640625" style="321" customWidth="1"/>
    <col min="9504" max="9728" width="9.1796875" style="321"/>
    <col min="9729" max="9729" width="4.26953125" style="321" customWidth="1"/>
    <col min="9730" max="9730" width="29.26953125" style="321" customWidth="1"/>
    <col min="9731" max="9737" width="0" style="321" hidden="1" customWidth="1"/>
    <col min="9738" max="9738" width="7.1796875" style="321" customWidth="1"/>
    <col min="9739" max="9739" width="4.7265625" style="321" customWidth="1"/>
    <col min="9740" max="9740" width="8.1796875" style="321" customWidth="1"/>
    <col min="9741" max="9741" width="7.1796875" style="321" customWidth="1"/>
    <col min="9742" max="9742" width="4.26953125" style="321" customWidth="1"/>
    <col min="9743" max="9743" width="6.90625" style="321" customWidth="1"/>
    <col min="9744" max="9744" width="6.7265625" style="321" customWidth="1"/>
    <col min="9745" max="9745" width="4.453125" style="321" customWidth="1"/>
    <col min="9746" max="9746" width="7.453125" style="321" customWidth="1"/>
    <col min="9747" max="9747" width="6.7265625" style="321" customWidth="1"/>
    <col min="9748" max="9748" width="4.7265625" style="321" customWidth="1"/>
    <col min="9749" max="9749" width="7.54296875" style="321" customWidth="1"/>
    <col min="9750" max="9750" width="7" style="321" customWidth="1"/>
    <col min="9751" max="9751" width="4.453125" style="321" customWidth="1"/>
    <col min="9752" max="9752" width="6.7265625" style="321" customWidth="1"/>
    <col min="9753" max="9753" width="7.1796875" style="321" customWidth="1"/>
    <col min="9754" max="9754" width="5.08984375" style="321" customWidth="1"/>
    <col min="9755" max="9755" width="7.54296875" style="321" customWidth="1"/>
    <col min="9756" max="9756" width="7" style="321" customWidth="1"/>
    <col min="9757" max="9757" width="5" style="321" customWidth="1"/>
    <col min="9758" max="9758" width="8.1796875" style="321" customWidth="1"/>
    <col min="9759" max="9759" width="7.81640625" style="321" customWidth="1"/>
    <col min="9760" max="9984" width="9.1796875" style="321"/>
    <col min="9985" max="9985" width="4.26953125" style="321" customWidth="1"/>
    <col min="9986" max="9986" width="29.26953125" style="321" customWidth="1"/>
    <col min="9987" max="9993" width="0" style="321" hidden="1" customWidth="1"/>
    <col min="9994" max="9994" width="7.1796875" style="321" customWidth="1"/>
    <col min="9995" max="9995" width="4.7265625" style="321" customWidth="1"/>
    <col min="9996" max="9996" width="8.1796875" style="321" customWidth="1"/>
    <col min="9997" max="9997" width="7.1796875" style="321" customWidth="1"/>
    <col min="9998" max="9998" width="4.26953125" style="321" customWidth="1"/>
    <col min="9999" max="9999" width="6.90625" style="321" customWidth="1"/>
    <col min="10000" max="10000" width="6.7265625" style="321" customWidth="1"/>
    <col min="10001" max="10001" width="4.453125" style="321" customWidth="1"/>
    <col min="10002" max="10002" width="7.453125" style="321" customWidth="1"/>
    <col min="10003" max="10003" width="6.7265625" style="321" customWidth="1"/>
    <col min="10004" max="10004" width="4.7265625" style="321" customWidth="1"/>
    <col min="10005" max="10005" width="7.54296875" style="321" customWidth="1"/>
    <col min="10006" max="10006" width="7" style="321" customWidth="1"/>
    <col min="10007" max="10007" width="4.453125" style="321" customWidth="1"/>
    <col min="10008" max="10008" width="6.7265625" style="321" customWidth="1"/>
    <col min="10009" max="10009" width="7.1796875" style="321" customWidth="1"/>
    <col min="10010" max="10010" width="5.08984375" style="321" customWidth="1"/>
    <col min="10011" max="10011" width="7.54296875" style="321" customWidth="1"/>
    <col min="10012" max="10012" width="7" style="321" customWidth="1"/>
    <col min="10013" max="10013" width="5" style="321" customWidth="1"/>
    <col min="10014" max="10014" width="8.1796875" style="321" customWidth="1"/>
    <col min="10015" max="10015" width="7.81640625" style="321" customWidth="1"/>
    <col min="10016" max="10240" width="9.1796875" style="321"/>
    <col min="10241" max="10241" width="4.26953125" style="321" customWidth="1"/>
    <col min="10242" max="10242" width="29.26953125" style="321" customWidth="1"/>
    <col min="10243" max="10249" width="0" style="321" hidden="1" customWidth="1"/>
    <col min="10250" max="10250" width="7.1796875" style="321" customWidth="1"/>
    <col min="10251" max="10251" width="4.7265625" style="321" customWidth="1"/>
    <col min="10252" max="10252" width="8.1796875" style="321" customWidth="1"/>
    <col min="10253" max="10253" width="7.1796875" style="321" customWidth="1"/>
    <col min="10254" max="10254" width="4.26953125" style="321" customWidth="1"/>
    <col min="10255" max="10255" width="6.90625" style="321" customWidth="1"/>
    <col min="10256" max="10256" width="6.7265625" style="321" customWidth="1"/>
    <col min="10257" max="10257" width="4.453125" style="321" customWidth="1"/>
    <col min="10258" max="10258" width="7.453125" style="321" customWidth="1"/>
    <col min="10259" max="10259" width="6.7265625" style="321" customWidth="1"/>
    <col min="10260" max="10260" width="4.7265625" style="321" customWidth="1"/>
    <col min="10261" max="10261" width="7.54296875" style="321" customWidth="1"/>
    <col min="10262" max="10262" width="7" style="321" customWidth="1"/>
    <col min="10263" max="10263" width="4.453125" style="321" customWidth="1"/>
    <col min="10264" max="10264" width="6.7265625" style="321" customWidth="1"/>
    <col min="10265" max="10265" width="7.1796875" style="321" customWidth="1"/>
    <col min="10266" max="10266" width="5.08984375" style="321" customWidth="1"/>
    <col min="10267" max="10267" width="7.54296875" style="321" customWidth="1"/>
    <col min="10268" max="10268" width="7" style="321" customWidth="1"/>
    <col min="10269" max="10269" width="5" style="321" customWidth="1"/>
    <col min="10270" max="10270" width="8.1796875" style="321" customWidth="1"/>
    <col min="10271" max="10271" width="7.81640625" style="321" customWidth="1"/>
    <col min="10272" max="10496" width="9.1796875" style="321"/>
    <col min="10497" max="10497" width="4.26953125" style="321" customWidth="1"/>
    <col min="10498" max="10498" width="29.26953125" style="321" customWidth="1"/>
    <col min="10499" max="10505" width="0" style="321" hidden="1" customWidth="1"/>
    <col min="10506" max="10506" width="7.1796875" style="321" customWidth="1"/>
    <col min="10507" max="10507" width="4.7265625" style="321" customWidth="1"/>
    <col min="10508" max="10508" width="8.1796875" style="321" customWidth="1"/>
    <col min="10509" max="10509" width="7.1796875" style="321" customWidth="1"/>
    <col min="10510" max="10510" width="4.26953125" style="321" customWidth="1"/>
    <col min="10511" max="10511" width="6.90625" style="321" customWidth="1"/>
    <col min="10512" max="10512" width="6.7265625" style="321" customWidth="1"/>
    <col min="10513" max="10513" width="4.453125" style="321" customWidth="1"/>
    <col min="10514" max="10514" width="7.453125" style="321" customWidth="1"/>
    <col min="10515" max="10515" width="6.7265625" style="321" customWidth="1"/>
    <col min="10516" max="10516" width="4.7265625" style="321" customWidth="1"/>
    <col min="10517" max="10517" width="7.54296875" style="321" customWidth="1"/>
    <col min="10518" max="10518" width="7" style="321" customWidth="1"/>
    <col min="10519" max="10519" width="4.453125" style="321" customWidth="1"/>
    <col min="10520" max="10520" width="6.7265625" style="321" customWidth="1"/>
    <col min="10521" max="10521" width="7.1796875" style="321" customWidth="1"/>
    <col min="10522" max="10522" width="5.08984375" style="321" customWidth="1"/>
    <col min="10523" max="10523" width="7.54296875" style="321" customWidth="1"/>
    <col min="10524" max="10524" width="7" style="321" customWidth="1"/>
    <col min="10525" max="10525" width="5" style="321" customWidth="1"/>
    <col min="10526" max="10526" width="8.1796875" style="321" customWidth="1"/>
    <col min="10527" max="10527" width="7.81640625" style="321" customWidth="1"/>
    <col min="10528" max="10752" width="9.1796875" style="321"/>
    <col min="10753" max="10753" width="4.26953125" style="321" customWidth="1"/>
    <col min="10754" max="10754" width="29.26953125" style="321" customWidth="1"/>
    <col min="10755" max="10761" width="0" style="321" hidden="1" customWidth="1"/>
    <col min="10762" max="10762" width="7.1796875" style="321" customWidth="1"/>
    <col min="10763" max="10763" width="4.7265625" style="321" customWidth="1"/>
    <col min="10764" max="10764" width="8.1796875" style="321" customWidth="1"/>
    <col min="10765" max="10765" width="7.1796875" style="321" customWidth="1"/>
    <col min="10766" max="10766" width="4.26953125" style="321" customWidth="1"/>
    <col min="10767" max="10767" width="6.90625" style="321" customWidth="1"/>
    <col min="10768" max="10768" width="6.7265625" style="321" customWidth="1"/>
    <col min="10769" max="10769" width="4.453125" style="321" customWidth="1"/>
    <col min="10770" max="10770" width="7.453125" style="321" customWidth="1"/>
    <col min="10771" max="10771" width="6.7265625" style="321" customWidth="1"/>
    <col min="10772" max="10772" width="4.7265625" style="321" customWidth="1"/>
    <col min="10773" max="10773" width="7.54296875" style="321" customWidth="1"/>
    <col min="10774" max="10774" width="7" style="321" customWidth="1"/>
    <col min="10775" max="10775" width="4.453125" style="321" customWidth="1"/>
    <col min="10776" max="10776" width="6.7265625" style="321" customWidth="1"/>
    <col min="10777" max="10777" width="7.1796875" style="321" customWidth="1"/>
    <col min="10778" max="10778" width="5.08984375" style="321" customWidth="1"/>
    <col min="10779" max="10779" width="7.54296875" style="321" customWidth="1"/>
    <col min="10780" max="10780" width="7" style="321" customWidth="1"/>
    <col min="10781" max="10781" width="5" style="321" customWidth="1"/>
    <col min="10782" max="10782" width="8.1796875" style="321" customWidth="1"/>
    <col min="10783" max="10783" width="7.81640625" style="321" customWidth="1"/>
    <col min="10784" max="11008" width="9.1796875" style="321"/>
    <col min="11009" max="11009" width="4.26953125" style="321" customWidth="1"/>
    <col min="11010" max="11010" width="29.26953125" style="321" customWidth="1"/>
    <col min="11011" max="11017" width="0" style="321" hidden="1" customWidth="1"/>
    <col min="11018" max="11018" width="7.1796875" style="321" customWidth="1"/>
    <col min="11019" max="11019" width="4.7265625" style="321" customWidth="1"/>
    <col min="11020" max="11020" width="8.1796875" style="321" customWidth="1"/>
    <col min="11021" max="11021" width="7.1796875" style="321" customWidth="1"/>
    <col min="11022" max="11022" width="4.26953125" style="321" customWidth="1"/>
    <col min="11023" max="11023" width="6.90625" style="321" customWidth="1"/>
    <col min="11024" max="11024" width="6.7265625" style="321" customWidth="1"/>
    <col min="11025" max="11025" width="4.453125" style="321" customWidth="1"/>
    <col min="11026" max="11026" width="7.453125" style="321" customWidth="1"/>
    <col min="11027" max="11027" width="6.7265625" style="321" customWidth="1"/>
    <col min="11028" max="11028" width="4.7265625" style="321" customWidth="1"/>
    <col min="11029" max="11029" width="7.54296875" style="321" customWidth="1"/>
    <col min="11030" max="11030" width="7" style="321" customWidth="1"/>
    <col min="11031" max="11031" width="4.453125" style="321" customWidth="1"/>
    <col min="11032" max="11032" width="6.7265625" style="321" customWidth="1"/>
    <col min="11033" max="11033" width="7.1796875" style="321" customWidth="1"/>
    <col min="11034" max="11034" width="5.08984375" style="321" customWidth="1"/>
    <col min="11035" max="11035" width="7.54296875" style="321" customWidth="1"/>
    <col min="11036" max="11036" width="7" style="321" customWidth="1"/>
    <col min="11037" max="11037" width="5" style="321" customWidth="1"/>
    <col min="11038" max="11038" width="8.1796875" style="321" customWidth="1"/>
    <col min="11039" max="11039" width="7.81640625" style="321" customWidth="1"/>
    <col min="11040" max="11264" width="9.1796875" style="321"/>
    <col min="11265" max="11265" width="4.26953125" style="321" customWidth="1"/>
    <col min="11266" max="11266" width="29.26953125" style="321" customWidth="1"/>
    <col min="11267" max="11273" width="0" style="321" hidden="1" customWidth="1"/>
    <col min="11274" max="11274" width="7.1796875" style="321" customWidth="1"/>
    <col min="11275" max="11275" width="4.7265625" style="321" customWidth="1"/>
    <col min="11276" max="11276" width="8.1796875" style="321" customWidth="1"/>
    <col min="11277" max="11277" width="7.1796875" style="321" customWidth="1"/>
    <col min="11278" max="11278" width="4.26953125" style="321" customWidth="1"/>
    <col min="11279" max="11279" width="6.90625" style="321" customWidth="1"/>
    <col min="11280" max="11280" width="6.7265625" style="321" customWidth="1"/>
    <col min="11281" max="11281" width="4.453125" style="321" customWidth="1"/>
    <col min="11282" max="11282" width="7.453125" style="321" customWidth="1"/>
    <col min="11283" max="11283" width="6.7265625" style="321" customWidth="1"/>
    <col min="11284" max="11284" width="4.7265625" style="321" customWidth="1"/>
    <col min="11285" max="11285" width="7.54296875" style="321" customWidth="1"/>
    <col min="11286" max="11286" width="7" style="321" customWidth="1"/>
    <col min="11287" max="11287" width="4.453125" style="321" customWidth="1"/>
    <col min="11288" max="11288" width="6.7265625" style="321" customWidth="1"/>
    <col min="11289" max="11289" width="7.1796875" style="321" customWidth="1"/>
    <col min="11290" max="11290" width="5.08984375" style="321" customWidth="1"/>
    <col min="11291" max="11291" width="7.54296875" style="321" customWidth="1"/>
    <col min="11292" max="11292" width="7" style="321" customWidth="1"/>
    <col min="11293" max="11293" width="5" style="321" customWidth="1"/>
    <col min="11294" max="11294" width="8.1796875" style="321" customWidth="1"/>
    <col min="11295" max="11295" width="7.81640625" style="321" customWidth="1"/>
    <col min="11296" max="11520" width="9.1796875" style="321"/>
    <col min="11521" max="11521" width="4.26953125" style="321" customWidth="1"/>
    <col min="11522" max="11522" width="29.26953125" style="321" customWidth="1"/>
    <col min="11523" max="11529" width="0" style="321" hidden="1" customWidth="1"/>
    <col min="11530" max="11530" width="7.1796875" style="321" customWidth="1"/>
    <col min="11531" max="11531" width="4.7265625" style="321" customWidth="1"/>
    <col min="11532" max="11532" width="8.1796875" style="321" customWidth="1"/>
    <col min="11533" max="11533" width="7.1796875" style="321" customWidth="1"/>
    <col min="11534" max="11534" width="4.26953125" style="321" customWidth="1"/>
    <col min="11535" max="11535" width="6.90625" style="321" customWidth="1"/>
    <col min="11536" max="11536" width="6.7265625" style="321" customWidth="1"/>
    <col min="11537" max="11537" width="4.453125" style="321" customWidth="1"/>
    <col min="11538" max="11538" width="7.453125" style="321" customWidth="1"/>
    <col min="11539" max="11539" width="6.7265625" style="321" customWidth="1"/>
    <col min="11540" max="11540" width="4.7265625" style="321" customWidth="1"/>
    <col min="11541" max="11541" width="7.54296875" style="321" customWidth="1"/>
    <col min="11542" max="11542" width="7" style="321" customWidth="1"/>
    <col min="11543" max="11543" width="4.453125" style="321" customWidth="1"/>
    <col min="11544" max="11544" width="6.7265625" style="321" customWidth="1"/>
    <col min="11545" max="11545" width="7.1796875" style="321" customWidth="1"/>
    <col min="11546" max="11546" width="5.08984375" style="321" customWidth="1"/>
    <col min="11547" max="11547" width="7.54296875" style="321" customWidth="1"/>
    <col min="11548" max="11548" width="7" style="321" customWidth="1"/>
    <col min="11549" max="11549" width="5" style="321" customWidth="1"/>
    <col min="11550" max="11550" width="8.1796875" style="321" customWidth="1"/>
    <col min="11551" max="11551" width="7.81640625" style="321" customWidth="1"/>
    <col min="11552" max="11776" width="9.1796875" style="321"/>
    <col min="11777" max="11777" width="4.26953125" style="321" customWidth="1"/>
    <col min="11778" max="11778" width="29.26953125" style="321" customWidth="1"/>
    <col min="11779" max="11785" width="0" style="321" hidden="1" customWidth="1"/>
    <col min="11786" max="11786" width="7.1796875" style="321" customWidth="1"/>
    <col min="11787" max="11787" width="4.7265625" style="321" customWidth="1"/>
    <col min="11788" max="11788" width="8.1796875" style="321" customWidth="1"/>
    <col min="11789" max="11789" width="7.1796875" style="321" customWidth="1"/>
    <col min="11790" max="11790" width="4.26953125" style="321" customWidth="1"/>
    <col min="11791" max="11791" width="6.90625" style="321" customWidth="1"/>
    <col min="11792" max="11792" width="6.7265625" style="321" customWidth="1"/>
    <col min="11793" max="11793" width="4.453125" style="321" customWidth="1"/>
    <col min="11794" max="11794" width="7.453125" style="321" customWidth="1"/>
    <col min="11795" max="11795" width="6.7265625" style="321" customWidth="1"/>
    <col min="11796" max="11796" width="4.7265625" style="321" customWidth="1"/>
    <col min="11797" max="11797" width="7.54296875" style="321" customWidth="1"/>
    <col min="11798" max="11798" width="7" style="321" customWidth="1"/>
    <col min="11799" max="11799" width="4.453125" style="321" customWidth="1"/>
    <col min="11800" max="11800" width="6.7265625" style="321" customWidth="1"/>
    <col min="11801" max="11801" width="7.1796875" style="321" customWidth="1"/>
    <col min="11802" max="11802" width="5.08984375" style="321" customWidth="1"/>
    <col min="11803" max="11803" width="7.54296875" style="321" customWidth="1"/>
    <col min="11804" max="11804" width="7" style="321" customWidth="1"/>
    <col min="11805" max="11805" width="5" style="321" customWidth="1"/>
    <col min="11806" max="11806" width="8.1796875" style="321" customWidth="1"/>
    <col min="11807" max="11807" width="7.81640625" style="321" customWidth="1"/>
    <col min="11808" max="12032" width="9.1796875" style="321"/>
    <col min="12033" max="12033" width="4.26953125" style="321" customWidth="1"/>
    <col min="12034" max="12034" width="29.26953125" style="321" customWidth="1"/>
    <col min="12035" max="12041" width="0" style="321" hidden="1" customWidth="1"/>
    <col min="12042" max="12042" width="7.1796875" style="321" customWidth="1"/>
    <col min="12043" max="12043" width="4.7265625" style="321" customWidth="1"/>
    <col min="12044" max="12044" width="8.1796875" style="321" customWidth="1"/>
    <col min="12045" max="12045" width="7.1796875" style="321" customWidth="1"/>
    <col min="12046" max="12046" width="4.26953125" style="321" customWidth="1"/>
    <col min="12047" max="12047" width="6.90625" style="321" customWidth="1"/>
    <col min="12048" max="12048" width="6.7265625" style="321" customWidth="1"/>
    <col min="12049" max="12049" width="4.453125" style="321" customWidth="1"/>
    <col min="12050" max="12050" width="7.453125" style="321" customWidth="1"/>
    <col min="12051" max="12051" width="6.7265625" style="321" customWidth="1"/>
    <col min="12052" max="12052" width="4.7265625" style="321" customWidth="1"/>
    <col min="12053" max="12053" width="7.54296875" style="321" customWidth="1"/>
    <col min="12054" max="12054" width="7" style="321" customWidth="1"/>
    <col min="12055" max="12055" width="4.453125" style="321" customWidth="1"/>
    <col min="12056" max="12056" width="6.7265625" style="321" customWidth="1"/>
    <col min="12057" max="12057" width="7.1796875" style="321" customWidth="1"/>
    <col min="12058" max="12058" width="5.08984375" style="321" customWidth="1"/>
    <col min="12059" max="12059" width="7.54296875" style="321" customWidth="1"/>
    <col min="12060" max="12060" width="7" style="321" customWidth="1"/>
    <col min="12061" max="12061" width="5" style="321" customWidth="1"/>
    <col min="12062" max="12062" width="8.1796875" style="321" customWidth="1"/>
    <col min="12063" max="12063" width="7.81640625" style="321" customWidth="1"/>
    <col min="12064" max="12288" width="9.1796875" style="321"/>
    <col min="12289" max="12289" width="4.26953125" style="321" customWidth="1"/>
    <col min="12290" max="12290" width="29.26953125" style="321" customWidth="1"/>
    <col min="12291" max="12297" width="0" style="321" hidden="1" customWidth="1"/>
    <col min="12298" max="12298" width="7.1796875" style="321" customWidth="1"/>
    <col min="12299" max="12299" width="4.7265625" style="321" customWidth="1"/>
    <col min="12300" max="12300" width="8.1796875" style="321" customWidth="1"/>
    <col min="12301" max="12301" width="7.1796875" style="321" customWidth="1"/>
    <col min="12302" max="12302" width="4.26953125" style="321" customWidth="1"/>
    <col min="12303" max="12303" width="6.90625" style="321" customWidth="1"/>
    <col min="12304" max="12304" width="6.7265625" style="321" customWidth="1"/>
    <col min="12305" max="12305" width="4.453125" style="321" customWidth="1"/>
    <col min="12306" max="12306" width="7.453125" style="321" customWidth="1"/>
    <col min="12307" max="12307" width="6.7265625" style="321" customWidth="1"/>
    <col min="12308" max="12308" width="4.7265625" style="321" customWidth="1"/>
    <col min="12309" max="12309" width="7.54296875" style="321" customWidth="1"/>
    <col min="12310" max="12310" width="7" style="321" customWidth="1"/>
    <col min="12311" max="12311" width="4.453125" style="321" customWidth="1"/>
    <col min="12312" max="12312" width="6.7265625" style="321" customWidth="1"/>
    <col min="12313" max="12313" width="7.1796875" style="321" customWidth="1"/>
    <col min="12314" max="12314" width="5.08984375" style="321" customWidth="1"/>
    <col min="12315" max="12315" width="7.54296875" style="321" customWidth="1"/>
    <col min="12316" max="12316" width="7" style="321" customWidth="1"/>
    <col min="12317" max="12317" width="5" style="321" customWidth="1"/>
    <col min="12318" max="12318" width="8.1796875" style="321" customWidth="1"/>
    <col min="12319" max="12319" width="7.81640625" style="321" customWidth="1"/>
    <col min="12320" max="12544" width="9.1796875" style="321"/>
    <col min="12545" max="12545" width="4.26953125" style="321" customWidth="1"/>
    <col min="12546" max="12546" width="29.26953125" style="321" customWidth="1"/>
    <col min="12547" max="12553" width="0" style="321" hidden="1" customWidth="1"/>
    <col min="12554" max="12554" width="7.1796875" style="321" customWidth="1"/>
    <col min="12555" max="12555" width="4.7265625" style="321" customWidth="1"/>
    <col min="12556" max="12556" width="8.1796875" style="321" customWidth="1"/>
    <col min="12557" max="12557" width="7.1796875" style="321" customWidth="1"/>
    <col min="12558" max="12558" width="4.26953125" style="321" customWidth="1"/>
    <col min="12559" max="12559" width="6.90625" style="321" customWidth="1"/>
    <col min="12560" max="12560" width="6.7265625" style="321" customWidth="1"/>
    <col min="12561" max="12561" width="4.453125" style="321" customWidth="1"/>
    <col min="12562" max="12562" width="7.453125" style="321" customWidth="1"/>
    <col min="12563" max="12563" width="6.7265625" style="321" customWidth="1"/>
    <col min="12564" max="12564" width="4.7265625" style="321" customWidth="1"/>
    <col min="12565" max="12565" width="7.54296875" style="321" customWidth="1"/>
    <col min="12566" max="12566" width="7" style="321" customWidth="1"/>
    <col min="12567" max="12567" width="4.453125" style="321" customWidth="1"/>
    <col min="12568" max="12568" width="6.7265625" style="321" customWidth="1"/>
    <col min="12569" max="12569" width="7.1796875" style="321" customWidth="1"/>
    <col min="12570" max="12570" width="5.08984375" style="321" customWidth="1"/>
    <col min="12571" max="12571" width="7.54296875" style="321" customWidth="1"/>
    <col min="12572" max="12572" width="7" style="321" customWidth="1"/>
    <col min="12573" max="12573" width="5" style="321" customWidth="1"/>
    <col min="12574" max="12574" width="8.1796875" style="321" customWidth="1"/>
    <col min="12575" max="12575" width="7.81640625" style="321" customWidth="1"/>
    <col min="12576" max="12800" width="9.1796875" style="321"/>
    <col min="12801" max="12801" width="4.26953125" style="321" customWidth="1"/>
    <col min="12802" max="12802" width="29.26953125" style="321" customWidth="1"/>
    <col min="12803" max="12809" width="0" style="321" hidden="1" customWidth="1"/>
    <col min="12810" max="12810" width="7.1796875" style="321" customWidth="1"/>
    <col min="12811" max="12811" width="4.7265625" style="321" customWidth="1"/>
    <col min="12812" max="12812" width="8.1796875" style="321" customWidth="1"/>
    <col min="12813" max="12813" width="7.1796875" style="321" customWidth="1"/>
    <col min="12814" max="12814" width="4.26953125" style="321" customWidth="1"/>
    <col min="12815" max="12815" width="6.90625" style="321" customWidth="1"/>
    <col min="12816" max="12816" width="6.7265625" style="321" customWidth="1"/>
    <col min="12817" max="12817" width="4.453125" style="321" customWidth="1"/>
    <col min="12818" max="12818" width="7.453125" style="321" customWidth="1"/>
    <col min="12819" max="12819" width="6.7265625" style="321" customWidth="1"/>
    <col min="12820" max="12820" width="4.7265625" style="321" customWidth="1"/>
    <col min="12821" max="12821" width="7.54296875" style="321" customWidth="1"/>
    <col min="12822" max="12822" width="7" style="321" customWidth="1"/>
    <col min="12823" max="12823" width="4.453125" style="321" customWidth="1"/>
    <col min="12824" max="12824" width="6.7265625" style="321" customWidth="1"/>
    <col min="12825" max="12825" width="7.1796875" style="321" customWidth="1"/>
    <col min="12826" max="12826" width="5.08984375" style="321" customWidth="1"/>
    <col min="12827" max="12827" width="7.54296875" style="321" customWidth="1"/>
    <col min="12828" max="12828" width="7" style="321" customWidth="1"/>
    <col min="12829" max="12829" width="5" style="321" customWidth="1"/>
    <col min="12830" max="12830" width="8.1796875" style="321" customWidth="1"/>
    <col min="12831" max="12831" width="7.81640625" style="321" customWidth="1"/>
    <col min="12832" max="13056" width="9.1796875" style="321"/>
    <col min="13057" max="13057" width="4.26953125" style="321" customWidth="1"/>
    <col min="13058" max="13058" width="29.26953125" style="321" customWidth="1"/>
    <col min="13059" max="13065" width="0" style="321" hidden="1" customWidth="1"/>
    <col min="13066" max="13066" width="7.1796875" style="321" customWidth="1"/>
    <col min="13067" max="13067" width="4.7265625" style="321" customWidth="1"/>
    <col min="13068" max="13068" width="8.1796875" style="321" customWidth="1"/>
    <col min="13069" max="13069" width="7.1796875" style="321" customWidth="1"/>
    <col min="13070" max="13070" width="4.26953125" style="321" customWidth="1"/>
    <col min="13071" max="13071" width="6.90625" style="321" customWidth="1"/>
    <col min="13072" max="13072" width="6.7265625" style="321" customWidth="1"/>
    <col min="13073" max="13073" width="4.453125" style="321" customWidth="1"/>
    <col min="13074" max="13074" width="7.453125" style="321" customWidth="1"/>
    <col min="13075" max="13075" width="6.7265625" style="321" customWidth="1"/>
    <col min="13076" max="13076" width="4.7265625" style="321" customWidth="1"/>
    <col min="13077" max="13077" width="7.54296875" style="321" customWidth="1"/>
    <col min="13078" max="13078" width="7" style="321" customWidth="1"/>
    <col min="13079" max="13079" width="4.453125" style="321" customWidth="1"/>
    <col min="13080" max="13080" width="6.7265625" style="321" customWidth="1"/>
    <col min="13081" max="13081" width="7.1796875" style="321" customWidth="1"/>
    <col min="13082" max="13082" width="5.08984375" style="321" customWidth="1"/>
    <col min="13083" max="13083" width="7.54296875" style="321" customWidth="1"/>
    <col min="13084" max="13084" width="7" style="321" customWidth="1"/>
    <col min="13085" max="13085" width="5" style="321" customWidth="1"/>
    <col min="13086" max="13086" width="8.1796875" style="321" customWidth="1"/>
    <col min="13087" max="13087" width="7.81640625" style="321" customWidth="1"/>
    <col min="13088" max="13312" width="9.1796875" style="321"/>
    <col min="13313" max="13313" width="4.26953125" style="321" customWidth="1"/>
    <col min="13314" max="13314" width="29.26953125" style="321" customWidth="1"/>
    <col min="13315" max="13321" width="0" style="321" hidden="1" customWidth="1"/>
    <col min="13322" max="13322" width="7.1796875" style="321" customWidth="1"/>
    <col min="13323" max="13323" width="4.7265625" style="321" customWidth="1"/>
    <col min="13324" max="13324" width="8.1796875" style="321" customWidth="1"/>
    <col min="13325" max="13325" width="7.1796875" style="321" customWidth="1"/>
    <col min="13326" max="13326" width="4.26953125" style="321" customWidth="1"/>
    <col min="13327" max="13327" width="6.90625" style="321" customWidth="1"/>
    <col min="13328" max="13328" width="6.7265625" style="321" customWidth="1"/>
    <col min="13329" max="13329" width="4.453125" style="321" customWidth="1"/>
    <col min="13330" max="13330" width="7.453125" style="321" customWidth="1"/>
    <col min="13331" max="13331" width="6.7265625" style="321" customWidth="1"/>
    <col min="13332" max="13332" width="4.7265625" style="321" customWidth="1"/>
    <col min="13333" max="13333" width="7.54296875" style="321" customWidth="1"/>
    <col min="13334" max="13334" width="7" style="321" customWidth="1"/>
    <col min="13335" max="13335" width="4.453125" style="321" customWidth="1"/>
    <col min="13336" max="13336" width="6.7265625" style="321" customWidth="1"/>
    <col min="13337" max="13337" width="7.1796875" style="321" customWidth="1"/>
    <col min="13338" max="13338" width="5.08984375" style="321" customWidth="1"/>
    <col min="13339" max="13339" width="7.54296875" style="321" customWidth="1"/>
    <col min="13340" max="13340" width="7" style="321" customWidth="1"/>
    <col min="13341" max="13341" width="5" style="321" customWidth="1"/>
    <col min="13342" max="13342" width="8.1796875" style="321" customWidth="1"/>
    <col min="13343" max="13343" width="7.81640625" style="321" customWidth="1"/>
    <col min="13344" max="13568" width="9.1796875" style="321"/>
    <col min="13569" max="13569" width="4.26953125" style="321" customWidth="1"/>
    <col min="13570" max="13570" width="29.26953125" style="321" customWidth="1"/>
    <col min="13571" max="13577" width="0" style="321" hidden="1" customWidth="1"/>
    <col min="13578" max="13578" width="7.1796875" style="321" customWidth="1"/>
    <col min="13579" max="13579" width="4.7265625" style="321" customWidth="1"/>
    <col min="13580" max="13580" width="8.1796875" style="321" customWidth="1"/>
    <col min="13581" max="13581" width="7.1796875" style="321" customWidth="1"/>
    <col min="13582" max="13582" width="4.26953125" style="321" customWidth="1"/>
    <col min="13583" max="13583" width="6.90625" style="321" customWidth="1"/>
    <col min="13584" max="13584" width="6.7265625" style="321" customWidth="1"/>
    <col min="13585" max="13585" width="4.453125" style="321" customWidth="1"/>
    <col min="13586" max="13586" width="7.453125" style="321" customWidth="1"/>
    <col min="13587" max="13587" width="6.7265625" style="321" customWidth="1"/>
    <col min="13588" max="13588" width="4.7265625" style="321" customWidth="1"/>
    <col min="13589" max="13589" width="7.54296875" style="321" customWidth="1"/>
    <col min="13590" max="13590" width="7" style="321" customWidth="1"/>
    <col min="13591" max="13591" width="4.453125" style="321" customWidth="1"/>
    <col min="13592" max="13592" width="6.7265625" style="321" customWidth="1"/>
    <col min="13593" max="13593" width="7.1796875" style="321" customWidth="1"/>
    <col min="13594" max="13594" width="5.08984375" style="321" customWidth="1"/>
    <col min="13595" max="13595" width="7.54296875" style="321" customWidth="1"/>
    <col min="13596" max="13596" width="7" style="321" customWidth="1"/>
    <col min="13597" max="13597" width="5" style="321" customWidth="1"/>
    <col min="13598" max="13598" width="8.1796875" style="321" customWidth="1"/>
    <col min="13599" max="13599" width="7.81640625" style="321" customWidth="1"/>
    <col min="13600" max="13824" width="9.1796875" style="321"/>
    <col min="13825" max="13825" width="4.26953125" style="321" customWidth="1"/>
    <col min="13826" max="13826" width="29.26953125" style="321" customWidth="1"/>
    <col min="13827" max="13833" width="0" style="321" hidden="1" customWidth="1"/>
    <col min="13834" max="13834" width="7.1796875" style="321" customWidth="1"/>
    <col min="13835" max="13835" width="4.7265625" style="321" customWidth="1"/>
    <col min="13836" max="13836" width="8.1796875" style="321" customWidth="1"/>
    <col min="13837" max="13837" width="7.1796875" style="321" customWidth="1"/>
    <col min="13838" max="13838" width="4.26953125" style="321" customWidth="1"/>
    <col min="13839" max="13839" width="6.90625" style="321" customWidth="1"/>
    <col min="13840" max="13840" width="6.7265625" style="321" customWidth="1"/>
    <col min="13841" max="13841" width="4.453125" style="321" customWidth="1"/>
    <col min="13842" max="13842" width="7.453125" style="321" customWidth="1"/>
    <col min="13843" max="13843" width="6.7265625" style="321" customWidth="1"/>
    <col min="13844" max="13844" width="4.7265625" style="321" customWidth="1"/>
    <col min="13845" max="13845" width="7.54296875" style="321" customWidth="1"/>
    <col min="13846" max="13846" width="7" style="321" customWidth="1"/>
    <col min="13847" max="13847" width="4.453125" style="321" customWidth="1"/>
    <col min="13848" max="13848" width="6.7265625" style="321" customWidth="1"/>
    <col min="13849" max="13849" width="7.1796875" style="321" customWidth="1"/>
    <col min="13850" max="13850" width="5.08984375" style="321" customWidth="1"/>
    <col min="13851" max="13851" width="7.54296875" style="321" customWidth="1"/>
    <col min="13852" max="13852" width="7" style="321" customWidth="1"/>
    <col min="13853" max="13853" width="5" style="321" customWidth="1"/>
    <col min="13854" max="13854" width="8.1796875" style="321" customWidth="1"/>
    <col min="13855" max="13855" width="7.81640625" style="321" customWidth="1"/>
    <col min="13856" max="14080" width="9.1796875" style="321"/>
    <col min="14081" max="14081" width="4.26953125" style="321" customWidth="1"/>
    <col min="14082" max="14082" width="29.26953125" style="321" customWidth="1"/>
    <col min="14083" max="14089" width="0" style="321" hidden="1" customWidth="1"/>
    <col min="14090" max="14090" width="7.1796875" style="321" customWidth="1"/>
    <col min="14091" max="14091" width="4.7265625" style="321" customWidth="1"/>
    <col min="14092" max="14092" width="8.1796875" style="321" customWidth="1"/>
    <col min="14093" max="14093" width="7.1796875" style="321" customWidth="1"/>
    <col min="14094" max="14094" width="4.26953125" style="321" customWidth="1"/>
    <col min="14095" max="14095" width="6.90625" style="321" customWidth="1"/>
    <col min="14096" max="14096" width="6.7265625" style="321" customWidth="1"/>
    <col min="14097" max="14097" width="4.453125" style="321" customWidth="1"/>
    <col min="14098" max="14098" width="7.453125" style="321" customWidth="1"/>
    <col min="14099" max="14099" width="6.7265625" style="321" customWidth="1"/>
    <col min="14100" max="14100" width="4.7265625" style="321" customWidth="1"/>
    <col min="14101" max="14101" width="7.54296875" style="321" customWidth="1"/>
    <col min="14102" max="14102" width="7" style="321" customWidth="1"/>
    <col min="14103" max="14103" width="4.453125" style="321" customWidth="1"/>
    <col min="14104" max="14104" width="6.7265625" style="321" customWidth="1"/>
    <col min="14105" max="14105" width="7.1796875" style="321" customWidth="1"/>
    <col min="14106" max="14106" width="5.08984375" style="321" customWidth="1"/>
    <col min="14107" max="14107" width="7.54296875" style="321" customWidth="1"/>
    <col min="14108" max="14108" width="7" style="321" customWidth="1"/>
    <col min="14109" max="14109" width="5" style="321" customWidth="1"/>
    <col min="14110" max="14110" width="8.1796875" style="321" customWidth="1"/>
    <col min="14111" max="14111" width="7.81640625" style="321" customWidth="1"/>
    <col min="14112" max="14336" width="9.1796875" style="321"/>
    <col min="14337" max="14337" width="4.26953125" style="321" customWidth="1"/>
    <col min="14338" max="14338" width="29.26953125" style="321" customWidth="1"/>
    <col min="14339" max="14345" width="0" style="321" hidden="1" customWidth="1"/>
    <col min="14346" max="14346" width="7.1796875" style="321" customWidth="1"/>
    <col min="14347" max="14347" width="4.7265625" style="321" customWidth="1"/>
    <col min="14348" max="14348" width="8.1796875" style="321" customWidth="1"/>
    <col min="14349" max="14349" width="7.1796875" style="321" customWidth="1"/>
    <col min="14350" max="14350" width="4.26953125" style="321" customWidth="1"/>
    <col min="14351" max="14351" width="6.90625" style="321" customWidth="1"/>
    <col min="14352" max="14352" width="6.7265625" style="321" customWidth="1"/>
    <col min="14353" max="14353" width="4.453125" style="321" customWidth="1"/>
    <col min="14354" max="14354" width="7.453125" style="321" customWidth="1"/>
    <col min="14355" max="14355" width="6.7265625" style="321" customWidth="1"/>
    <col min="14356" max="14356" width="4.7265625" style="321" customWidth="1"/>
    <col min="14357" max="14357" width="7.54296875" style="321" customWidth="1"/>
    <col min="14358" max="14358" width="7" style="321" customWidth="1"/>
    <col min="14359" max="14359" width="4.453125" style="321" customWidth="1"/>
    <col min="14360" max="14360" width="6.7265625" style="321" customWidth="1"/>
    <col min="14361" max="14361" width="7.1796875" style="321" customWidth="1"/>
    <col min="14362" max="14362" width="5.08984375" style="321" customWidth="1"/>
    <col min="14363" max="14363" width="7.54296875" style="321" customWidth="1"/>
    <col min="14364" max="14364" width="7" style="321" customWidth="1"/>
    <col min="14365" max="14365" width="5" style="321" customWidth="1"/>
    <col min="14366" max="14366" width="8.1796875" style="321" customWidth="1"/>
    <col min="14367" max="14367" width="7.81640625" style="321" customWidth="1"/>
    <col min="14368" max="14592" width="9.1796875" style="321"/>
    <col min="14593" max="14593" width="4.26953125" style="321" customWidth="1"/>
    <col min="14594" max="14594" width="29.26953125" style="321" customWidth="1"/>
    <col min="14595" max="14601" width="0" style="321" hidden="1" customWidth="1"/>
    <col min="14602" max="14602" width="7.1796875" style="321" customWidth="1"/>
    <col min="14603" max="14603" width="4.7265625" style="321" customWidth="1"/>
    <col min="14604" max="14604" width="8.1796875" style="321" customWidth="1"/>
    <col min="14605" max="14605" width="7.1796875" style="321" customWidth="1"/>
    <col min="14606" max="14606" width="4.26953125" style="321" customWidth="1"/>
    <col min="14607" max="14607" width="6.90625" style="321" customWidth="1"/>
    <col min="14608" max="14608" width="6.7265625" style="321" customWidth="1"/>
    <col min="14609" max="14609" width="4.453125" style="321" customWidth="1"/>
    <col min="14610" max="14610" width="7.453125" style="321" customWidth="1"/>
    <col min="14611" max="14611" width="6.7265625" style="321" customWidth="1"/>
    <col min="14612" max="14612" width="4.7265625" style="321" customWidth="1"/>
    <col min="14613" max="14613" width="7.54296875" style="321" customWidth="1"/>
    <col min="14614" max="14614" width="7" style="321" customWidth="1"/>
    <col min="14615" max="14615" width="4.453125" style="321" customWidth="1"/>
    <col min="14616" max="14616" width="6.7265625" style="321" customWidth="1"/>
    <col min="14617" max="14617" width="7.1796875" style="321" customWidth="1"/>
    <col min="14618" max="14618" width="5.08984375" style="321" customWidth="1"/>
    <col min="14619" max="14619" width="7.54296875" style="321" customWidth="1"/>
    <col min="14620" max="14620" width="7" style="321" customWidth="1"/>
    <col min="14621" max="14621" width="5" style="321" customWidth="1"/>
    <col min="14622" max="14622" width="8.1796875" style="321" customWidth="1"/>
    <col min="14623" max="14623" width="7.81640625" style="321" customWidth="1"/>
    <col min="14624" max="14848" width="9.1796875" style="321"/>
    <col min="14849" max="14849" width="4.26953125" style="321" customWidth="1"/>
    <col min="14850" max="14850" width="29.26953125" style="321" customWidth="1"/>
    <col min="14851" max="14857" width="0" style="321" hidden="1" customWidth="1"/>
    <col min="14858" max="14858" width="7.1796875" style="321" customWidth="1"/>
    <col min="14859" max="14859" width="4.7265625" style="321" customWidth="1"/>
    <col min="14860" max="14860" width="8.1796875" style="321" customWidth="1"/>
    <col min="14861" max="14861" width="7.1796875" style="321" customWidth="1"/>
    <col min="14862" max="14862" width="4.26953125" style="321" customWidth="1"/>
    <col min="14863" max="14863" width="6.90625" style="321" customWidth="1"/>
    <col min="14864" max="14864" width="6.7265625" style="321" customWidth="1"/>
    <col min="14865" max="14865" width="4.453125" style="321" customWidth="1"/>
    <col min="14866" max="14866" width="7.453125" style="321" customWidth="1"/>
    <col min="14867" max="14867" width="6.7265625" style="321" customWidth="1"/>
    <col min="14868" max="14868" width="4.7265625" style="321" customWidth="1"/>
    <col min="14869" max="14869" width="7.54296875" style="321" customWidth="1"/>
    <col min="14870" max="14870" width="7" style="321" customWidth="1"/>
    <col min="14871" max="14871" width="4.453125" style="321" customWidth="1"/>
    <col min="14872" max="14872" width="6.7265625" style="321" customWidth="1"/>
    <col min="14873" max="14873" width="7.1796875" style="321" customWidth="1"/>
    <col min="14874" max="14874" width="5.08984375" style="321" customWidth="1"/>
    <col min="14875" max="14875" width="7.54296875" style="321" customWidth="1"/>
    <col min="14876" max="14876" width="7" style="321" customWidth="1"/>
    <col min="14877" max="14877" width="5" style="321" customWidth="1"/>
    <col min="14878" max="14878" width="8.1796875" style="321" customWidth="1"/>
    <col min="14879" max="14879" width="7.81640625" style="321" customWidth="1"/>
    <col min="14880" max="15104" width="9.1796875" style="321"/>
    <col min="15105" max="15105" width="4.26953125" style="321" customWidth="1"/>
    <col min="15106" max="15106" width="29.26953125" style="321" customWidth="1"/>
    <col min="15107" max="15113" width="0" style="321" hidden="1" customWidth="1"/>
    <col min="15114" max="15114" width="7.1796875" style="321" customWidth="1"/>
    <col min="15115" max="15115" width="4.7265625" style="321" customWidth="1"/>
    <col min="15116" max="15116" width="8.1796875" style="321" customWidth="1"/>
    <col min="15117" max="15117" width="7.1796875" style="321" customWidth="1"/>
    <col min="15118" max="15118" width="4.26953125" style="321" customWidth="1"/>
    <col min="15119" max="15119" width="6.90625" style="321" customWidth="1"/>
    <col min="15120" max="15120" width="6.7265625" style="321" customWidth="1"/>
    <col min="15121" max="15121" width="4.453125" style="321" customWidth="1"/>
    <col min="15122" max="15122" width="7.453125" style="321" customWidth="1"/>
    <col min="15123" max="15123" width="6.7265625" style="321" customWidth="1"/>
    <col min="15124" max="15124" width="4.7265625" style="321" customWidth="1"/>
    <col min="15125" max="15125" width="7.54296875" style="321" customWidth="1"/>
    <col min="15126" max="15126" width="7" style="321" customWidth="1"/>
    <col min="15127" max="15127" width="4.453125" style="321" customWidth="1"/>
    <col min="15128" max="15128" width="6.7265625" style="321" customWidth="1"/>
    <col min="15129" max="15129" width="7.1796875" style="321" customWidth="1"/>
    <col min="15130" max="15130" width="5.08984375" style="321" customWidth="1"/>
    <col min="15131" max="15131" width="7.54296875" style="321" customWidth="1"/>
    <col min="15132" max="15132" width="7" style="321" customWidth="1"/>
    <col min="15133" max="15133" width="5" style="321" customWidth="1"/>
    <col min="15134" max="15134" width="8.1796875" style="321" customWidth="1"/>
    <col min="15135" max="15135" width="7.81640625" style="321" customWidth="1"/>
    <col min="15136" max="15360" width="9.1796875" style="321"/>
    <col min="15361" max="15361" width="4.26953125" style="321" customWidth="1"/>
    <col min="15362" max="15362" width="29.26953125" style="321" customWidth="1"/>
    <col min="15363" max="15369" width="0" style="321" hidden="1" customWidth="1"/>
    <col min="15370" max="15370" width="7.1796875" style="321" customWidth="1"/>
    <col min="15371" max="15371" width="4.7265625" style="321" customWidth="1"/>
    <col min="15372" max="15372" width="8.1796875" style="321" customWidth="1"/>
    <col min="15373" max="15373" width="7.1796875" style="321" customWidth="1"/>
    <col min="15374" max="15374" width="4.26953125" style="321" customWidth="1"/>
    <col min="15375" max="15375" width="6.90625" style="321" customWidth="1"/>
    <col min="15376" max="15376" width="6.7265625" style="321" customWidth="1"/>
    <col min="15377" max="15377" width="4.453125" style="321" customWidth="1"/>
    <col min="15378" max="15378" width="7.453125" style="321" customWidth="1"/>
    <col min="15379" max="15379" width="6.7265625" style="321" customWidth="1"/>
    <col min="15380" max="15380" width="4.7265625" style="321" customWidth="1"/>
    <col min="15381" max="15381" width="7.54296875" style="321" customWidth="1"/>
    <col min="15382" max="15382" width="7" style="321" customWidth="1"/>
    <col min="15383" max="15383" width="4.453125" style="321" customWidth="1"/>
    <col min="15384" max="15384" width="6.7265625" style="321" customWidth="1"/>
    <col min="15385" max="15385" width="7.1796875" style="321" customWidth="1"/>
    <col min="15386" max="15386" width="5.08984375" style="321" customWidth="1"/>
    <col min="15387" max="15387" width="7.54296875" style="321" customWidth="1"/>
    <col min="15388" max="15388" width="7" style="321" customWidth="1"/>
    <col min="15389" max="15389" width="5" style="321" customWidth="1"/>
    <col min="15390" max="15390" width="8.1796875" style="321" customWidth="1"/>
    <col min="15391" max="15391" width="7.81640625" style="321" customWidth="1"/>
    <col min="15392" max="15616" width="9.1796875" style="321"/>
    <col min="15617" max="15617" width="4.26953125" style="321" customWidth="1"/>
    <col min="15618" max="15618" width="29.26953125" style="321" customWidth="1"/>
    <col min="15619" max="15625" width="0" style="321" hidden="1" customWidth="1"/>
    <col min="15626" max="15626" width="7.1796875" style="321" customWidth="1"/>
    <col min="15627" max="15627" width="4.7265625" style="321" customWidth="1"/>
    <col min="15628" max="15628" width="8.1796875" style="321" customWidth="1"/>
    <col min="15629" max="15629" width="7.1796875" style="321" customWidth="1"/>
    <col min="15630" max="15630" width="4.26953125" style="321" customWidth="1"/>
    <col min="15631" max="15631" width="6.90625" style="321" customWidth="1"/>
    <col min="15632" max="15632" width="6.7265625" style="321" customWidth="1"/>
    <col min="15633" max="15633" width="4.453125" style="321" customWidth="1"/>
    <col min="15634" max="15634" width="7.453125" style="321" customWidth="1"/>
    <col min="15635" max="15635" width="6.7265625" style="321" customWidth="1"/>
    <col min="15636" max="15636" width="4.7265625" style="321" customWidth="1"/>
    <col min="15637" max="15637" width="7.54296875" style="321" customWidth="1"/>
    <col min="15638" max="15638" width="7" style="321" customWidth="1"/>
    <col min="15639" max="15639" width="4.453125" style="321" customWidth="1"/>
    <col min="15640" max="15640" width="6.7265625" style="321" customWidth="1"/>
    <col min="15641" max="15641" width="7.1796875" style="321" customWidth="1"/>
    <col min="15642" max="15642" width="5.08984375" style="321" customWidth="1"/>
    <col min="15643" max="15643" width="7.54296875" style="321" customWidth="1"/>
    <col min="15644" max="15644" width="7" style="321" customWidth="1"/>
    <col min="15645" max="15645" width="5" style="321" customWidth="1"/>
    <col min="15646" max="15646" width="8.1796875" style="321" customWidth="1"/>
    <col min="15647" max="15647" width="7.81640625" style="321" customWidth="1"/>
    <col min="15648" max="15872" width="9.1796875" style="321"/>
    <col min="15873" max="15873" width="4.26953125" style="321" customWidth="1"/>
    <col min="15874" max="15874" width="29.26953125" style="321" customWidth="1"/>
    <col min="15875" max="15881" width="0" style="321" hidden="1" customWidth="1"/>
    <col min="15882" max="15882" width="7.1796875" style="321" customWidth="1"/>
    <col min="15883" max="15883" width="4.7265625" style="321" customWidth="1"/>
    <col min="15884" max="15884" width="8.1796875" style="321" customWidth="1"/>
    <col min="15885" max="15885" width="7.1796875" style="321" customWidth="1"/>
    <col min="15886" max="15886" width="4.26953125" style="321" customWidth="1"/>
    <col min="15887" max="15887" width="6.90625" style="321" customWidth="1"/>
    <col min="15888" max="15888" width="6.7265625" style="321" customWidth="1"/>
    <col min="15889" max="15889" width="4.453125" style="321" customWidth="1"/>
    <col min="15890" max="15890" width="7.453125" style="321" customWidth="1"/>
    <col min="15891" max="15891" width="6.7265625" style="321" customWidth="1"/>
    <col min="15892" max="15892" width="4.7265625" style="321" customWidth="1"/>
    <col min="15893" max="15893" width="7.54296875" style="321" customWidth="1"/>
    <col min="15894" max="15894" width="7" style="321" customWidth="1"/>
    <col min="15895" max="15895" width="4.453125" style="321" customWidth="1"/>
    <col min="15896" max="15896" width="6.7265625" style="321" customWidth="1"/>
    <col min="15897" max="15897" width="7.1796875" style="321" customWidth="1"/>
    <col min="15898" max="15898" width="5.08984375" style="321" customWidth="1"/>
    <col min="15899" max="15899" width="7.54296875" style="321" customWidth="1"/>
    <col min="15900" max="15900" width="7" style="321" customWidth="1"/>
    <col min="15901" max="15901" width="5" style="321" customWidth="1"/>
    <col min="15902" max="15902" width="8.1796875" style="321" customWidth="1"/>
    <col min="15903" max="15903" width="7.81640625" style="321" customWidth="1"/>
    <col min="15904" max="16128" width="9.1796875" style="321"/>
    <col min="16129" max="16129" width="4.26953125" style="321" customWidth="1"/>
    <col min="16130" max="16130" width="29.26953125" style="321" customWidth="1"/>
    <col min="16131" max="16137" width="0" style="321" hidden="1" customWidth="1"/>
    <col min="16138" max="16138" width="7.1796875" style="321" customWidth="1"/>
    <col min="16139" max="16139" width="4.7265625" style="321" customWidth="1"/>
    <col min="16140" max="16140" width="8.1796875" style="321" customWidth="1"/>
    <col min="16141" max="16141" width="7.1796875" style="321" customWidth="1"/>
    <col min="16142" max="16142" width="4.26953125" style="321" customWidth="1"/>
    <col min="16143" max="16143" width="6.90625" style="321" customWidth="1"/>
    <col min="16144" max="16144" width="6.7265625" style="321" customWidth="1"/>
    <col min="16145" max="16145" width="4.453125" style="321" customWidth="1"/>
    <col min="16146" max="16146" width="7.453125" style="321" customWidth="1"/>
    <col min="16147" max="16147" width="6.7265625" style="321" customWidth="1"/>
    <col min="16148" max="16148" width="4.7265625" style="321" customWidth="1"/>
    <col min="16149" max="16149" width="7.54296875" style="321" customWidth="1"/>
    <col min="16150" max="16150" width="7" style="321" customWidth="1"/>
    <col min="16151" max="16151" width="4.453125" style="321" customWidth="1"/>
    <col min="16152" max="16152" width="6.7265625" style="321" customWidth="1"/>
    <col min="16153" max="16153" width="7.1796875" style="321" customWidth="1"/>
    <col min="16154" max="16154" width="5.08984375" style="321" customWidth="1"/>
    <col min="16155" max="16155" width="7.54296875" style="321" customWidth="1"/>
    <col min="16156" max="16156" width="7" style="321" customWidth="1"/>
    <col min="16157" max="16157" width="5" style="321" customWidth="1"/>
    <col min="16158" max="16158" width="8.1796875" style="321" customWidth="1"/>
    <col min="16159" max="16159" width="7.81640625" style="321" customWidth="1"/>
    <col min="16160" max="16384" width="9.1796875" style="321"/>
  </cols>
  <sheetData>
    <row r="1" spans="1:35" ht="15.5">
      <c r="G1" s="333"/>
      <c r="H1" s="333"/>
      <c r="AB1" s="333" t="s">
        <v>528</v>
      </c>
    </row>
    <row r="2" spans="1:35" ht="15.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</row>
    <row r="3" spans="1:35" ht="20">
      <c r="A3" s="805" t="s">
        <v>838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</row>
    <row r="5" spans="1:35" ht="15.5">
      <c r="A5" s="929" t="s">
        <v>913</v>
      </c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29"/>
      <c r="Z5" s="929"/>
      <c r="AA5" s="929"/>
      <c r="AB5" s="929"/>
      <c r="AC5" s="929"/>
      <c r="AD5" s="929"/>
    </row>
    <row r="7" spans="1:35" ht="13">
      <c r="A7" s="793" t="s">
        <v>709</v>
      </c>
      <c r="B7" s="793"/>
    </row>
    <row r="8" spans="1:35" ht="18">
      <c r="A8" s="378"/>
      <c r="B8" s="378"/>
      <c r="H8" s="321" t="s">
        <v>710</v>
      </c>
      <c r="AB8" s="321" t="s">
        <v>758</v>
      </c>
    </row>
    <row r="9" spans="1:35" ht="13.15" customHeight="1">
      <c r="A9" s="965" t="s">
        <v>68</v>
      </c>
      <c r="B9" s="965" t="s">
        <v>102</v>
      </c>
      <c r="C9" s="968" t="s">
        <v>19</v>
      </c>
      <c r="D9" s="969"/>
      <c r="E9" s="969"/>
      <c r="F9" s="970" t="s">
        <v>20</v>
      </c>
      <c r="G9" s="970"/>
      <c r="H9" s="970"/>
      <c r="I9" s="971" t="s">
        <v>132</v>
      </c>
      <c r="J9" s="972" t="s">
        <v>19</v>
      </c>
      <c r="K9" s="973"/>
      <c r="L9" s="973"/>
      <c r="M9" s="973"/>
      <c r="N9" s="973"/>
      <c r="O9" s="973"/>
      <c r="P9" s="973"/>
      <c r="Q9" s="973"/>
      <c r="R9" s="974"/>
      <c r="S9" s="972" t="s">
        <v>20</v>
      </c>
      <c r="T9" s="973"/>
      <c r="U9" s="973"/>
      <c r="V9" s="973"/>
      <c r="W9" s="973"/>
      <c r="X9" s="973"/>
      <c r="Y9" s="973"/>
      <c r="Z9" s="973"/>
      <c r="AA9" s="974"/>
      <c r="AB9" s="977" t="s">
        <v>132</v>
      </c>
      <c r="AC9" s="978"/>
      <c r="AD9" s="979"/>
    </row>
    <row r="10" spans="1:35" ht="24" customHeight="1">
      <c r="A10" s="966"/>
      <c r="B10" s="966"/>
      <c r="C10" s="379" t="s">
        <v>165</v>
      </c>
      <c r="D10" s="379" t="s">
        <v>166</v>
      </c>
      <c r="E10" s="379" t="s">
        <v>14</v>
      </c>
      <c r="F10" s="379" t="s">
        <v>165</v>
      </c>
      <c r="G10" s="379" t="s">
        <v>166</v>
      </c>
      <c r="H10" s="379" t="s">
        <v>14</v>
      </c>
      <c r="I10" s="971"/>
      <c r="J10" s="983" t="s">
        <v>165</v>
      </c>
      <c r="K10" s="984"/>
      <c r="L10" s="985"/>
      <c r="M10" s="983" t="s">
        <v>166</v>
      </c>
      <c r="N10" s="984"/>
      <c r="O10" s="985"/>
      <c r="P10" s="983" t="s">
        <v>14</v>
      </c>
      <c r="Q10" s="984"/>
      <c r="R10" s="985"/>
      <c r="S10" s="983" t="s">
        <v>165</v>
      </c>
      <c r="T10" s="984"/>
      <c r="U10" s="985"/>
      <c r="V10" s="983" t="s">
        <v>166</v>
      </c>
      <c r="W10" s="984"/>
      <c r="X10" s="985"/>
      <c r="Y10" s="983" t="s">
        <v>14</v>
      </c>
      <c r="Z10" s="984"/>
      <c r="AA10" s="985"/>
      <c r="AB10" s="980"/>
      <c r="AC10" s="981"/>
      <c r="AD10" s="982"/>
    </row>
    <row r="11" spans="1:35" s="319" customFormat="1" ht="13">
      <c r="A11" s="967"/>
      <c r="B11" s="967"/>
      <c r="C11" s="380">
        <v>3</v>
      </c>
      <c r="D11" s="380">
        <v>4</v>
      </c>
      <c r="E11" s="380">
        <v>5</v>
      </c>
      <c r="F11" s="380">
        <v>6</v>
      </c>
      <c r="G11" s="380">
        <v>7</v>
      </c>
      <c r="H11" s="380">
        <v>8</v>
      </c>
      <c r="I11" s="381">
        <v>9</v>
      </c>
      <c r="J11" s="382" t="s">
        <v>236</v>
      </c>
      <c r="K11" s="382" t="s">
        <v>37</v>
      </c>
      <c r="L11" s="382" t="s">
        <v>38</v>
      </c>
      <c r="M11" s="382" t="s">
        <v>236</v>
      </c>
      <c r="N11" s="382" t="s">
        <v>37</v>
      </c>
      <c r="O11" s="382" t="s">
        <v>38</v>
      </c>
      <c r="P11" s="382" t="s">
        <v>236</v>
      </c>
      <c r="Q11" s="382" t="s">
        <v>37</v>
      </c>
      <c r="R11" s="382" t="s">
        <v>38</v>
      </c>
      <c r="S11" s="382" t="s">
        <v>236</v>
      </c>
      <c r="T11" s="382" t="s">
        <v>37</v>
      </c>
      <c r="U11" s="382" t="s">
        <v>38</v>
      </c>
      <c r="V11" s="382" t="s">
        <v>236</v>
      </c>
      <c r="W11" s="382" t="s">
        <v>37</v>
      </c>
      <c r="X11" s="382" t="s">
        <v>38</v>
      </c>
      <c r="Y11" s="382" t="s">
        <v>236</v>
      </c>
      <c r="Z11" s="382" t="s">
        <v>37</v>
      </c>
      <c r="AA11" s="382" t="s">
        <v>38</v>
      </c>
      <c r="AB11" s="382" t="s">
        <v>236</v>
      </c>
      <c r="AC11" s="382" t="s">
        <v>37</v>
      </c>
      <c r="AD11" s="382" t="s">
        <v>38</v>
      </c>
    </row>
    <row r="12" spans="1:35" s="319" customFormat="1" ht="13">
      <c r="A12" s="383">
        <v>1</v>
      </c>
      <c r="B12" s="383">
        <v>2</v>
      </c>
      <c r="C12" s="380"/>
      <c r="D12" s="380"/>
      <c r="E12" s="380"/>
      <c r="F12" s="380"/>
      <c r="G12" s="380"/>
      <c r="H12" s="380"/>
      <c r="I12" s="381"/>
      <c r="J12" s="382">
        <v>3</v>
      </c>
      <c r="K12" s="382">
        <v>4</v>
      </c>
      <c r="L12" s="382">
        <v>5</v>
      </c>
      <c r="M12" s="382">
        <v>6</v>
      </c>
      <c r="N12" s="382">
        <v>7</v>
      </c>
      <c r="O12" s="382">
        <v>8</v>
      </c>
      <c r="P12" s="382">
        <v>9</v>
      </c>
      <c r="Q12" s="382">
        <v>10</v>
      </c>
      <c r="R12" s="382">
        <v>11</v>
      </c>
      <c r="S12" s="382">
        <v>12</v>
      </c>
      <c r="T12" s="382">
        <v>13</v>
      </c>
      <c r="U12" s="382">
        <v>14</v>
      </c>
      <c r="V12" s="382">
        <v>15</v>
      </c>
      <c r="W12" s="382">
        <v>16</v>
      </c>
      <c r="X12" s="382">
        <v>17</v>
      </c>
      <c r="Y12" s="382">
        <v>18</v>
      </c>
      <c r="Z12" s="382">
        <v>19</v>
      </c>
      <c r="AA12" s="382">
        <v>20</v>
      </c>
      <c r="AB12" s="382">
        <v>21</v>
      </c>
      <c r="AC12" s="382">
        <v>22</v>
      </c>
      <c r="AD12" s="382">
        <v>23</v>
      </c>
    </row>
    <row r="13" spans="1:35" s="319" customFormat="1" ht="13">
      <c r="A13" s="383"/>
      <c r="B13" s="384" t="s">
        <v>222</v>
      </c>
      <c r="C13" s="380"/>
      <c r="D13" s="380"/>
      <c r="E13" s="380"/>
      <c r="F13" s="380"/>
      <c r="G13" s="380"/>
      <c r="H13" s="380"/>
      <c r="I13" s="381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385" t="s">
        <v>746</v>
      </c>
      <c r="AF13" s="385" t="s">
        <v>747</v>
      </c>
      <c r="AG13" s="385" t="s">
        <v>748</v>
      </c>
    </row>
    <row r="14" spans="1:35" ht="13">
      <c r="A14" s="386">
        <v>1</v>
      </c>
      <c r="B14" s="387" t="s">
        <v>118</v>
      </c>
      <c r="C14" s="388">
        <f>ROUND(AT27_Req_FG_CA_Pry!I37*0.03, 2)</f>
        <v>64.69</v>
      </c>
      <c r="D14" s="388">
        <v>0</v>
      </c>
      <c r="E14" s="388">
        <f>C14+D14</f>
        <v>64.69</v>
      </c>
      <c r="F14" s="389">
        <f>ROUND('AT27A_Req_FG_CA_U Pry '!I37*0.03, 2)</f>
        <v>54.59</v>
      </c>
      <c r="G14" s="388">
        <v>0</v>
      </c>
      <c r="H14" s="388">
        <f>F14+G14</f>
        <v>54.59</v>
      </c>
      <c r="I14" s="388">
        <f>E14+H14</f>
        <v>119.28</v>
      </c>
      <c r="J14" s="263">
        <f>ROUND(C14*0.2475, 2)</f>
        <v>16.010000000000002</v>
      </c>
      <c r="K14" s="264">
        <f>ROUND(C14*0.009, 2)</f>
        <v>0.57999999999999996</v>
      </c>
      <c r="L14" s="263">
        <f>ROUND(C14*0.7435, 2)</f>
        <v>48.1</v>
      </c>
      <c r="M14" s="263">
        <f>ROUND(D14*0.2475, 2)</f>
        <v>0</v>
      </c>
      <c r="N14" s="264">
        <f>ROUND(D14*0.009, 2)</f>
        <v>0</v>
      </c>
      <c r="O14" s="263">
        <f>ROUND(D14*0.7435, 2)</f>
        <v>0</v>
      </c>
      <c r="P14" s="263">
        <f t="shared" ref="P14:R18" si="0">J14+M14</f>
        <v>16.010000000000002</v>
      </c>
      <c r="Q14" s="263">
        <f t="shared" si="0"/>
        <v>0.57999999999999996</v>
      </c>
      <c r="R14" s="263">
        <f t="shared" si="0"/>
        <v>48.1</v>
      </c>
      <c r="S14" s="263">
        <f>ROUND(F14*0.2475, 2)</f>
        <v>13.51</v>
      </c>
      <c r="T14" s="264">
        <f>ROUND(F14*0.009, 2)</f>
        <v>0.49</v>
      </c>
      <c r="U14" s="263">
        <f>ROUND(F14*0.7435, 2)</f>
        <v>40.590000000000003</v>
      </c>
      <c r="V14" s="263">
        <f>ROUND(G14*0.2475, 2)</f>
        <v>0</v>
      </c>
      <c r="W14" s="264">
        <f>ROUND(G14*0.009, 2)</f>
        <v>0</v>
      </c>
      <c r="X14" s="263">
        <f>ROUND(G14*0.7435, 2)</f>
        <v>0</v>
      </c>
      <c r="Y14" s="263">
        <f t="shared" ref="Y14:AA18" si="1">S14+V14</f>
        <v>13.51</v>
      </c>
      <c r="Z14" s="263">
        <f t="shared" si="1"/>
        <v>0.49</v>
      </c>
      <c r="AA14" s="263">
        <f t="shared" si="1"/>
        <v>40.590000000000003</v>
      </c>
      <c r="AB14" s="390">
        <f t="shared" ref="AB14:AD18" si="2">P14+Y14</f>
        <v>29.520000000000003</v>
      </c>
      <c r="AC14" s="390">
        <f t="shared" si="2"/>
        <v>1.0699999999999998</v>
      </c>
      <c r="AD14" s="390">
        <f t="shared" si="2"/>
        <v>88.69</v>
      </c>
      <c r="AE14" s="358">
        <f>AB14+AC14+AD14</f>
        <v>119.28</v>
      </c>
      <c r="AF14" s="358">
        <f>J14+K14+L14+S14+T14+U14</f>
        <v>119.28</v>
      </c>
      <c r="AG14" s="358">
        <f t="shared" ref="AG14:AG21" si="3">M14+N14+O14+V14+W14+X14</f>
        <v>0</v>
      </c>
    </row>
    <row r="15" spans="1:35" ht="13">
      <c r="A15" s="386">
        <v>2</v>
      </c>
      <c r="B15" s="387" t="s">
        <v>119</v>
      </c>
      <c r="C15" s="389">
        <f>ROUND(AT27_Req_FG_CA_Pry!G37*220*0.0000447, 2)</f>
        <v>963.94</v>
      </c>
      <c r="D15" s="389">
        <f>ROUND(AT27_Req_FG_CA_Pry!G37*220*0.000005, 2)</f>
        <v>107.82</v>
      </c>
      <c r="E15" s="389">
        <f>C15+D15</f>
        <v>1071.76</v>
      </c>
      <c r="F15" s="389">
        <f>ROUND('AT27A_Req_FG_CA_U Pry '!G37*220*0.000067, 2)</f>
        <v>812.78</v>
      </c>
      <c r="G15" s="389">
        <f>ROUND('AT27A_Req_FG_CA_U Pry '!G37*220*0.0000075, 2)</f>
        <v>90.98</v>
      </c>
      <c r="H15" s="389">
        <f>F15+G15</f>
        <v>903.76</v>
      </c>
      <c r="I15" s="388">
        <f>E15+H15</f>
        <v>1975.52</v>
      </c>
      <c r="J15" s="263">
        <f>ROUND(C15*0.2475, 2)</f>
        <v>238.58</v>
      </c>
      <c r="K15" s="264">
        <f>ROUND(C15*0.009, 2)</f>
        <v>8.68</v>
      </c>
      <c r="L15" s="263">
        <f>ROUND(C15*0.7435, 2)</f>
        <v>716.69</v>
      </c>
      <c r="M15" s="263">
        <f>ROUND(D15*0.2475, 2)</f>
        <v>26.69</v>
      </c>
      <c r="N15" s="264">
        <f>ROUND(D15*0.009, 2)</f>
        <v>0.97</v>
      </c>
      <c r="O15" s="263">
        <f>ROUND(D15*0.7435, 2)</f>
        <v>80.16</v>
      </c>
      <c r="P15" s="263">
        <f t="shared" si="0"/>
        <v>265.27000000000004</v>
      </c>
      <c r="Q15" s="263">
        <f t="shared" si="0"/>
        <v>9.65</v>
      </c>
      <c r="R15" s="263">
        <f t="shared" si="0"/>
        <v>796.85</v>
      </c>
      <c r="S15" s="263">
        <f>ROUND(F15*0.2475, 2)</f>
        <v>201.16</v>
      </c>
      <c r="T15" s="264">
        <f>ROUND(F15*0.009, 2)</f>
        <v>7.32</v>
      </c>
      <c r="U15" s="263">
        <f>ROUND(F15*0.7435, 2)</f>
        <v>604.29999999999995</v>
      </c>
      <c r="V15" s="263">
        <f>ROUND(G15*0.2475, 2)</f>
        <v>22.52</v>
      </c>
      <c r="W15" s="264">
        <f>ROUND(G15*0.009, 2)</f>
        <v>0.82</v>
      </c>
      <c r="X15" s="263">
        <f>ROUND(G15*0.7435, 2)</f>
        <v>67.64</v>
      </c>
      <c r="Y15" s="263">
        <f t="shared" si="1"/>
        <v>223.68</v>
      </c>
      <c r="Z15" s="263">
        <f t="shared" si="1"/>
        <v>8.14</v>
      </c>
      <c r="AA15" s="263">
        <f t="shared" si="1"/>
        <v>671.93999999999994</v>
      </c>
      <c r="AB15" s="390">
        <f t="shared" si="2"/>
        <v>488.95000000000005</v>
      </c>
      <c r="AC15" s="390">
        <f t="shared" si="2"/>
        <v>17.79</v>
      </c>
      <c r="AD15" s="390">
        <f t="shared" si="2"/>
        <v>1468.79</v>
      </c>
      <c r="AE15" s="358">
        <f>AB15+AC15+AD15</f>
        <v>1975.53</v>
      </c>
      <c r="AF15" s="358">
        <f>J15+K15+L15+S15+T15+U15</f>
        <v>1776.73</v>
      </c>
      <c r="AG15" s="358">
        <f t="shared" si="3"/>
        <v>198.8</v>
      </c>
    </row>
    <row r="16" spans="1:35" ht="13">
      <c r="A16" s="386">
        <v>3</v>
      </c>
      <c r="B16" s="387" t="s">
        <v>122</v>
      </c>
      <c r="C16" s="388">
        <f>ROUND('AT-30_Coook-cum-Helper'!E37*0.09, 2)</f>
        <v>357.39</v>
      </c>
      <c r="D16" s="388">
        <f>ROUND('AT-30_Coook-cum-Helper'!E37*0.01, 2)</f>
        <v>39.71</v>
      </c>
      <c r="E16" s="389">
        <f>C16+D16</f>
        <v>397.09999999999997</v>
      </c>
      <c r="F16" s="388">
        <f>ROUND('AT-30_Coook-cum-Helper'!I37*0.09, 2)</f>
        <v>163.80000000000001</v>
      </c>
      <c r="G16" s="388">
        <f>ROUND('AT-30_Coook-cum-Helper'!I37*0.01, 2)</f>
        <v>18.2</v>
      </c>
      <c r="H16" s="389">
        <f>F16+G16</f>
        <v>182</v>
      </c>
      <c r="I16" s="388">
        <f>E16+H16</f>
        <v>579.09999999999991</v>
      </c>
      <c r="J16" s="263">
        <f>ROUND(C16*0.2475, 2)</f>
        <v>88.45</v>
      </c>
      <c r="K16" s="264">
        <f>ROUND(C16*0.009, 2)</f>
        <v>3.22</v>
      </c>
      <c r="L16" s="263">
        <f>ROUND(C16*0.7435, 2)</f>
        <v>265.72000000000003</v>
      </c>
      <c r="M16" s="263">
        <f>ROUND(D16*0.2475, 2)</f>
        <v>9.83</v>
      </c>
      <c r="N16" s="264">
        <f>ROUND(D16*0.009, 2)</f>
        <v>0.36</v>
      </c>
      <c r="O16" s="263">
        <f>ROUND(D16*0.7435, 2)</f>
        <v>29.52</v>
      </c>
      <c r="P16" s="263">
        <f t="shared" si="0"/>
        <v>98.28</v>
      </c>
      <c r="Q16" s="263">
        <f t="shared" si="0"/>
        <v>3.58</v>
      </c>
      <c r="R16" s="263">
        <f t="shared" si="0"/>
        <v>295.24</v>
      </c>
      <c r="S16" s="263">
        <f>ROUND(F16*0.2475, 2)</f>
        <v>40.54</v>
      </c>
      <c r="T16" s="264">
        <f>ROUND(F16*0.009, 2)</f>
        <v>1.47</v>
      </c>
      <c r="U16" s="263">
        <f>ROUND(F16*0.7435, 2)</f>
        <v>121.79</v>
      </c>
      <c r="V16" s="263">
        <f>ROUND(G16*0.2475, 2)</f>
        <v>4.5</v>
      </c>
      <c r="W16" s="264">
        <f>ROUND(G16*0.009, 2)</f>
        <v>0.16</v>
      </c>
      <c r="X16" s="263">
        <f>ROUND(G16*0.7435, 2)</f>
        <v>13.53</v>
      </c>
      <c r="Y16" s="263">
        <f t="shared" si="1"/>
        <v>45.04</v>
      </c>
      <c r="Z16" s="263">
        <f t="shared" si="1"/>
        <v>1.63</v>
      </c>
      <c r="AA16" s="263">
        <f t="shared" si="1"/>
        <v>135.32</v>
      </c>
      <c r="AB16" s="390">
        <f t="shared" si="2"/>
        <v>143.32</v>
      </c>
      <c r="AC16" s="390">
        <f t="shared" si="2"/>
        <v>5.21</v>
      </c>
      <c r="AD16" s="390">
        <f t="shared" si="2"/>
        <v>430.56</v>
      </c>
      <c r="AE16" s="358">
        <f>AB16+AC16+AD16</f>
        <v>579.09</v>
      </c>
      <c r="AF16" s="358">
        <f>J16+K16+L16+S16+T16+U16</f>
        <v>521.19000000000005</v>
      </c>
      <c r="AG16" s="358">
        <f t="shared" si="3"/>
        <v>57.9</v>
      </c>
      <c r="AI16" s="482"/>
    </row>
    <row r="17" spans="1:34" ht="13">
      <c r="A17" s="386">
        <v>4</v>
      </c>
      <c r="B17" s="387" t="s">
        <v>120</v>
      </c>
      <c r="C17" s="389">
        <f>ROUND(AT27_Req_FG_CA_Pry!I37*0.026, 2)</f>
        <v>56.07</v>
      </c>
      <c r="D17" s="388">
        <v>0</v>
      </c>
      <c r="E17" s="388">
        <f>C17+D17</f>
        <v>56.07</v>
      </c>
      <c r="F17" s="389">
        <f>ROUND('AT27A_Req_FG_CA_U Pry '!I37*0.026, 2)</f>
        <v>47.31</v>
      </c>
      <c r="G17" s="388">
        <v>0</v>
      </c>
      <c r="H17" s="388">
        <f>F17+G17</f>
        <v>47.31</v>
      </c>
      <c r="I17" s="388">
        <f>E17+H17</f>
        <v>103.38</v>
      </c>
      <c r="J17" s="263">
        <f>ROUND(C17*0.2475, 2)</f>
        <v>13.88</v>
      </c>
      <c r="K17" s="264">
        <f>ROUND(C17*0.009, 2)</f>
        <v>0.5</v>
      </c>
      <c r="L17" s="263">
        <f>ROUND(C17*0.7435, 2)</f>
        <v>41.69</v>
      </c>
      <c r="M17" s="263">
        <f>ROUND(D17*0.2475, 2)</f>
        <v>0</v>
      </c>
      <c r="N17" s="264">
        <f>ROUND(D17*0.009, 2)</f>
        <v>0</v>
      </c>
      <c r="O17" s="263">
        <f>ROUND(D17*0.7435, 2)</f>
        <v>0</v>
      </c>
      <c r="P17" s="263">
        <f t="shared" si="0"/>
        <v>13.88</v>
      </c>
      <c r="Q17" s="263">
        <f t="shared" si="0"/>
        <v>0.5</v>
      </c>
      <c r="R17" s="263">
        <f t="shared" si="0"/>
        <v>41.69</v>
      </c>
      <c r="S17" s="263">
        <f>ROUND(F17*0.2475, 2)</f>
        <v>11.71</v>
      </c>
      <c r="T17" s="264">
        <f>ROUND(F17*0.009, 2)</f>
        <v>0.43</v>
      </c>
      <c r="U17" s="263">
        <f>ROUND(F17*0.7435, 2)</f>
        <v>35.17</v>
      </c>
      <c r="V17" s="263">
        <f>ROUND(G17*0.2475, 2)</f>
        <v>0</v>
      </c>
      <c r="W17" s="264">
        <f>ROUND(G17*0.009, 2)</f>
        <v>0</v>
      </c>
      <c r="X17" s="263">
        <f>ROUND(G17*0.7435, 2)</f>
        <v>0</v>
      </c>
      <c r="Y17" s="263">
        <f t="shared" si="1"/>
        <v>11.71</v>
      </c>
      <c r="Z17" s="263">
        <f t="shared" si="1"/>
        <v>0.43</v>
      </c>
      <c r="AA17" s="263">
        <f t="shared" si="1"/>
        <v>35.17</v>
      </c>
      <c r="AB17" s="390">
        <f t="shared" si="2"/>
        <v>25.590000000000003</v>
      </c>
      <c r="AC17" s="390">
        <f t="shared" si="2"/>
        <v>0.92999999999999994</v>
      </c>
      <c r="AD17" s="390">
        <f t="shared" si="2"/>
        <v>76.86</v>
      </c>
      <c r="AE17" s="358">
        <f>AB17+AC17+AD17</f>
        <v>103.38</v>
      </c>
      <c r="AF17" s="358">
        <f>J17+K17+L17+S17+T17+U17</f>
        <v>103.38000000000001</v>
      </c>
      <c r="AG17" s="358">
        <f t="shared" si="3"/>
        <v>0</v>
      </c>
    </row>
    <row r="18" spans="1:34" ht="13">
      <c r="A18" s="386">
        <v>5</v>
      </c>
      <c r="B18" s="387" t="s">
        <v>121</v>
      </c>
      <c r="C18" s="388">
        <f>ROUND((C14+C15+C16+C17)*0.027, 2)</f>
        <v>38.94</v>
      </c>
      <c r="D18" s="388">
        <v>0</v>
      </c>
      <c r="E18" s="388">
        <f>C18+D18</f>
        <v>38.94</v>
      </c>
      <c r="F18" s="388">
        <f>ROUND((F14+F15+F16+F17)*0.027, 2)</f>
        <v>29.12</v>
      </c>
      <c r="G18" s="388">
        <v>0</v>
      </c>
      <c r="H18" s="388">
        <f>F18+G18</f>
        <v>29.12</v>
      </c>
      <c r="I18" s="388">
        <f>E18+H18</f>
        <v>68.06</v>
      </c>
      <c r="J18" s="263">
        <f>ROUND(C18*0.2475, 2)</f>
        <v>9.64</v>
      </c>
      <c r="K18" s="264">
        <f>ROUND(C18*0.009, 2)</f>
        <v>0.35</v>
      </c>
      <c r="L18" s="263">
        <f>ROUND(C18*0.7435, 2)</f>
        <v>28.95</v>
      </c>
      <c r="M18" s="263">
        <f>ROUND(D18*0.2475, 2)</f>
        <v>0</v>
      </c>
      <c r="N18" s="264">
        <f>ROUND(D18*0.009, 2)</f>
        <v>0</v>
      </c>
      <c r="O18" s="263">
        <f>ROUND(D18*0.7435, 2)</f>
        <v>0</v>
      </c>
      <c r="P18" s="263">
        <f t="shared" si="0"/>
        <v>9.64</v>
      </c>
      <c r="Q18" s="263">
        <f t="shared" si="0"/>
        <v>0.35</v>
      </c>
      <c r="R18" s="263">
        <f t="shared" si="0"/>
        <v>28.95</v>
      </c>
      <c r="S18" s="263">
        <f>ROUND(F18*0.2475, 2)</f>
        <v>7.21</v>
      </c>
      <c r="T18" s="264">
        <f>ROUND(F18*0.009, 2)</f>
        <v>0.26</v>
      </c>
      <c r="U18" s="263">
        <f>ROUND(F18*0.7435, 2)</f>
        <v>21.65</v>
      </c>
      <c r="V18" s="263">
        <f>ROUND(G18*0.2475, 2)</f>
        <v>0</v>
      </c>
      <c r="W18" s="264">
        <f>ROUND(G18*0.009, 2)</f>
        <v>0</v>
      </c>
      <c r="X18" s="263">
        <f>ROUND(G18*0.7435, 2)</f>
        <v>0</v>
      </c>
      <c r="Y18" s="263">
        <f t="shared" si="1"/>
        <v>7.21</v>
      </c>
      <c r="Z18" s="263">
        <f t="shared" si="1"/>
        <v>0.26</v>
      </c>
      <c r="AA18" s="263">
        <f t="shared" si="1"/>
        <v>21.65</v>
      </c>
      <c r="AB18" s="390">
        <f t="shared" si="2"/>
        <v>16.850000000000001</v>
      </c>
      <c r="AC18" s="390">
        <f t="shared" si="2"/>
        <v>0.61</v>
      </c>
      <c r="AD18" s="390">
        <f t="shared" si="2"/>
        <v>50.599999999999994</v>
      </c>
      <c r="AE18" s="358">
        <f>AB18+AC18+AD18</f>
        <v>68.06</v>
      </c>
      <c r="AF18" s="358">
        <f>J18+K18+L18+S18+T18+U18</f>
        <v>68.06</v>
      </c>
      <c r="AG18" s="358">
        <f t="shared" si="3"/>
        <v>0</v>
      </c>
    </row>
    <row r="19" spans="1:34" ht="13">
      <c r="A19" s="386"/>
      <c r="B19" s="391" t="s">
        <v>232</v>
      </c>
      <c r="C19" s="388">
        <f>SUM(C14:C18)</f>
        <v>1481.03</v>
      </c>
      <c r="D19" s="388">
        <f t="shared" ref="D19:I19" si="4">SUM(D14:D18)</f>
        <v>147.53</v>
      </c>
      <c r="E19" s="388">
        <f t="shared" si="4"/>
        <v>1628.56</v>
      </c>
      <c r="F19" s="388">
        <f t="shared" si="4"/>
        <v>1107.5999999999999</v>
      </c>
      <c r="G19" s="388">
        <f t="shared" si="4"/>
        <v>109.18</v>
      </c>
      <c r="H19" s="388">
        <f t="shared" si="4"/>
        <v>1216.7799999999997</v>
      </c>
      <c r="I19" s="388">
        <f t="shared" si="4"/>
        <v>2845.34</v>
      </c>
      <c r="J19" s="263"/>
      <c r="K19" s="264"/>
      <c r="L19" s="263"/>
      <c r="M19" s="263"/>
      <c r="N19" s="264"/>
      <c r="O19" s="263"/>
      <c r="P19" s="263"/>
      <c r="Q19" s="264"/>
      <c r="R19" s="263"/>
      <c r="S19" s="263"/>
      <c r="T19" s="264"/>
      <c r="U19" s="263"/>
      <c r="V19" s="263"/>
      <c r="W19" s="264"/>
      <c r="X19" s="263"/>
      <c r="Y19" s="263"/>
      <c r="Z19" s="264"/>
      <c r="AA19" s="263"/>
      <c r="AB19" s="390"/>
      <c r="AC19" s="264"/>
      <c r="AD19" s="390"/>
      <c r="AE19" s="358"/>
      <c r="AF19" s="358"/>
      <c r="AG19" s="358"/>
    </row>
    <row r="20" spans="1:34" ht="13">
      <c r="A20" s="386">
        <v>6</v>
      </c>
      <c r="B20" s="387" t="s">
        <v>834</v>
      </c>
      <c r="C20" s="388">
        <f>'AT-28B_Kitchen repair'!E37</f>
        <v>0</v>
      </c>
      <c r="D20" s="388">
        <f>'AT-28B_Kitchen repair'!F37</f>
        <v>0</v>
      </c>
      <c r="E20" s="388">
        <f>C20+D20</f>
        <v>0</v>
      </c>
      <c r="F20" s="388">
        <v>0</v>
      </c>
      <c r="G20" s="388">
        <v>0</v>
      </c>
      <c r="H20" s="388">
        <f>F20+G20</f>
        <v>0</v>
      </c>
      <c r="I20" s="388">
        <f>E20+H20</f>
        <v>0</v>
      </c>
      <c r="J20" s="263">
        <f>ROUND(C20*0.2475, 2)</f>
        <v>0</v>
      </c>
      <c r="K20" s="264">
        <f>ROUND(C20*0.009, 2)</f>
        <v>0</v>
      </c>
      <c r="L20" s="263">
        <f>ROUND(C20*0.7435, 2)</f>
        <v>0</v>
      </c>
      <c r="M20" s="263">
        <f>ROUND(D20*0.2475, 2)</f>
        <v>0</v>
      </c>
      <c r="N20" s="264">
        <f>ROUND(D20*0.009, 2)</f>
        <v>0</v>
      </c>
      <c r="O20" s="263">
        <f>ROUND(D20*0.7435, 2)</f>
        <v>0</v>
      </c>
      <c r="P20" s="263">
        <f t="shared" ref="P20:R21" si="5">J20+M20</f>
        <v>0</v>
      </c>
      <c r="Q20" s="263">
        <f t="shared" si="5"/>
        <v>0</v>
      </c>
      <c r="R20" s="263">
        <f t="shared" si="5"/>
        <v>0</v>
      </c>
      <c r="S20" s="263">
        <f>ROUND(F20*0.2475, 2)</f>
        <v>0</v>
      </c>
      <c r="T20" s="264">
        <f>ROUND(F20*0.009, 2)</f>
        <v>0</v>
      </c>
      <c r="U20" s="263">
        <f>ROUND(F20*0.7435, 2)</f>
        <v>0</v>
      </c>
      <c r="V20" s="263">
        <f>ROUND(G20*0.2475, 2)</f>
        <v>0</v>
      </c>
      <c r="W20" s="264">
        <f>ROUND(G20*0.009, 2)</f>
        <v>0</v>
      </c>
      <c r="X20" s="263">
        <f>ROUND(G20*0.7435, 2)</f>
        <v>0</v>
      </c>
      <c r="Y20" s="263">
        <f t="shared" ref="Y20:AA21" si="6">S20+V20</f>
        <v>0</v>
      </c>
      <c r="Z20" s="263">
        <f t="shared" si="6"/>
        <v>0</v>
      </c>
      <c r="AA20" s="263">
        <f t="shared" si="6"/>
        <v>0</v>
      </c>
      <c r="AB20" s="390">
        <f t="shared" ref="AB20:AD21" si="7">P20+Y20</f>
        <v>0</v>
      </c>
      <c r="AC20" s="390">
        <f t="shared" si="7"/>
        <v>0</v>
      </c>
      <c r="AD20" s="390">
        <f t="shared" si="7"/>
        <v>0</v>
      </c>
      <c r="AE20" s="358">
        <f>AB20+AC20+AD20</f>
        <v>0</v>
      </c>
      <c r="AF20" s="358">
        <f>J20+K20+L20+S20+T20+U20</f>
        <v>0</v>
      </c>
      <c r="AG20" s="358">
        <f t="shared" si="3"/>
        <v>0</v>
      </c>
    </row>
    <row r="21" spans="1:34" ht="13">
      <c r="A21" s="386">
        <v>7</v>
      </c>
      <c r="B21" s="387" t="s">
        <v>835</v>
      </c>
      <c r="C21" s="388">
        <f>'AT29_A_Replacement KD'!T35</f>
        <v>0</v>
      </c>
      <c r="D21" s="388">
        <f>'AT29_A_Replacement KD'!U35</f>
        <v>0</v>
      </c>
      <c r="E21" s="388">
        <f>C21+D21</f>
        <v>0</v>
      </c>
      <c r="F21" s="388">
        <v>0</v>
      </c>
      <c r="G21" s="388">
        <v>0</v>
      </c>
      <c r="H21" s="388">
        <f>F21+G21</f>
        <v>0</v>
      </c>
      <c r="I21" s="388">
        <f>E21+H21</f>
        <v>0</v>
      </c>
      <c r="J21" s="263">
        <f>ROUND(C21*0.2475, 2)</f>
        <v>0</v>
      </c>
      <c r="K21" s="264">
        <f>ROUND(C21*0.009, 2)</f>
        <v>0</v>
      </c>
      <c r="L21" s="263">
        <f>ROUND(C21*0.7435, 2)</f>
        <v>0</v>
      </c>
      <c r="M21" s="263">
        <f>ROUND(D21*0.2475, 2)</f>
        <v>0</v>
      </c>
      <c r="N21" s="264">
        <f>ROUND(D21*0.009, 2)</f>
        <v>0</v>
      </c>
      <c r="O21" s="263">
        <f>ROUND(D21*0.7435, 2)</f>
        <v>0</v>
      </c>
      <c r="P21" s="263">
        <f t="shared" si="5"/>
        <v>0</v>
      </c>
      <c r="Q21" s="263">
        <f t="shared" si="5"/>
        <v>0</v>
      </c>
      <c r="R21" s="263">
        <f t="shared" si="5"/>
        <v>0</v>
      </c>
      <c r="S21" s="263">
        <f>ROUND(F21*0.2475, 2)</f>
        <v>0</v>
      </c>
      <c r="T21" s="264">
        <f>ROUND(F21*0.009, 2)</f>
        <v>0</v>
      </c>
      <c r="U21" s="263">
        <f>ROUND(F21*0.7435, 2)</f>
        <v>0</v>
      </c>
      <c r="V21" s="263">
        <f>ROUND(G21*0.2475, 2)</f>
        <v>0</v>
      </c>
      <c r="W21" s="264">
        <f>ROUND(G21*0.009, 2)</f>
        <v>0</v>
      </c>
      <c r="X21" s="263">
        <f>ROUND(G21*0.7435, 2)</f>
        <v>0</v>
      </c>
      <c r="Y21" s="263">
        <f t="shared" si="6"/>
        <v>0</v>
      </c>
      <c r="Z21" s="263">
        <f t="shared" si="6"/>
        <v>0</v>
      </c>
      <c r="AA21" s="263">
        <f t="shared" si="6"/>
        <v>0</v>
      </c>
      <c r="AB21" s="390">
        <f t="shared" si="7"/>
        <v>0</v>
      </c>
      <c r="AC21" s="390">
        <f t="shared" si="7"/>
        <v>0</v>
      </c>
      <c r="AD21" s="390">
        <f t="shared" si="7"/>
        <v>0</v>
      </c>
      <c r="AE21" s="358">
        <f>AB21+AC21+AD21</f>
        <v>0</v>
      </c>
      <c r="AF21" s="358">
        <f>J21+K21+L21+S21+T21+U21</f>
        <v>0</v>
      </c>
      <c r="AG21" s="358">
        <f t="shared" si="3"/>
        <v>0</v>
      </c>
    </row>
    <row r="22" spans="1:34" ht="13">
      <c r="A22" s="975" t="s">
        <v>749</v>
      </c>
      <c r="B22" s="976"/>
      <c r="C22" s="388">
        <f>SUM(C14:C21)</f>
        <v>2962.06</v>
      </c>
      <c r="D22" s="388">
        <f t="shared" ref="D22:AD22" si="8">SUM(D14:D21)</f>
        <v>295.06</v>
      </c>
      <c r="E22" s="388">
        <f t="shared" si="8"/>
        <v>3257.12</v>
      </c>
      <c r="F22" s="388">
        <f t="shared" si="8"/>
        <v>2215.1999999999998</v>
      </c>
      <c r="G22" s="388">
        <f t="shared" si="8"/>
        <v>218.36</v>
      </c>
      <c r="H22" s="388">
        <f t="shared" si="8"/>
        <v>2433.5599999999995</v>
      </c>
      <c r="I22" s="389">
        <f>SUM(I14:I21)</f>
        <v>5690.68</v>
      </c>
      <c r="J22" s="392">
        <f t="shared" si="8"/>
        <v>366.56</v>
      </c>
      <c r="K22" s="392">
        <f t="shared" si="8"/>
        <v>13.33</v>
      </c>
      <c r="L22" s="392">
        <f t="shared" si="8"/>
        <v>1101.1500000000003</v>
      </c>
      <c r="M22" s="392">
        <f t="shared" si="8"/>
        <v>36.520000000000003</v>
      </c>
      <c r="N22" s="392">
        <f t="shared" si="8"/>
        <v>1.33</v>
      </c>
      <c r="O22" s="392">
        <f t="shared" si="8"/>
        <v>109.67999999999999</v>
      </c>
      <c r="P22" s="392">
        <f t="shared" si="8"/>
        <v>403.08000000000004</v>
      </c>
      <c r="Q22" s="392">
        <f t="shared" si="8"/>
        <v>14.66</v>
      </c>
      <c r="R22" s="392">
        <f t="shared" si="8"/>
        <v>1210.8300000000002</v>
      </c>
      <c r="S22" s="392">
        <f t="shared" si="8"/>
        <v>274.12999999999994</v>
      </c>
      <c r="T22" s="392">
        <f t="shared" si="8"/>
        <v>9.9700000000000006</v>
      </c>
      <c r="U22" s="392">
        <f t="shared" si="8"/>
        <v>823.49999999999989</v>
      </c>
      <c r="V22" s="392">
        <f t="shared" si="8"/>
        <v>27.02</v>
      </c>
      <c r="W22" s="392">
        <f t="shared" si="8"/>
        <v>0.98</v>
      </c>
      <c r="X22" s="392">
        <f t="shared" si="8"/>
        <v>81.17</v>
      </c>
      <c r="Y22" s="392">
        <f t="shared" si="8"/>
        <v>301.14999999999998</v>
      </c>
      <c r="Z22" s="392">
        <f t="shared" si="8"/>
        <v>10.950000000000001</v>
      </c>
      <c r="AA22" s="393">
        <f t="shared" si="8"/>
        <v>904.66999999999985</v>
      </c>
      <c r="AB22" s="392">
        <f>SUM(AB14:AB21)</f>
        <v>704.23</v>
      </c>
      <c r="AC22" s="392">
        <f t="shared" si="8"/>
        <v>25.61</v>
      </c>
      <c r="AD22" s="392">
        <f t="shared" si="8"/>
        <v>2115.5</v>
      </c>
      <c r="AE22" s="393">
        <f>SUM(AE14:AE21)</f>
        <v>2845.34</v>
      </c>
      <c r="AF22" s="393">
        <f>SUM(AF14:AF21)</f>
        <v>2588.64</v>
      </c>
      <c r="AG22" s="393">
        <f>SUM(AG14:AG21)</f>
        <v>256.7</v>
      </c>
      <c r="AH22" s="482">
        <f>AF22+AG22</f>
        <v>2845.3399999999997</v>
      </c>
    </row>
    <row r="23" spans="1:34">
      <c r="A23" s="348"/>
      <c r="B23" s="348"/>
    </row>
    <row r="25" spans="1:34">
      <c r="AE25" s="482"/>
      <c r="AF25" s="482"/>
      <c r="AG25" s="482"/>
    </row>
    <row r="27" spans="1:34" ht="13">
      <c r="A27" s="13" t="s">
        <v>750</v>
      </c>
    </row>
    <row r="28" spans="1:34" ht="13">
      <c r="A28" s="13">
        <f>'AT-30_Coook-cum-Helper'!A42</f>
        <v>0</v>
      </c>
      <c r="AE28" s="482"/>
      <c r="AF28" s="482"/>
      <c r="AG28" s="482"/>
    </row>
    <row r="29" spans="1:34" ht="13">
      <c r="G29" s="321" t="s">
        <v>751</v>
      </c>
      <c r="Y29" s="319" t="s">
        <v>706</v>
      </c>
    </row>
    <row r="30" spans="1:34">
      <c r="G30" s="321" t="s">
        <v>752</v>
      </c>
      <c r="Y30" s="321" t="s">
        <v>707</v>
      </c>
    </row>
    <row r="31" spans="1:34">
      <c r="G31" s="321" t="s">
        <v>753</v>
      </c>
      <c r="Y31" s="321" t="s">
        <v>708</v>
      </c>
    </row>
  </sheetData>
  <mergeCells count="19">
    <mergeCell ref="A22:B22"/>
    <mergeCell ref="S9:AA9"/>
    <mergeCell ref="AB9:AD10"/>
    <mergeCell ref="J10:L10"/>
    <mergeCell ref="M10:O10"/>
    <mergeCell ref="P10:R10"/>
    <mergeCell ref="S10:U10"/>
    <mergeCell ref="V10:X10"/>
    <mergeCell ref="Y10:AA10"/>
    <mergeCell ref="A2:AD2"/>
    <mergeCell ref="A3:AD3"/>
    <mergeCell ref="A5:AD5"/>
    <mergeCell ref="A7:B7"/>
    <mergeCell ref="A9:A11"/>
    <mergeCell ref="B9:B11"/>
    <mergeCell ref="C9:E9"/>
    <mergeCell ref="F9:H9"/>
    <mergeCell ref="I9:I10"/>
    <mergeCell ref="J9:R9"/>
  </mergeCells>
  <printOptions horizontalCentered="1"/>
  <pageMargins left="0.45" right="0.45" top="1.27" bottom="0.39" header="0.3" footer="0.3"/>
  <pageSetup paperSize="9" scale="74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L45"/>
  <sheetViews>
    <sheetView view="pageBreakPreview" topLeftCell="A9" zoomScaleSheetLayoutView="100" workbookViewId="0">
      <selection activeCell="A43" sqref="A43"/>
    </sheetView>
  </sheetViews>
  <sheetFormatPr defaultColWidth="9.1796875" defaultRowHeight="12.5"/>
  <cols>
    <col min="1" max="1" width="7.453125" style="117" customWidth="1"/>
    <col min="2" max="2" width="20.1796875" style="117" customWidth="1"/>
    <col min="3" max="3" width="11.08984375" style="117" customWidth="1"/>
    <col min="4" max="4" width="10" style="117" customWidth="1"/>
    <col min="5" max="5" width="11.90625" style="117" customWidth="1"/>
    <col min="6" max="6" width="12.08984375" style="117" customWidth="1"/>
    <col min="7" max="7" width="13.1796875" style="117" customWidth="1"/>
    <col min="8" max="8" width="14.54296875" style="117" customWidth="1"/>
    <col min="9" max="9" width="12.6328125" style="117" customWidth="1"/>
    <col min="10" max="10" width="14" style="117" customWidth="1"/>
    <col min="11" max="12" width="10.81640625" style="117" customWidth="1"/>
    <col min="13" max="16384" width="9.1796875" style="117"/>
  </cols>
  <sheetData>
    <row r="1" spans="1:12" s="61" customFormat="1" ht="13">
      <c r="E1" s="986"/>
      <c r="F1" s="986"/>
      <c r="G1" s="986"/>
      <c r="H1" s="986"/>
      <c r="I1" s="986"/>
      <c r="J1" s="198" t="s">
        <v>648</v>
      </c>
    </row>
    <row r="2" spans="1:12" s="61" customFormat="1" ht="15.5">
      <c r="A2" s="987" t="s">
        <v>0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2" s="61" customFormat="1" ht="20">
      <c r="A3" s="756" t="s">
        <v>838</v>
      </c>
      <c r="B3" s="756"/>
      <c r="C3" s="756"/>
      <c r="D3" s="756"/>
      <c r="E3" s="756"/>
      <c r="F3" s="756"/>
      <c r="G3" s="756"/>
      <c r="H3" s="756"/>
      <c r="I3" s="756"/>
      <c r="J3" s="756"/>
    </row>
    <row r="4" spans="1:12" s="61" customFormat="1" ht="14.25" customHeight="1"/>
    <row r="5" spans="1:12" ht="19.5" customHeight="1">
      <c r="A5" s="988" t="s">
        <v>914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</row>
    <row r="6" spans="1:12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2" ht="0.75" customHeight="1"/>
    <row r="8" spans="1:12" ht="13">
      <c r="A8" s="398" t="s">
        <v>757</v>
      </c>
      <c r="B8" s="398"/>
      <c r="C8" s="199"/>
      <c r="H8" s="685" t="s">
        <v>916</v>
      </c>
      <c r="I8" s="685"/>
      <c r="J8" s="685"/>
      <c r="K8" s="685"/>
      <c r="L8" s="685"/>
    </row>
    <row r="9" spans="1:12" ht="18" customHeight="1">
      <c r="A9" s="827" t="s">
        <v>2</v>
      </c>
      <c r="B9" s="827" t="s">
        <v>31</v>
      </c>
      <c r="C9" s="998" t="s">
        <v>649</v>
      </c>
      <c r="D9" s="998"/>
      <c r="E9" s="998" t="s">
        <v>119</v>
      </c>
      <c r="F9" s="998"/>
      <c r="G9" s="998" t="s">
        <v>650</v>
      </c>
      <c r="H9" s="998"/>
      <c r="I9" s="998" t="s">
        <v>120</v>
      </c>
      <c r="J9" s="998"/>
      <c r="K9" s="998" t="s">
        <v>121</v>
      </c>
      <c r="L9" s="998"/>
    </row>
    <row r="10" spans="1:12" ht="44.25" customHeight="1">
      <c r="A10" s="827"/>
      <c r="B10" s="827"/>
      <c r="C10" s="64" t="s">
        <v>651</v>
      </c>
      <c r="D10" s="64" t="s">
        <v>652</v>
      </c>
      <c r="E10" s="64" t="s">
        <v>653</v>
      </c>
      <c r="F10" s="64" t="s">
        <v>654</v>
      </c>
      <c r="G10" s="64" t="s">
        <v>653</v>
      </c>
      <c r="H10" s="64" t="s">
        <v>654</v>
      </c>
      <c r="I10" s="64" t="s">
        <v>651</v>
      </c>
      <c r="J10" s="64" t="s">
        <v>652</v>
      </c>
      <c r="K10" s="64" t="s">
        <v>651</v>
      </c>
      <c r="L10" s="64" t="s">
        <v>652</v>
      </c>
    </row>
    <row r="11" spans="1:12" ht="13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</row>
    <row r="12" spans="1:12" ht="14" customHeight="1">
      <c r="A12" s="507">
        <v>1</v>
      </c>
      <c r="B12" s="201" t="s">
        <v>672</v>
      </c>
      <c r="C12" s="989" t="s">
        <v>754</v>
      </c>
      <c r="D12" s="990"/>
      <c r="E12" s="990"/>
      <c r="F12" s="990"/>
      <c r="G12" s="990"/>
      <c r="H12" s="990"/>
      <c r="I12" s="990"/>
      <c r="J12" s="990"/>
      <c r="K12" s="990"/>
      <c r="L12" s="991"/>
    </row>
    <row r="13" spans="1:12" ht="14">
      <c r="A13" s="507">
        <v>2</v>
      </c>
      <c r="B13" s="33" t="s">
        <v>673</v>
      </c>
      <c r="C13" s="992"/>
      <c r="D13" s="993"/>
      <c r="E13" s="993"/>
      <c r="F13" s="993"/>
      <c r="G13" s="993"/>
      <c r="H13" s="993"/>
      <c r="I13" s="993"/>
      <c r="J13" s="993"/>
      <c r="K13" s="993"/>
      <c r="L13" s="994"/>
    </row>
    <row r="14" spans="1:12" ht="14">
      <c r="A14" s="507">
        <v>3</v>
      </c>
      <c r="B14" s="201" t="s">
        <v>674</v>
      </c>
      <c r="C14" s="992"/>
      <c r="D14" s="993"/>
      <c r="E14" s="993"/>
      <c r="F14" s="993"/>
      <c r="G14" s="993"/>
      <c r="H14" s="993"/>
      <c r="I14" s="993"/>
      <c r="J14" s="993"/>
      <c r="K14" s="993"/>
      <c r="L14" s="994"/>
    </row>
    <row r="15" spans="1:12" ht="14">
      <c r="A15" s="507">
        <v>4</v>
      </c>
      <c r="B15" s="33" t="s">
        <v>675</v>
      </c>
      <c r="C15" s="992"/>
      <c r="D15" s="993"/>
      <c r="E15" s="993"/>
      <c r="F15" s="993"/>
      <c r="G15" s="993"/>
      <c r="H15" s="993"/>
      <c r="I15" s="993"/>
      <c r="J15" s="993"/>
      <c r="K15" s="993"/>
      <c r="L15" s="994"/>
    </row>
    <row r="16" spans="1:12" ht="14">
      <c r="A16" s="507">
        <v>5</v>
      </c>
      <c r="B16" s="33" t="s">
        <v>676</v>
      </c>
      <c r="C16" s="992"/>
      <c r="D16" s="993"/>
      <c r="E16" s="993"/>
      <c r="F16" s="993"/>
      <c r="G16" s="993"/>
      <c r="H16" s="993"/>
      <c r="I16" s="993"/>
      <c r="J16" s="993"/>
      <c r="K16" s="993"/>
      <c r="L16" s="994"/>
    </row>
    <row r="17" spans="1:12" ht="14">
      <c r="A17" s="507">
        <v>6</v>
      </c>
      <c r="B17" s="33" t="s">
        <v>677</v>
      </c>
      <c r="C17" s="992"/>
      <c r="D17" s="993"/>
      <c r="E17" s="993"/>
      <c r="F17" s="993"/>
      <c r="G17" s="993"/>
      <c r="H17" s="993"/>
      <c r="I17" s="993"/>
      <c r="J17" s="993"/>
      <c r="K17" s="993"/>
      <c r="L17" s="994"/>
    </row>
    <row r="18" spans="1:12" ht="14">
      <c r="A18" s="507">
        <v>7</v>
      </c>
      <c r="B18" s="201" t="s">
        <v>678</v>
      </c>
      <c r="C18" s="992"/>
      <c r="D18" s="993"/>
      <c r="E18" s="993"/>
      <c r="F18" s="993"/>
      <c r="G18" s="993"/>
      <c r="H18" s="993"/>
      <c r="I18" s="993"/>
      <c r="J18" s="993"/>
      <c r="K18" s="993"/>
      <c r="L18" s="994"/>
    </row>
    <row r="19" spans="1:12" ht="14">
      <c r="A19" s="507">
        <v>8</v>
      </c>
      <c r="B19" s="33" t="s">
        <v>679</v>
      </c>
      <c r="C19" s="992"/>
      <c r="D19" s="993"/>
      <c r="E19" s="993"/>
      <c r="F19" s="993"/>
      <c r="G19" s="993"/>
      <c r="H19" s="993"/>
      <c r="I19" s="993"/>
      <c r="J19" s="993"/>
      <c r="K19" s="993"/>
      <c r="L19" s="994"/>
    </row>
    <row r="20" spans="1:12" ht="14">
      <c r="A20" s="507">
        <v>9</v>
      </c>
      <c r="B20" s="33" t="s">
        <v>680</v>
      </c>
      <c r="C20" s="992"/>
      <c r="D20" s="993"/>
      <c r="E20" s="993"/>
      <c r="F20" s="993"/>
      <c r="G20" s="993"/>
      <c r="H20" s="993"/>
      <c r="I20" s="993"/>
      <c r="J20" s="993"/>
      <c r="K20" s="993"/>
      <c r="L20" s="994"/>
    </row>
    <row r="21" spans="1:12" ht="14">
      <c r="A21" s="507">
        <v>10</v>
      </c>
      <c r="B21" s="33" t="s">
        <v>681</v>
      </c>
      <c r="C21" s="992"/>
      <c r="D21" s="993"/>
      <c r="E21" s="993"/>
      <c r="F21" s="993"/>
      <c r="G21" s="993"/>
      <c r="H21" s="993"/>
      <c r="I21" s="993"/>
      <c r="J21" s="993"/>
      <c r="K21" s="993"/>
      <c r="L21" s="994"/>
    </row>
    <row r="22" spans="1:12" ht="14">
      <c r="A22" s="507">
        <v>11</v>
      </c>
      <c r="B22" s="33" t="s">
        <v>682</v>
      </c>
      <c r="C22" s="992"/>
      <c r="D22" s="993"/>
      <c r="E22" s="993"/>
      <c r="F22" s="993"/>
      <c r="G22" s="993"/>
      <c r="H22" s="993"/>
      <c r="I22" s="993"/>
      <c r="J22" s="993"/>
      <c r="K22" s="993"/>
      <c r="L22" s="994"/>
    </row>
    <row r="23" spans="1:12" ht="14">
      <c r="A23" s="507">
        <v>12</v>
      </c>
      <c r="B23" s="33" t="s">
        <v>683</v>
      </c>
      <c r="C23" s="992"/>
      <c r="D23" s="993"/>
      <c r="E23" s="993"/>
      <c r="F23" s="993"/>
      <c r="G23" s="993"/>
      <c r="H23" s="993"/>
      <c r="I23" s="993"/>
      <c r="J23" s="993"/>
      <c r="K23" s="993"/>
      <c r="L23" s="994"/>
    </row>
    <row r="24" spans="1:12" ht="14">
      <c r="A24" s="507">
        <v>13</v>
      </c>
      <c r="B24" s="33" t="s">
        <v>684</v>
      </c>
      <c r="C24" s="992"/>
      <c r="D24" s="993"/>
      <c r="E24" s="993"/>
      <c r="F24" s="993"/>
      <c r="G24" s="993"/>
      <c r="H24" s="993"/>
      <c r="I24" s="993"/>
      <c r="J24" s="993"/>
      <c r="K24" s="993"/>
      <c r="L24" s="994"/>
    </row>
    <row r="25" spans="1:12" ht="14">
      <c r="A25" s="507">
        <v>14</v>
      </c>
      <c r="B25" s="33" t="s">
        <v>685</v>
      </c>
      <c r="C25" s="992"/>
      <c r="D25" s="993"/>
      <c r="E25" s="993"/>
      <c r="F25" s="993"/>
      <c r="G25" s="993"/>
      <c r="H25" s="993"/>
      <c r="I25" s="993"/>
      <c r="J25" s="993"/>
      <c r="K25" s="993"/>
      <c r="L25" s="994"/>
    </row>
    <row r="26" spans="1:12" ht="14">
      <c r="A26" s="507">
        <v>15</v>
      </c>
      <c r="B26" s="201" t="s">
        <v>686</v>
      </c>
      <c r="C26" s="992"/>
      <c r="D26" s="993"/>
      <c r="E26" s="993"/>
      <c r="F26" s="993"/>
      <c r="G26" s="993"/>
      <c r="H26" s="993"/>
      <c r="I26" s="993"/>
      <c r="J26" s="993"/>
      <c r="K26" s="993"/>
      <c r="L26" s="994"/>
    </row>
    <row r="27" spans="1:12" ht="14">
      <c r="A27" s="507">
        <v>16</v>
      </c>
      <c r="B27" s="201" t="s">
        <v>687</v>
      </c>
      <c r="C27" s="992"/>
      <c r="D27" s="993"/>
      <c r="E27" s="993"/>
      <c r="F27" s="993"/>
      <c r="G27" s="993"/>
      <c r="H27" s="993"/>
      <c r="I27" s="993"/>
      <c r="J27" s="993"/>
      <c r="K27" s="993"/>
      <c r="L27" s="994"/>
    </row>
    <row r="28" spans="1:12" ht="14">
      <c r="A28" s="507">
        <v>17</v>
      </c>
      <c r="B28" s="33" t="s">
        <v>688</v>
      </c>
      <c r="C28" s="992"/>
      <c r="D28" s="993"/>
      <c r="E28" s="993"/>
      <c r="F28" s="993"/>
      <c r="G28" s="993"/>
      <c r="H28" s="993"/>
      <c r="I28" s="993"/>
      <c r="J28" s="993"/>
      <c r="K28" s="993"/>
      <c r="L28" s="994"/>
    </row>
    <row r="29" spans="1:12" ht="14">
      <c r="A29" s="507">
        <v>18</v>
      </c>
      <c r="B29" s="201" t="s">
        <v>689</v>
      </c>
      <c r="C29" s="992"/>
      <c r="D29" s="993"/>
      <c r="E29" s="993"/>
      <c r="F29" s="993"/>
      <c r="G29" s="993"/>
      <c r="H29" s="993"/>
      <c r="I29" s="993"/>
      <c r="J29" s="993"/>
      <c r="K29" s="993"/>
      <c r="L29" s="994"/>
    </row>
    <row r="30" spans="1:12" ht="14">
      <c r="A30" s="507">
        <v>19</v>
      </c>
      <c r="B30" s="33" t="s">
        <v>690</v>
      </c>
      <c r="C30" s="992"/>
      <c r="D30" s="993"/>
      <c r="E30" s="993"/>
      <c r="F30" s="993"/>
      <c r="G30" s="993"/>
      <c r="H30" s="993"/>
      <c r="I30" s="993"/>
      <c r="J30" s="993"/>
      <c r="K30" s="993"/>
      <c r="L30" s="994"/>
    </row>
    <row r="31" spans="1:12" ht="14">
      <c r="A31" s="507">
        <v>20</v>
      </c>
      <c r="B31" s="33" t="s">
        <v>691</v>
      </c>
      <c r="C31" s="992"/>
      <c r="D31" s="993"/>
      <c r="E31" s="993"/>
      <c r="F31" s="993"/>
      <c r="G31" s="993"/>
      <c r="H31" s="993"/>
      <c r="I31" s="993"/>
      <c r="J31" s="993"/>
      <c r="K31" s="993"/>
      <c r="L31" s="994"/>
    </row>
    <row r="32" spans="1:12" ht="14">
      <c r="A32" s="507">
        <v>21</v>
      </c>
      <c r="B32" s="33" t="s">
        <v>692</v>
      </c>
      <c r="C32" s="992"/>
      <c r="D32" s="993"/>
      <c r="E32" s="993"/>
      <c r="F32" s="993"/>
      <c r="G32" s="993"/>
      <c r="H32" s="993"/>
      <c r="I32" s="993"/>
      <c r="J32" s="993"/>
      <c r="K32" s="993"/>
      <c r="L32" s="994"/>
    </row>
    <row r="33" spans="1:12" ht="14">
      <c r="A33" s="507">
        <v>22</v>
      </c>
      <c r="B33" s="33" t="s">
        <v>693</v>
      </c>
      <c r="C33" s="992"/>
      <c r="D33" s="993"/>
      <c r="E33" s="993"/>
      <c r="F33" s="993"/>
      <c r="G33" s="993"/>
      <c r="H33" s="993"/>
      <c r="I33" s="993"/>
      <c r="J33" s="993"/>
      <c r="K33" s="993"/>
      <c r="L33" s="994"/>
    </row>
    <row r="34" spans="1:12" ht="14">
      <c r="A34" s="507">
        <v>23</v>
      </c>
      <c r="B34" s="33" t="s">
        <v>694</v>
      </c>
      <c r="C34" s="992"/>
      <c r="D34" s="993"/>
      <c r="E34" s="993"/>
      <c r="F34" s="993"/>
      <c r="G34" s="993"/>
      <c r="H34" s="993"/>
      <c r="I34" s="993"/>
      <c r="J34" s="993"/>
      <c r="K34" s="993"/>
      <c r="L34" s="994"/>
    </row>
    <row r="35" spans="1:12" s="485" customFormat="1" ht="14">
      <c r="A35" s="484">
        <v>24</v>
      </c>
      <c r="B35" s="33" t="s">
        <v>919</v>
      </c>
      <c r="C35" s="992"/>
      <c r="D35" s="993"/>
      <c r="E35" s="993"/>
      <c r="F35" s="993"/>
      <c r="G35" s="993"/>
      <c r="H35" s="993"/>
      <c r="I35" s="993"/>
      <c r="J35" s="993"/>
      <c r="K35" s="993"/>
      <c r="L35" s="994"/>
    </row>
    <row r="36" spans="1:12" s="485" customFormat="1" ht="14">
      <c r="A36" s="484">
        <v>25</v>
      </c>
      <c r="B36" s="33" t="s">
        <v>920</v>
      </c>
      <c r="C36" s="992"/>
      <c r="D36" s="993"/>
      <c r="E36" s="993"/>
      <c r="F36" s="993"/>
      <c r="G36" s="993"/>
      <c r="H36" s="993"/>
      <c r="I36" s="993"/>
      <c r="J36" s="993"/>
      <c r="K36" s="993"/>
      <c r="L36" s="994"/>
    </row>
    <row r="37" spans="1:12" s="485" customFormat="1" ht="14">
      <c r="A37" s="484">
        <v>26</v>
      </c>
      <c r="B37" s="33" t="s">
        <v>921</v>
      </c>
      <c r="C37" s="995"/>
      <c r="D37" s="996"/>
      <c r="E37" s="996"/>
      <c r="F37" s="996"/>
      <c r="G37" s="996"/>
      <c r="H37" s="996"/>
      <c r="I37" s="996"/>
      <c r="J37" s="996"/>
      <c r="K37" s="996"/>
      <c r="L37" s="997"/>
    </row>
    <row r="38" spans="1:12" ht="13">
      <c r="A38" s="20" t="s">
        <v>14</v>
      </c>
      <c r="B38" s="9"/>
      <c r="C38" s="200"/>
      <c r="D38" s="200"/>
      <c r="E38" s="200"/>
      <c r="F38" s="200"/>
      <c r="G38" s="200"/>
      <c r="H38" s="200"/>
      <c r="I38" s="200"/>
      <c r="J38" s="200"/>
      <c r="K38" s="200"/>
      <c r="L38" s="200"/>
    </row>
    <row r="39" spans="1:12" ht="13">
      <c r="A39" s="70"/>
      <c r="B39" s="71"/>
      <c r="C39" s="71"/>
    </row>
    <row r="40" spans="1:12" ht="13">
      <c r="A40" s="70"/>
      <c r="B40" s="71"/>
      <c r="C40" s="71"/>
    </row>
    <row r="41" spans="1:12" ht="13">
      <c r="A41" s="13" t="s">
        <v>750</v>
      </c>
      <c r="B41" s="71"/>
      <c r="C41" s="71"/>
    </row>
    <row r="42" spans="1:12" ht="13">
      <c r="A42" s="13">
        <f>'AT- 31_Budget'!A28</f>
        <v>0</v>
      </c>
    </row>
    <row r="43" spans="1:12" ht="13">
      <c r="J43" s="13" t="s">
        <v>706</v>
      </c>
    </row>
    <row r="44" spans="1:12">
      <c r="J44" s="221" t="s">
        <v>707</v>
      </c>
    </row>
    <row r="45" spans="1:12">
      <c r="J45" s="221" t="s">
        <v>708</v>
      </c>
    </row>
  </sheetData>
  <mergeCells count="13">
    <mergeCell ref="C12:L37"/>
    <mergeCell ref="I9:J9"/>
    <mergeCell ref="K9:L9"/>
    <mergeCell ref="A9:A10"/>
    <mergeCell ref="B9:B10"/>
    <mergeCell ref="C9:D9"/>
    <mergeCell ref="E9:F9"/>
    <mergeCell ref="G9:H9"/>
    <mergeCell ref="E1:I1"/>
    <mergeCell ref="A2:J2"/>
    <mergeCell ref="A3:J3"/>
    <mergeCell ref="A5:L5"/>
    <mergeCell ref="H8:L8"/>
  </mergeCells>
  <printOptions horizontalCentered="1"/>
  <pageMargins left="0.70866141732283505" right="0.70866141732283505" top="1.2362204720000001" bottom="0.5" header="0.31496062992126" footer="0.31496062992126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view="pageBreakPreview" topLeftCell="A17" zoomScaleSheetLayoutView="100" workbookViewId="0">
      <selection activeCell="F28" sqref="F28"/>
    </sheetView>
  </sheetViews>
  <sheetFormatPr defaultRowHeight="12.5"/>
  <cols>
    <col min="1" max="1" width="8.1796875" customWidth="1"/>
    <col min="2" max="2" width="23.1796875" customWidth="1"/>
    <col min="3" max="3" width="17.26953125" customWidth="1"/>
    <col min="4" max="4" width="21" customWidth="1"/>
    <col min="5" max="5" width="21.1796875" customWidth="1"/>
    <col min="6" max="6" width="20.7265625" customWidth="1"/>
    <col min="7" max="7" width="23.6328125" customWidth="1"/>
    <col min="8" max="8" width="22.81640625" customWidth="1"/>
    <col min="9" max="9" width="9.81640625" customWidth="1"/>
  </cols>
  <sheetData>
    <row r="1" spans="1:9" ht="15.5">
      <c r="A1" s="695" t="s">
        <v>0</v>
      </c>
      <c r="B1" s="695"/>
      <c r="C1" s="695"/>
      <c r="D1" s="695"/>
      <c r="E1" s="695"/>
      <c r="F1" s="695"/>
      <c r="G1" s="695"/>
      <c r="H1" s="119" t="s">
        <v>239</v>
      </c>
    </row>
    <row r="2" spans="1:9" ht="20.5">
      <c r="A2" s="696" t="s">
        <v>838</v>
      </c>
      <c r="B2" s="696"/>
      <c r="C2" s="696"/>
      <c r="D2" s="696"/>
      <c r="E2" s="696"/>
      <c r="F2" s="696"/>
      <c r="G2" s="696"/>
      <c r="H2" s="696"/>
    </row>
    <row r="3" spans="1:9" ht="13.5">
      <c r="A3" s="121"/>
      <c r="B3" s="121"/>
    </row>
    <row r="4" spans="1:9" ht="18" customHeight="1">
      <c r="A4" s="697" t="s">
        <v>842</v>
      </c>
      <c r="B4" s="697"/>
      <c r="C4" s="697"/>
      <c r="D4" s="697"/>
      <c r="E4" s="697"/>
      <c r="F4" s="697"/>
      <c r="G4" s="697"/>
      <c r="H4" s="697"/>
    </row>
    <row r="5" spans="1:9" ht="13.5">
      <c r="A5" s="122" t="s">
        <v>755</v>
      </c>
      <c r="B5" s="122"/>
    </row>
    <row r="6" spans="1:9" ht="13.5">
      <c r="A6" s="122"/>
      <c r="B6" s="122"/>
      <c r="G6" s="698" t="s">
        <v>847</v>
      </c>
      <c r="H6" s="698"/>
      <c r="I6" s="48"/>
    </row>
    <row r="7" spans="1:9" ht="59.25" customHeight="1">
      <c r="A7" s="123" t="s">
        <v>2</v>
      </c>
      <c r="B7" s="123" t="s">
        <v>3</v>
      </c>
      <c r="C7" s="124" t="s">
        <v>240</v>
      </c>
      <c r="D7" s="124" t="s">
        <v>241</v>
      </c>
      <c r="E7" s="124" t="s">
        <v>242</v>
      </c>
      <c r="F7" s="124" t="s">
        <v>243</v>
      </c>
      <c r="G7" s="124" t="s">
        <v>244</v>
      </c>
      <c r="H7" s="124" t="s">
        <v>245</v>
      </c>
    </row>
    <row r="8" spans="1:9" s="119" customFormat="1" ht="14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 t="s">
        <v>253</v>
      </c>
    </row>
    <row r="9" spans="1:9" ht="14">
      <c r="A9" s="9">
        <v>1</v>
      </c>
      <c r="B9" s="201" t="s">
        <v>672</v>
      </c>
      <c r="C9" s="126">
        <f>'AT3A_cvrg(Insti)_PY'!G12</f>
        <v>70</v>
      </c>
      <c r="D9" s="126">
        <f>'AT3B_cvrg(Insti)_UPY '!G11</f>
        <v>52</v>
      </c>
      <c r="E9" s="126">
        <f>'AT3C_cvrg(Insti)_UPY '!G11</f>
        <v>0</v>
      </c>
      <c r="F9" s="126">
        <f>SUM(C9:E9)</f>
        <v>122</v>
      </c>
      <c r="G9" s="126">
        <f>'AT3A_cvrg(Insti)_PY'!L12+'AT3B_cvrg(Insti)_UPY '!L11+'AT3C_cvrg(Insti)_UPY '!L11</f>
        <v>104</v>
      </c>
      <c r="H9" s="9" t="s">
        <v>695</v>
      </c>
    </row>
    <row r="10" spans="1:9" ht="14">
      <c r="A10" s="9">
        <v>2</v>
      </c>
      <c r="B10" s="33" t="s">
        <v>673</v>
      </c>
      <c r="C10" s="126">
        <f>'AT3A_cvrg(Insti)_PY'!G13</f>
        <v>93</v>
      </c>
      <c r="D10" s="126">
        <f>'AT3B_cvrg(Insti)_UPY '!G12</f>
        <v>76</v>
      </c>
      <c r="E10" s="126">
        <f>'AT3C_cvrg(Insti)_UPY '!G12</f>
        <v>7</v>
      </c>
      <c r="F10" s="126">
        <f t="shared" ref="F10:F34" si="0">SUM(C10:E10)</f>
        <v>176</v>
      </c>
      <c r="G10" s="126">
        <f>'AT3A_cvrg(Insti)_PY'!L13+'AT3B_cvrg(Insti)_UPY '!L12+'AT3C_cvrg(Insti)_UPY '!L12</f>
        <v>171</v>
      </c>
      <c r="H10" s="9" t="s">
        <v>695</v>
      </c>
    </row>
    <row r="11" spans="1:9" ht="14">
      <c r="A11" s="9">
        <v>3</v>
      </c>
      <c r="B11" s="201" t="s">
        <v>674</v>
      </c>
      <c r="C11" s="126">
        <f>'AT3A_cvrg(Insti)_PY'!G14</f>
        <v>164</v>
      </c>
      <c r="D11" s="126">
        <f>'AT3B_cvrg(Insti)_UPY '!G13</f>
        <v>63</v>
      </c>
      <c r="E11" s="126">
        <f>'AT3C_cvrg(Insti)_UPY '!G13</f>
        <v>0</v>
      </c>
      <c r="F11" s="126">
        <f t="shared" si="0"/>
        <v>227</v>
      </c>
      <c r="G11" s="126">
        <f>'AT3A_cvrg(Insti)_PY'!L14+'AT3B_cvrg(Insti)_UPY '!L13+'AT3C_cvrg(Insti)_UPY '!L13</f>
        <v>170</v>
      </c>
      <c r="H11" s="9" t="s">
        <v>695</v>
      </c>
    </row>
    <row r="12" spans="1:9" ht="14">
      <c r="A12" s="9">
        <v>4</v>
      </c>
      <c r="B12" s="33" t="s">
        <v>675</v>
      </c>
      <c r="C12" s="126">
        <f>'AT3A_cvrg(Insti)_PY'!G15</f>
        <v>164</v>
      </c>
      <c r="D12" s="126">
        <f>'AT3B_cvrg(Insti)_UPY '!G14</f>
        <v>70</v>
      </c>
      <c r="E12" s="126">
        <f>'AT3C_cvrg(Insti)_UPY '!G14</f>
        <v>13</v>
      </c>
      <c r="F12" s="126">
        <f t="shared" si="0"/>
        <v>247</v>
      </c>
      <c r="G12" s="126">
        <f>'AT3A_cvrg(Insti)_PY'!L15+'AT3B_cvrg(Insti)_UPY '!L14+'AT3C_cvrg(Insti)_UPY '!L14</f>
        <v>181</v>
      </c>
      <c r="H12" s="9" t="s">
        <v>695</v>
      </c>
    </row>
    <row r="13" spans="1:9" ht="14">
      <c r="A13" s="9">
        <v>5</v>
      </c>
      <c r="B13" s="33" t="s">
        <v>676</v>
      </c>
      <c r="C13" s="126">
        <f>'AT3A_cvrg(Insti)_PY'!G16</f>
        <v>47</v>
      </c>
      <c r="D13" s="126">
        <f>'AT3B_cvrg(Insti)_UPY '!G15</f>
        <v>44</v>
      </c>
      <c r="E13" s="126">
        <f>'AT3C_cvrg(Insti)_UPY '!G15</f>
        <v>2</v>
      </c>
      <c r="F13" s="126">
        <f t="shared" si="0"/>
        <v>93</v>
      </c>
      <c r="G13" s="126">
        <f>'AT3A_cvrg(Insti)_PY'!L16+'AT3B_cvrg(Insti)_UPY '!L15+'AT3C_cvrg(Insti)_UPY '!L15</f>
        <v>73</v>
      </c>
      <c r="H13" s="9" t="s">
        <v>695</v>
      </c>
    </row>
    <row r="14" spans="1:9" ht="14">
      <c r="A14" s="9">
        <v>6</v>
      </c>
      <c r="B14" s="33" t="s">
        <v>677</v>
      </c>
      <c r="C14" s="126">
        <f>'AT3A_cvrg(Insti)_PY'!G17</f>
        <v>92</v>
      </c>
      <c r="D14" s="126">
        <f>'AT3B_cvrg(Insti)_UPY '!G16</f>
        <v>54</v>
      </c>
      <c r="E14" s="126">
        <f>'AT3C_cvrg(Insti)_UPY '!G16</f>
        <v>0</v>
      </c>
      <c r="F14" s="126">
        <f t="shared" si="0"/>
        <v>146</v>
      </c>
      <c r="G14" s="126">
        <f>'AT3A_cvrg(Insti)_PY'!L17+'AT3B_cvrg(Insti)_UPY '!L16+'AT3C_cvrg(Insti)_UPY '!L16</f>
        <v>117</v>
      </c>
      <c r="H14" s="9" t="s">
        <v>695</v>
      </c>
    </row>
    <row r="15" spans="1:9" ht="14">
      <c r="A15" s="9">
        <v>7</v>
      </c>
      <c r="B15" s="201" t="s">
        <v>678</v>
      </c>
      <c r="C15" s="126">
        <f>'AT3A_cvrg(Insti)_PY'!G18</f>
        <v>100</v>
      </c>
      <c r="D15" s="126">
        <f>'AT3B_cvrg(Insti)_UPY '!G17</f>
        <v>68</v>
      </c>
      <c r="E15" s="126">
        <f>'AT3C_cvrg(Insti)_UPY '!G17</f>
        <v>0</v>
      </c>
      <c r="F15" s="126">
        <f t="shared" si="0"/>
        <v>168</v>
      </c>
      <c r="G15" s="126">
        <f>'AT3A_cvrg(Insti)_PY'!L18+'AT3B_cvrg(Insti)_UPY '!L17+'AT3C_cvrg(Insti)_UPY '!L17</f>
        <v>107</v>
      </c>
      <c r="H15" s="9" t="s">
        <v>695</v>
      </c>
    </row>
    <row r="16" spans="1:9" ht="14">
      <c r="A16" s="9">
        <v>8</v>
      </c>
      <c r="B16" s="33" t="s">
        <v>679</v>
      </c>
      <c r="C16" s="126">
        <f>'AT3A_cvrg(Insti)_PY'!G19</f>
        <v>111</v>
      </c>
      <c r="D16" s="126">
        <f>'AT3B_cvrg(Insti)_UPY '!G18</f>
        <v>85</v>
      </c>
      <c r="E16" s="126">
        <f>'AT3C_cvrg(Insti)_UPY '!G18</f>
        <v>1</v>
      </c>
      <c r="F16" s="126">
        <f t="shared" si="0"/>
        <v>197</v>
      </c>
      <c r="G16" s="126">
        <f>'AT3A_cvrg(Insti)_PY'!L19+'AT3B_cvrg(Insti)_UPY '!L18+'AT3C_cvrg(Insti)_UPY '!L18</f>
        <v>196</v>
      </c>
      <c r="H16" s="9" t="s">
        <v>695</v>
      </c>
    </row>
    <row r="17" spans="1:8" ht="14">
      <c r="A17" s="9">
        <v>9</v>
      </c>
      <c r="B17" s="33" t="s">
        <v>680</v>
      </c>
      <c r="C17" s="126">
        <f>'AT3A_cvrg(Insti)_PY'!G20</f>
        <v>102</v>
      </c>
      <c r="D17" s="126">
        <f>'AT3B_cvrg(Insti)_UPY '!G19</f>
        <v>35</v>
      </c>
      <c r="E17" s="126">
        <f>'AT3C_cvrg(Insti)_UPY '!G19</f>
        <v>4</v>
      </c>
      <c r="F17" s="126">
        <f t="shared" si="0"/>
        <v>141</v>
      </c>
      <c r="G17" s="126">
        <f>'AT3A_cvrg(Insti)_PY'!L20+'AT3B_cvrg(Insti)_UPY '!L19+'AT3C_cvrg(Insti)_UPY '!L19</f>
        <v>141</v>
      </c>
      <c r="H17" s="9" t="s">
        <v>695</v>
      </c>
    </row>
    <row r="18" spans="1:8" ht="14">
      <c r="A18" s="9">
        <v>10</v>
      </c>
      <c r="B18" s="33" t="s">
        <v>681</v>
      </c>
      <c r="C18" s="126">
        <f>'AT3A_cvrg(Insti)_PY'!G21</f>
        <v>62</v>
      </c>
      <c r="D18" s="126">
        <f>'AT3B_cvrg(Insti)_UPY '!G20</f>
        <v>47</v>
      </c>
      <c r="E18" s="126">
        <f>'AT3C_cvrg(Insti)_UPY '!G20</f>
        <v>7</v>
      </c>
      <c r="F18" s="126">
        <f t="shared" si="0"/>
        <v>116</v>
      </c>
      <c r="G18" s="126">
        <f>'AT3A_cvrg(Insti)_PY'!L21+'AT3B_cvrg(Insti)_UPY '!L20+'AT3C_cvrg(Insti)_UPY '!L20</f>
        <v>114</v>
      </c>
      <c r="H18" s="9" t="s">
        <v>695</v>
      </c>
    </row>
    <row r="19" spans="1:8" ht="14">
      <c r="A19" s="9">
        <v>11</v>
      </c>
      <c r="B19" s="33" t="s">
        <v>682</v>
      </c>
      <c r="C19" s="126">
        <f>'AT3A_cvrg(Insti)_PY'!G22</f>
        <v>71</v>
      </c>
      <c r="D19" s="126">
        <f>'AT3B_cvrg(Insti)_UPY '!G21</f>
        <v>28</v>
      </c>
      <c r="E19" s="126">
        <f>'AT3C_cvrg(Insti)_UPY '!G21</f>
        <v>7</v>
      </c>
      <c r="F19" s="126">
        <f t="shared" si="0"/>
        <v>106</v>
      </c>
      <c r="G19" s="126">
        <f>'AT3A_cvrg(Insti)_PY'!L22+'AT3B_cvrg(Insti)_UPY '!L21+'AT3C_cvrg(Insti)_UPY '!L21</f>
        <v>84</v>
      </c>
      <c r="H19" s="9" t="s">
        <v>695</v>
      </c>
    </row>
    <row r="20" spans="1:8" ht="14">
      <c r="A20" s="9">
        <v>12</v>
      </c>
      <c r="B20" s="33" t="s">
        <v>683</v>
      </c>
      <c r="C20" s="126">
        <f>'AT3A_cvrg(Insti)_PY'!G23</f>
        <v>88</v>
      </c>
      <c r="D20" s="126">
        <f>'AT3B_cvrg(Insti)_UPY '!G22</f>
        <v>21</v>
      </c>
      <c r="E20" s="126">
        <f>'AT3C_cvrg(Insti)_UPY '!G22</f>
        <v>7</v>
      </c>
      <c r="F20" s="126">
        <f t="shared" si="0"/>
        <v>116</v>
      </c>
      <c r="G20" s="126">
        <f>'AT3A_cvrg(Insti)_PY'!L23+'AT3B_cvrg(Insti)_UPY '!L22+'AT3C_cvrg(Insti)_UPY '!L22</f>
        <v>74</v>
      </c>
      <c r="H20" s="9" t="s">
        <v>695</v>
      </c>
    </row>
    <row r="21" spans="1:8" ht="14">
      <c r="A21" s="9">
        <v>13</v>
      </c>
      <c r="B21" s="33" t="s">
        <v>684</v>
      </c>
      <c r="C21" s="126">
        <f>'AT3A_cvrg(Insti)_PY'!G24</f>
        <v>38</v>
      </c>
      <c r="D21" s="126">
        <f>'AT3B_cvrg(Insti)_UPY '!G23</f>
        <v>34</v>
      </c>
      <c r="E21" s="126">
        <f>'AT3C_cvrg(Insti)_UPY '!G23</f>
        <v>0</v>
      </c>
      <c r="F21" s="126">
        <f t="shared" si="0"/>
        <v>72</v>
      </c>
      <c r="G21" s="126">
        <f>'AT3A_cvrg(Insti)_PY'!L24+'AT3B_cvrg(Insti)_UPY '!L23+'AT3C_cvrg(Insti)_UPY '!L23</f>
        <v>72</v>
      </c>
      <c r="H21" s="9" t="s">
        <v>695</v>
      </c>
    </row>
    <row r="22" spans="1:8" ht="14">
      <c r="A22" s="9">
        <v>14</v>
      </c>
      <c r="B22" s="33" t="s">
        <v>685</v>
      </c>
      <c r="C22" s="126">
        <f>'AT3A_cvrg(Insti)_PY'!G25</f>
        <v>5</v>
      </c>
      <c r="D22" s="126">
        <f>'AT3B_cvrg(Insti)_UPY '!G24</f>
        <v>17</v>
      </c>
      <c r="E22" s="126">
        <f>'AT3C_cvrg(Insti)_UPY '!G24</f>
        <v>1</v>
      </c>
      <c r="F22" s="126">
        <f t="shared" si="0"/>
        <v>23</v>
      </c>
      <c r="G22" s="126">
        <f>'AT3A_cvrg(Insti)_PY'!L25+'AT3B_cvrg(Insti)_UPY '!L24+'AT3C_cvrg(Insti)_UPY '!L24</f>
        <v>23</v>
      </c>
      <c r="H22" s="9" t="s">
        <v>695</v>
      </c>
    </row>
    <row r="23" spans="1:8" ht="14">
      <c r="A23" s="9">
        <v>15</v>
      </c>
      <c r="B23" s="201" t="s">
        <v>686</v>
      </c>
      <c r="C23" s="126">
        <f>'AT3A_cvrg(Insti)_PY'!G26</f>
        <v>48</v>
      </c>
      <c r="D23" s="126">
        <f>'AT3B_cvrg(Insti)_UPY '!G25</f>
        <v>33</v>
      </c>
      <c r="E23" s="126">
        <f>'AT3C_cvrg(Insti)_UPY '!G25</f>
        <v>2</v>
      </c>
      <c r="F23" s="126">
        <f t="shared" si="0"/>
        <v>83</v>
      </c>
      <c r="G23" s="126">
        <f>'AT3A_cvrg(Insti)_PY'!L26+'AT3B_cvrg(Insti)_UPY '!L25+'AT3C_cvrg(Insti)_UPY '!L25</f>
        <v>82</v>
      </c>
      <c r="H23" s="9" t="s">
        <v>695</v>
      </c>
    </row>
    <row r="24" spans="1:8" ht="14">
      <c r="A24" s="9">
        <v>16</v>
      </c>
      <c r="B24" s="201" t="s">
        <v>687</v>
      </c>
      <c r="C24" s="126">
        <f>'AT3A_cvrg(Insti)_PY'!G27</f>
        <v>117</v>
      </c>
      <c r="D24" s="126">
        <f>'AT3B_cvrg(Insti)_UPY '!G26</f>
        <v>70</v>
      </c>
      <c r="E24" s="126">
        <f>'AT3C_cvrg(Insti)_UPY '!G26</f>
        <v>2</v>
      </c>
      <c r="F24" s="126">
        <f t="shared" si="0"/>
        <v>189</v>
      </c>
      <c r="G24" s="126">
        <f>'AT3A_cvrg(Insti)_PY'!L27+'AT3B_cvrg(Insti)_UPY '!L26+'AT3C_cvrg(Insti)_UPY '!L26</f>
        <v>184</v>
      </c>
      <c r="H24" s="9" t="s">
        <v>695</v>
      </c>
    </row>
    <row r="25" spans="1:8" ht="14">
      <c r="A25" s="9">
        <v>17</v>
      </c>
      <c r="B25" s="33" t="s">
        <v>688</v>
      </c>
      <c r="C25" s="126">
        <f>'AT3A_cvrg(Insti)_PY'!G28</f>
        <v>48</v>
      </c>
      <c r="D25" s="126">
        <f>'AT3B_cvrg(Insti)_UPY '!G27</f>
        <v>28</v>
      </c>
      <c r="E25" s="126">
        <f>'AT3C_cvrg(Insti)_UPY '!G27</f>
        <v>0</v>
      </c>
      <c r="F25" s="126">
        <f t="shared" si="0"/>
        <v>76</v>
      </c>
      <c r="G25" s="126">
        <f>'AT3A_cvrg(Insti)_PY'!L28+'AT3B_cvrg(Insti)_UPY '!L27+'AT3C_cvrg(Insti)_UPY '!L27</f>
        <v>69</v>
      </c>
      <c r="H25" s="9" t="s">
        <v>695</v>
      </c>
    </row>
    <row r="26" spans="1:8" ht="14">
      <c r="A26" s="9">
        <v>18</v>
      </c>
      <c r="B26" s="201" t="s">
        <v>689</v>
      </c>
      <c r="C26" s="126">
        <f>'AT3A_cvrg(Insti)_PY'!G29</f>
        <v>195</v>
      </c>
      <c r="D26" s="126">
        <f>'AT3B_cvrg(Insti)_UPY '!G28</f>
        <v>91</v>
      </c>
      <c r="E26" s="126">
        <f>'AT3C_cvrg(Insti)_UPY '!G28</f>
        <v>5</v>
      </c>
      <c r="F26" s="126">
        <f t="shared" si="0"/>
        <v>291</v>
      </c>
      <c r="G26" s="126">
        <f>'AT3A_cvrg(Insti)_PY'!L29+'AT3B_cvrg(Insti)_UPY '!L28+'AT3C_cvrg(Insti)_UPY '!L28</f>
        <v>274</v>
      </c>
      <c r="H26" s="9" t="s">
        <v>695</v>
      </c>
    </row>
    <row r="27" spans="1:8" ht="14">
      <c r="A27" s="9">
        <v>19</v>
      </c>
      <c r="B27" s="33" t="s">
        <v>690</v>
      </c>
      <c r="C27" s="126">
        <f>'AT3A_cvrg(Insti)_PY'!G30</f>
        <v>78</v>
      </c>
      <c r="D27" s="126">
        <f>'AT3B_cvrg(Insti)_UPY '!G29</f>
        <v>43</v>
      </c>
      <c r="E27" s="126">
        <f>'AT3C_cvrg(Insti)_UPY '!G29</f>
        <v>2</v>
      </c>
      <c r="F27" s="126">
        <f t="shared" si="0"/>
        <v>123</v>
      </c>
      <c r="G27" s="126">
        <f>'AT3A_cvrg(Insti)_PY'!L30+'AT3B_cvrg(Insti)_UPY '!L29+'AT3C_cvrg(Insti)_UPY '!L29</f>
        <v>123</v>
      </c>
      <c r="H27" s="9" t="s">
        <v>695</v>
      </c>
    </row>
    <row r="28" spans="1:8" ht="14">
      <c r="A28" s="9">
        <v>20</v>
      </c>
      <c r="B28" s="33" t="s">
        <v>691</v>
      </c>
      <c r="C28" s="126">
        <f>'AT3A_cvrg(Insti)_PY'!G31</f>
        <v>62</v>
      </c>
      <c r="D28" s="126">
        <f>'AT3B_cvrg(Insti)_UPY '!G30</f>
        <v>16</v>
      </c>
      <c r="E28" s="126">
        <f>'AT3C_cvrg(Insti)_UPY '!G30</f>
        <v>6</v>
      </c>
      <c r="F28" s="126">
        <f t="shared" si="0"/>
        <v>84</v>
      </c>
      <c r="G28" s="126">
        <f>'AT3A_cvrg(Insti)_PY'!L31+'AT3B_cvrg(Insti)_UPY '!L30+'AT3C_cvrg(Insti)_UPY '!L30</f>
        <v>84</v>
      </c>
      <c r="H28" s="9" t="s">
        <v>695</v>
      </c>
    </row>
    <row r="29" spans="1:8" ht="14">
      <c r="A29" s="9">
        <v>21</v>
      </c>
      <c r="B29" s="33" t="s">
        <v>692</v>
      </c>
      <c r="C29" s="126">
        <f>'AT3A_cvrg(Insti)_PY'!G32</f>
        <v>38</v>
      </c>
      <c r="D29" s="126">
        <f>'AT3B_cvrg(Insti)_UPY '!G31</f>
        <v>38</v>
      </c>
      <c r="E29" s="126">
        <f>'AT3C_cvrg(Insti)_UPY '!G31</f>
        <v>1</v>
      </c>
      <c r="F29" s="126">
        <f t="shared" si="0"/>
        <v>77</v>
      </c>
      <c r="G29" s="126">
        <f>'AT3A_cvrg(Insti)_PY'!L32+'AT3B_cvrg(Insti)_UPY '!L31+'AT3C_cvrg(Insti)_UPY '!L31</f>
        <v>77</v>
      </c>
      <c r="H29" s="9" t="s">
        <v>695</v>
      </c>
    </row>
    <row r="30" spans="1:8" ht="14">
      <c r="A30" s="9">
        <v>22</v>
      </c>
      <c r="B30" s="33" t="s">
        <v>693</v>
      </c>
      <c r="C30" s="126">
        <f>'AT3A_cvrg(Insti)_PY'!G33</f>
        <v>28</v>
      </c>
      <c r="D30" s="126">
        <f>'AT3B_cvrg(Insti)_UPY '!G32</f>
        <v>48</v>
      </c>
      <c r="E30" s="126">
        <f>'AT3C_cvrg(Insti)_UPY '!G32</f>
        <v>1</v>
      </c>
      <c r="F30" s="126">
        <f t="shared" si="0"/>
        <v>77</v>
      </c>
      <c r="G30" s="126">
        <f>'AT3A_cvrg(Insti)_PY'!L33+'AT3B_cvrg(Insti)_UPY '!L32+'AT3C_cvrg(Insti)_UPY '!L32</f>
        <v>77</v>
      </c>
      <c r="H30" s="9" t="s">
        <v>695</v>
      </c>
    </row>
    <row r="31" spans="1:8" ht="14">
      <c r="A31" s="9">
        <v>23</v>
      </c>
      <c r="B31" s="33" t="s">
        <v>694</v>
      </c>
      <c r="C31" s="126">
        <f>'AT3A_cvrg(Insti)_PY'!G34</f>
        <v>42</v>
      </c>
      <c r="D31" s="126">
        <f>'AT3B_cvrg(Insti)_UPY '!G33</f>
        <v>17</v>
      </c>
      <c r="E31" s="126">
        <f>'AT3C_cvrg(Insti)_UPY '!G33</f>
        <v>2</v>
      </c>
      <c r="F31" s="126">
        <f t="shared" si="0"/>
        <v>61</v>
      </c>
      <c r="G31" s="126">
        <f>'AT3A_cvrg(Insti)_PY'!L34+'AT3B_cvrg(Insti)_UPY '!L33+'AT3C_cvrg(Insti)_UPY '!L33</f>
        <v>61</v>
      </c>
      <c r="H31" s="9" t="s">
        <v>695</v>
      </c>
    </row>
    <row r="32" spans="1:8" ht="14">
      <c r="A32" s="9">
        <v>24</v>
      </c>
      <c r="B32" s="33" t="s">
        <v>919</v>
      </c>
      <c r="C32" s="126">
        <f>'AT3A_cvrg(Insti)_PY'!G35</f>
        <v>35</v>
      </c>
      <c r="D32" s="126">
        <f>'AT3B_cvrg(Insti)_UPY '!G34</f>
        <v>15</v>
      </c>
      <c r="E32" s="126">
        <f>'AT3C_cvrg(Insti)_UPY '!G34</f>
        <v>0</v>
      </c>
      <c r="F32" s="126">
        <f t="shared" si="0"/>
        <v>50</v>
      </c>
      <c r="G32" s="126">
        <f>'AT3A_cvrg(Insti)_PY'!L35+'AT3B_cvrg(Insti)_UPY '!L34+'AT3C_cvrg(Insti)_UPY '!L34</f>
        <v>47</v>
      </c>
      <c r="H32" s="9"/>
    </row>
    <row r="33" spans="1:8" ht="14">
      <c r="A33" s="9">
        <v>25</v>
      </c>
      <c r="B33" s="33" t="s">
        <v>920</v>
      </c>
      <c r="C33" s="126">
        <f>'AT3A_cvrg(Insti)_PY'!G36</f>
        <v>29</v>
      </c>
      <c r="D33" s="126">
        <f>'AT3B_cvrg(Insti)_UPY '!G35</f>
        <v>7</v>
      </c>
      <c r="E33" s="126">
        <f>'AT3C_cvrg(Insti)_UPY '!G35</f>
        <v>3</v>
      </c>
      <c r="F33" s="126">
        <f t="shared" si="0"/>
        <v>39</v>
      </c>
      <c r="G33" s="126">
        <f>'AT3A_cvrg(Insti)_PY'!L36+'AT3B_cvrg(Insti)_UPY '!L35+'AT3C_cvrg(Insti)_UPY '!L35</f>
        <v>33</v>
      </c>
      <c r="H33" s="9"/>
    </row>
    <row r="34" spans="1:8" ht="14">
      <c r="A34" s="9">
        <v>26</v>
      </c>
      <c r="B34" s="33" t="s">
        <v>921</v>
      </c>
      <c r="C34" s="126">
        <f>'AT3A_cvrg(Insti)_PY'!G37</f>
        <v>24</v>
      </c>
      <c r="D34" s="126">
        <f>'AT3B_cvrg(Insti)_UPY '!G36</f>
        <v>18</v>
      </c>
      <c r="E34" s="126">
        <f>'AT3C_cvrg(Insti)_UPY '!G36</f>
        <v>1</v>
      </c>
      <c r="F34" s="126">
        <f t="shared" si="0"/>
        <v>43</v>
      </c>
      <c r="G34" s="126">
        <f>'AT3A_cvrg(Insti)_PY'!L37+'AT3B_cvrg(Insti)_UPY '!L36+'AT3C_cvrg(Insti)_UPY '!L36</f>
        <v>42</v>
      </c>
      <c r="H34" s="9"/>
    </row>
    <row r="35" spans="1:8">
      <c r="A35" s="9"/>
      <c r="B35" s="9"/>
      <c r="C35" s="126">
        <f>SUM(C9:C34)</f>
        <v>1951</v>
      </c>
      <c r="D35" s="126">
        <f>SUM(D9:D34)</f>
        <v>1118</v>
      </c>
      <c r="E35" s="126">
        <f>SUM(E9:E34)</f>
        <v>74</v>
      </c>
      <c r="F35" s="126">
        <f>SUM(F9:F34)</f>
        <v>3143</v>
      </c>
      <c r="G35" s="126">
        <f>SUM(G9:G34)</f>
        <v>2780</v>
      </c>
      <c r="H35" s="9"/>
    </row>
    <row r="36" spans="1:8">
      <c r="C36" s="172"/>
      <c r="D36" s="172"/>
      <c r="E36" s="172"/>
      <c r="F36" s="172"/>
      <c r="G36" s="172"/>
    </row>
    <row r="37" spans="1:8" ht="13">
      <c r="A37" s="127" t="s">
        <v>254</v>
      </c>
      <c r="G37">
        <f>G35/F35</f>
        <v>0.88450524976137446</v>
      </c>
    </row>
    <row r="39" spans="1:8" ht="13">
      <c r="A39" s="13" t="s">
        <v>750</v>
      </c>
    </row>
    <row r="40" spans="1:8" ht="13">
      <c r="A40" s="13" t="str">
        <f>'AT-1-Gen_Info'!A50</f>
        <v xml:space="preserve">Date : 28.04.2020 </v>
      </c>
    </row>
    <row r="41" spans="1:8" ht="13">
      <c r="G41" s="13" t="s">
        <v>706</v>
      </c>
    </row>
    <row r="42" spans="1:8">
      <c r="G42" s="221" t="s">
        <v>707</v>
      </c>
    </row>
    <row r="43" spans="1:8">
      <c r="G43" s="221" t="s">
        <v>708</v>
      </c>
    </row>
    <row r="47" spans="1:8">
      <c r="F47">
        <f>3109/F35</f>
        <v>0.98918230989500477</v>
      </c>
    </row>
  </sheetData>
  <mergeCells count="4">
    <mergeCell ref="A1:G1"/>
    <mergeCell ref="A2:H2"/>
    <mergeCell ref="A4:H4"/>
    <mergeCell ref="G6:H6"/>
  </mergeCells>
  <printOptions horizontalCentered="1"/>
  <pageMargins left="0.70866141732283505" right="0.70866141732283505" top="1.2362204720000001" bottom="0.7" header="0.31496062992126" footer="0.31496062992126"/>
  <pageSetup paperSize="9" scale="71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L47"/>
  <sheetViews>
    <sheetView view="pageBreakPreview" topLeftCell="B1" zoomScaleNormal="55" zoomScaleSheetLayoutView="100" workbookViewId="0">
      <selection activeCell="C12" sqref="C12:L37"/>
    </sheetView>
  </sheetViews>
  <sheetFormatPr defaultColWidth="9.1796875" defaultRowHeight="12.5"/>
  <cols>
    <col min="1" max="1" width="7.453125" style="117" customWidth="1"/>
    <col min="2" max="2" width="20.7265625" style="117" bestFit="1" customWidth="1"/>
    <col min="3" max="3" width="11.08984375" style="117" customWidth="1"/>
    <col min="4" max="4" width="10" style="117" customWidth="1"/>
    <col min="5" max="5" width="11.90625" style="117" customWidth="1"/>
    <col min="6" max="6" width="12.08984375" style="117" customWidth="1"/>
    <col min="7" max="7" width="13.1796875" style="117" customWidth="1"/>
    <col min="8" max="8" width="14.54296875" style="117" customWidth="1"/>
    <col min="9" max="9" width="12" style="117" customWidth="1"/>
    <col min="10" max="10" width="13.1796875" style="117" customWidth="1"/>
    <col min="11" max="12" width="10.81640625" style="117" customWidth="1"/>
    <col min="13" max="16384" width="9.1796875" style="117"/>
  </cols>
  <sheetData>
    <row r="1" spans="1:12" s="61" customFormat="1" ht="13">
      <c r="E1" s="986"/>
      <c r="F1" s="986"/>
      <c r="G1" s="986"/>
      <c r="H1" s="986"/>
      <c r="I1" s="986"/>
      <c r="J1" s="198" t="s">
        <v>655</v>
      </c>
    </row>
    <row r="2" spans="1:12" s="61" customFormat="1" ht="15.5">
      <c r="A2" s="987" t="s">
        <v>0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2" s="61" customFormat="1" ht="20">
      <c r="A3" s="756" t="s">
        <v>838</v>
      </c>
      <c r="B3" s="756"/>
      <c r="C3" s="756"/>
      <c r="D3" s="756"/>
      <c r="E3" s="756"/>
      <c r="F3" s="756"/>
      <c r="G3" s="756"/>
      <c r="H3" s="756"/>
      <c r="I3" s="756"/>
      <c r="J3" s="756"/>
    </row>
    <row r="4" spans="1:12" s="61" customFormat="1" ht="14.25" customHeight="1"/>
    <row r="5" spans="1:12" ht="16.5" customHeight="1">
      <c r="A5" s="988" t="s">
        <v>915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</row>
    <row r="6" spans="1:12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2" ht="0.75" customHeight="1"/>
    <row r="8" spans="1:12" ht="13">
      <c r="A8" s="398" t="s">
        <v>757</v>
      </c>
      <c r="B8" s="398"/>
      <c r="C8" s="199"/>
      <c r="H8" s="685" t="s">
        <v>916</v>
      </c>
      <c r="I8" s="685"/>
      <c r="J8" s="685"/>
      <c r="K8" s="685"/>
      <c r="L8" s="685"/>
    </row>
    <row r="9" spans="1:12" ht="21" customHeight="1">
      <c r="A9" s="827" t="s">
        <v>2</v>
      </c>
      <c r="B9" s="827" t="s">
        <v>31</v>
      </c>
      <c r="C9" s="998" t="s">
        <v>649</v>
      </c>
      <c r="D9" s="998"/>
      <c r="E9" s="998" t="s">
        <v>119</v>
      </c>
      <c r="F9" s="998"/>
      <c r="G9" s="998" t="s">
        <v>650</v>
      </c>
      <c r="H9" s="998"/>
      <c r="I9" s="998" t="s">
        <v>120</v>
      </c>
      <c r="J9" s="998"/>
      <c r="K9" s="998" t="s">
        <v>121</v>
      </c>
      <c r="L9" s="998"/>
    </row>
    <row r="10" spans="1:12" ht="45" customHeight="1">
      <c r="A10" s="827"/>
      <c r="B10" s="827"/>
      <c r="C10" s="64" t="s">
        <v>651</v>
      </c>
      <c r="D10" s="64" t="s">
        <v>652</v>
      </c>
      <c r="E10" s="64" t="s">
        <v>653</v>
      </c>
      <c r="F10" s="64" t="s">
        <v>654</v>
      </c>
      <c r="G10" s="64" t="s">
        <v>653</v>
      </c>
      <c r="H10" s="64" t="s">
        <v>654</v>
      </c>
      <c r="I10" s="64" t="s">
        <v>651</v>
      </c>
      <c r="J10" s="64" t="s">
        <v>652</v>
      </c>
      <c r="K10" s="64" t="s">
        <v>651</v>
      </c>
      <c r="L10" s="64" t="s">
        <v>652</v>
      </c>
    </row>
    <row r="11" spans="1:12" ht="13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</row>
    <row r="12" spans="1:12" ht="14" customHeight="1">
      <c r="A12" s="507">
        <v>1</v>
      </c>
      <c r="B12" s="201" t="s">
        <v>672</v>
      </c>
      <c r="C12" s="989" t="s">
        <v>754</v>
      </c>
      <c r="D12" s="990"/>
      <c r="E12" s="990"/>
      <c r="F12" s="990"/>
      <c r="G12" s="990"/>
      <c r="H12" s="990"/>
      <c r="I12" s="990"/>
      <c r="J12" s="990"/>
      <c r="K12" s="990"/>
      <c r="L12" s="991"/>
    </row>
    <row r="13" spans="1:12" ht="14">
      <c r="A13" s="507">
        <v>2</v>
      </c>
      <c r="B13" s="33" t="s">
        <v>673</v>
      </c>
      <c r="C13" s="992"/>
      <c r="D13" s="993"/>
      <c r="E13" s="993"/>
      <c r="F13" s="993"/>
      <c r="G13" s="993"/>
      <c r="H13" s="993"/>
      <c r="I13" s="993"/>
      <c r="J13" s="993"/>
      <c r="K13" s="993"/>
      <c r="L13" s="994"/>
    </row>
    <row r="14" spans="1:12" ht="14">
      <c r="A14" s="507">
        <v>3</v>
      </c>
      <c r="B14" s="201" t="s">
        <v>674</v>
      </c>
      <c r="C14" s="992"/>
      <c r="D14" s="993"/>
      <c r="E14" s="993"/>
      <c r="F14" s="993"/>
      <c r="G14" s="993"/>
      <c r="H14" s="993"/>
      <c r="I14" s="993"/>
      <c r="J14" s="993"/>
      <c r="K14" s="993"/>
      <c r="L14" s="994"/>
    </row>
    <row r="15" spans="1:12" ht="14">
      <c r="A15" s="507">
        <v>4</v>
      </c>
      <c r="B15" s="33" t="s">
        <v>675</v>
      </c>
      <c r="C15" s="992"/>
      <c r="D15" s="993"/>
      <c r="E15" s="993"/>
      <c r="F15" s="993"/>
      <c r="G15" s="993"/>
      <c r="H15" s="993"/>
      <c r="I15" s="993"/>
      <c r="J15" s="993"/>
      <c r="K15" s="993"/>
      <c r="L15" s="994"/>
    </row>
    <row r="16" spans="1:12" ht="14">
      <c r="A16" s="507">
        <v>5</v>
      </c>
      <c r="B16" s="33" t="s">
        <v>676</v>
      </c>
      <c r="C16" s="992"/>
      <c r="D16" s="993"/>
      <c r="E16" s="993"/>
      <c r="F16" s="993"/>
      <c r="G16" s="993"/>
      <c r="H16" s="993"/>
      <c r="I16" s="993"/>
      <c r="J16" s="993"/>
      <c r="K16" s="993"/>
      <c r="L16" s="994"/>
    </row>
    <row r="17" spans="1:12" ht="14">
      <c r="A17" s="507">
        <v>6</v>
      </c>
      <c r="B17" s="33" t="s">
        <v>677</v>
      </c>
      <c r="C17" s="992"/>
      <c r="D17" s="993"/>
      <c r="E17" s="993"/>
      <c r="F17" s="993"/>
      <c r="G17" s="993"/>
      <c r="H17" s="993"/>
      <c r="I17" s="993"/>
      <c r="J17" s="993"/>
      <c r="K17" s="993"/>
      <c r="L17" s="994"/>
    </row>
    <row r="18" spans="1:12" ht="14">
      <c r="A18" s="507">
        <v>7</v>
      </c>
      <c r="B18" s="201" t="s">
        <v>678</v>
      </c>
      <c r="C18" s="992"/>
      <c r="D18" s="993"/>
      <c r="E18" s="993"/>
      <c r="F18" s="993"/>
      <c r="G18" s="993"/>
      <c r="H18" s="993"/>
      <c r="I18" s="993"/>
      <c r="J18" s="993"/>
      <c r="K18" s="993"/>
      <c r="L18" s="994"/>
    </row>
    <row r="19" spans="1:12" ht="14">
      <c r="A19" s="507">
        <v>8</v>
      </c>
      <c r="B19" s="33" t="s">
        <v>679</v>
      </c>
      <c r="C19" s="992"/>
      <c r="D19" s="993"/>
      <c r="E19" s="993"/>
      <c r="F19" s="993"/>
      <c r="G19" s="993"/>
      <c r="H19" s="993"/>
      <c r="I19" s="993"/>
      <c r="J19" s="993"/>
      <c r="K19" s="993"/>
      <c r="L19" s="994"/>
    </row>
    <row r="20" spans="1:12" ht="14">
      <c r="A20" s="507">
        <v>9</v>
      </c>
      <c r="B20" s="33" t="s">
        <v>680</v>
      </c>
      <c r="C20" s="992"/>
      <c r="D20" s="993"/>
      <c r="E20" s="993"/>
      <c r="F20" s="993"/>
      <c r="G20" s="993"/>
      <c r="H20" s="993"/>
      <c r="I20" s="993"/>
      <c r="J20" s="993"/>
      <c r="K20" s="993"/>
      <c r="L20" s="994"/>
    </row>
    <row r="21" spans="1:12" ht="14">
      <c r="A21" s="507">
        <v>10</v>
      </c>
      <c r="B21" s="33" t="s">
        <v>681</v>
      </c>
      <c r="C21" s="992"/>
      <c r="D21" s="993"/>
      <c r="E21" s="993"/>
      <c r="F21" s="993"/>
      <c r="G21" s="993"/>
      <c r="H21" s="993"/>
      <c r="I21" s="993"/>
      <c r="J21" s="993"/>
      <c r="K21" s="993"/>
      <c r="L21" s="994"/>
    </row>
    <row r="22" spans="1:12" ht="14">
      <c r="A22" s="507">
        <v>11</v>
      </c>
      <c r="B22" s="33" t="s">
        <v>682</v>
      </c>
      <c r="C22" s="992"/>
      <c r="D22" s="993"/>
      <c r="E22" s="993"/>
      <c r="F22" s="993"/>
      <c r="G22" s="993"/>
      <c r="H22" s="993"/>
      <c r="I22" s="993"/>
      <c r="J22" s="993"/>
      <c r="K22" s="993"/>
      <c r="L22" s="994"/>
    </row>
    <row r="23" spans="1:12" ht="14">
      <c r="A23" s="507">
        <v>12</v>
      </c>
      <c r="B23" s="33" t="s">
        <v>683</v>
      </c>
      <c r="C23" s="992"/>
      <c r="D23" s="993"/>
      <c r="E23" s="993"/>
      <c r="F23" s="993"/>
      <c r="G23" s="993"/>
      <c r="H23" s="993"/>
      <c r="I23" s="993"/>
      <c r="J23" s="993"/>
      <c r="K23" s="993"/>
      <c r="L23" s="994"/>
    </row>
    <row r="24" spans="1:12" ht="14">
      <c r="A24" s="507">
        <v>13</v>
      </c>
      <c r="B24" s="33" t="s">
        <v>684</v>
      </c>
      <c r="C24" s="992"/>
      <c r="D24" s="993"/>
      <c r="E24" s="993"/>
      <c r="F24" s="993"/>
      <c r="G24" s="993"/>
      <c r="H24" s="993"/>
      <c r="I24" s="993"/>
      <c r="J24" s="993"/>
      <c r="K24" s="993"/>
      <c r="L24" s="994"/>
    </row>
    <row r="25" spans="1:12" ht="14">
      <c r="A25" s="507">
        <v>14</v>
      </c>
      <c r="B25" s="33" t="s">
        <v>685</v>
      </c>
      <c r="C25" s="992"/>
      <c r="D25" s="993"/>
      <c r="E25" s="993"/>
      <c r="F25" s="993"/>
      <c r="G25" s="993"/>
      <c r="H25" s="993"/>
      <c r="I25" s="993"/>
      <c r="J25" s="993"/>
      <c r="K25" s="993"/>
      <c r="L25" s="994"/>
    </row>
    <row r="26" spans="1:12" ht="14">
      <c r="A26" s="507">
        <v>15</v>
      </c>
      <c r="B26" s="201" t="s">
        <v>686</v>
      </c>
      <c r="C26" s="992"/>
      <c r="D26" s="993"/>
      <c r="E26" s="993"/>
      <c r="F26" s="993"/>
      <c r="G26" s="993"/>
      <c r="H26" s="993"/>
      <c r="I26" s="993"/>
      <c r="J26" s="993"/>
      <c r="K26" s="993"/>
      <c r="L26" s="994"/>
    </row>
    <row r="27" spans="1:12" ht="14">
      <c r="A27" s="507">
        <v>16</v>
      </c>
      <c r="B27" s="201" t="s">
        <v>687</v>
      </c>
      <c r="C27" s="992"/>
      <c r="D27" s="993"/>
      <c r="E27" s="993"/>
      <c r="F27" s="993"/>
      <c r="G27" s="993"/>
      <c r="H27" s="993"/>
      <c r="I27" s="993"/>
      <c r="J27" s="993"/>
      <c r="K27" s="993"/>
      <c r="L27" s="994"/>
    </row>
    <row r="28" spans="1:12" ht="14">
      <c r="A28" s="507">
        <v>17</v>
      </c>
      <c r="B28" s="33" t="s">
        <v>688</v>
      </c>
      <c r="C28" s="992"/>
      <c r="D28" s="993"/>
      <c r="E28" s="993"/>
      <c r="F28" s="993"/>
      <c r="G28" s="993"/>
      <c r="H28" s="993"/>
      <c r="I28" s="993"/>
      <c r="J28" s="993"/>
      <c r="K28" s="993"/>
      <c r="L28" s="994"/>
    </row>
    <row r="29" spans="1:12" ht="14">
      <c r="A29" s="507">
        <v>18</v>
      </c>
      <c r="B29" s="201" t="s">
        <v>689</v>
      </c>
      <c r="C29" s="992"/>
      <c r="D29" s="993"/>
      <c r="E29" s="993"/>
      <c r="F29" s="993"/>
      <c r="G29" s="993"/>
      <c r="H29" s="993"/>
      <c r="I29" s="993"/>
      <c r="J29" s="993"/>
      <c r="K29" s="993"/>
      <c r="L29" s="994"/>
    </row>
    <row r="30" spans="1:12" ht="14">
      <c r="A30" s="507">
        <v>19</v>
      </c>
      <c r="B30" s="33" t="s">
        <v>690</v>
      </c>
      <c r="C30" s="992"/>
      <c r="D30" s="993"/>
      <c r="E30" s="993"/>
      <c r="F30" s="993"/>
      <c r="G30" s="993"/>
      <c r="H30" s="993"/>
      <c r="I30" s="993"/>
      <c r="J30" s="993"/>
      <c r="K30" s="993"/>
      <c r="L30" s="994"/>
    </row>
    <row r="31" spans="1:12" ht="14">
      <c r="A31" s="507">
        <v>20</v>
      </c>
      <c r="B31" s="33" t="s">
        <v>691</v>
      </c>
      <c r="C31" s="992"/>
      <c r="D31" s="993"/>
      <c r="E31" s="993"/>
      <c r="F31" s="993"/>
      <c r="G31" s="993"/>
      <c r="H31" s="993"/>
      <c r="I31" s="993"/>
      <c r="J31" s="993"/>
      <c r="K31" s="993"/>
      <c r="L31" s="994"/>
    </row>
    <row r="32" spans="1:12" ht="14">
      <c r="A32" s="507">
        <v>21</v>
      </c>
      <c r="B32" s="33" t="s">
        <v>692</v>
      </c>
      <c r="C32" s="992"/>
      <c r="D32" s="993"/>
      <c r="E32" s="993"/>
      <c r="F32" s="993"/>
      <c r="G32" s="993"/>
      <c r="H32" s="993"/>
      <c r="I32" s="993"/>
      <c r="J32" s="993"/>
      <c r="K32" s="993"/>
      <c r="L32" s="994"/>
    </row>
    <row r="33" spans="1:12" ht="14">
      <c r="A33" s="507">
        <v>22</v>
      </c>
      <c r="B33" s="33" t="s">
        <v>693</v>
      </c>
      <c r="C33" s="992"/>
      <c r="D33" s="993"/>
      <c r="E33" s="993"/>
      <c r="F33" s="993"/>
      <c r="G33" s="993"/>
      <c r="H33" s="993"/>
      <c r="I33" s="993"/>
      <c r="J33" s="993"/>
      <c r="K33" s="993"/>
      <c r="L33" s="994"/>
    </row>
    <row r="34" spans="1:12" ht="14">
      <c r="A34" s="507">
        <v>23</v>
      </c>
      <c r="B34" s="33" t="s">
        <v>694</v>
      </c>
      <c r="C34" s="992"/>
      <c r="D34" s="993"/>
      <c r="E34" s="993"/>
      <c r="F34" s="993"/>
      <c r="G34" s="993"/>
      <c r="H34" s="993"/>
      <c r="I34" s="993"/>
      <c r="J34" s="993"/>
      <c r="K34" s="993"/>
      <c r="L34" s="994"/>
    </row>
    <row r="35" spans="1:12" s="485" customFormat="1" ht="14">
      <c r="A35" s="484">
        <v>24</v>
      </c>
      <c r="B35" s="33" t="s">
        <v>919</v>
      </c>
      <c r="C35" s="992"/>
      <c r="D35" s="993"/>
      <c r="E35" s="993"/>
      <c r="F35" s="993"/>
      <c r="G35" s="993"/>
      <c r="H35" s="993"/>
      <c r="I35" s="993"/>
      <c r="J35" s="993"/>
      <c r="K35" s="993"/>
      <c r="L35" s="994"/>
    </row>
    <row r="36" spans="1:12" s="485" customFormat="1" ht="14">
      <c r="A36" s="484">
        <v>25</v>
      </c>
      <c r="B36" s="33" t="s">
        <v>920</v>
      </c>
      <c r="C36" s="992"/>
      <c r="D36" s="993"/>
      <c r="E36" s="993"/>
      <c r="F36" s="993"/>
      <c r="G36" s="993"/>
      <c r="H36" s="993"/>
      <c r="I36" s="993"/>
      <c r="J36" s="993"/>
      <c r="K36" s="993"/>
      <c r="L36" s="994"/>
    </row>
    <row r="37" spans="1:12" s="485" customFormat="1" ht="14">
      <c r="A37" s="484">
        <v>26</v>
      </c>
      <c r="B37" s="33" t="s">
        <v>921</v>
      </c>
      <c r="C37" s="995"/>
      <c r="D37" s="996"/>
      <c r="E37" s="996"/>
      <c r="F37" s="996"/>
      <c r="G37" s="996"/>
      <c r="H37" s="996"/>
      <c r="I37" s="996"/>
      <c r="J37" s="996"/>
      <c r="K37" s="996"/>
      <c r="L37" s="997"/>
    </row>
    <row r="38" spans="1:12" ht="13">
      <c r="A38" s="20" t="s">
        <v>14</v>
      </c>
      <c r="B38" s="9"/>
      <c r="C38" s="200"/>
      <c r="D38" s="200"/>
      <c r="E38" s="200"/>
      <c r="F38" s="200"/>
      <c r="G38" s="200"/>
      <c r="H38" s="200"/>
      <c r="I38" s="200"/>
      <c r="J38" s="200"/>
      <c r="K38" s="200"/>
      <c r="L38" s="200"/>
    </row>
    <row r="39" spans="1:12" ht="13">
      <c r="A39" s="70"/>
      <c r="B39" s="71"/>
      <c r="C39" s="71"/>
    </row>
    <row r="40" spans="1:12" ht="13">
      <c r="A40" s="70"/>
      <c r="B40" s="71"/>
      <c r="C40" s="71"/>
    </row>
    <row r="41" spans="1:12" ht="13">
      <c r="A41" s="13" t="s">
        <v>750</v>
      </c>
      <c r="B41" s="71"/>
      <c r="C41" s="71"/>
    </row>
    <row r="42" spans="1:12" ht="13">
      <c r="A42" s="13">
        <f>'AT32_Drought Pry Util'!A42</f>
        <v>0</v>
      </c>
    </row>
    <row r="43" spans="1:12">
      <c r="A43" s="999"/>
      <c r="B43" s="999"/>
      <c r="C43" s="999"/>
      <c r="D43" s="999"/>
      <c r="E43" s="999"/>
      <c r="F43" s="999"/>
      <c r="G43" s="999"/>
      <c r="H43" s="999"/>
      <c r="I43" s="999"/>
      <c r="J43" s="999"/>
    </row>
    <row r="45" spans="1:12" ht="13">
      <c r="J45" s="13" t="s">
        <v>706</v>
      </c>
    </row>
    <row r="46" spans="1:12">
      <c r="J46" s="221" t="s">
        <v>707</v>
      </c>
    </row>
    <row r="47" spans="1:12">
      <c r="J47" s="221" t="s">
        <v>708</v>
      </c>
    </row>
  </sheetData>
  <mergeCells count="14">
    <mergeCell ref="I9:J9"/>
    <mergeCell ref="K9:L9"/>
    <mergeCell ref="A43:J43"/>
    <mergeCell ref="A9:A10"/>
    <mergeCell ref="B9:B10"/>
    <mergeCell ref="C9:D9"/>
    <mergeCell ref="E9:F9"/>
    <mergeCell ref="G9:H9"/>
    <mergeCell ref="C12:L37"/>
    <mergeCell ref="E1:I1"/>
    <mergeCell ref="A2:J2"/>
    <mergeCell ref="A3:J3"/>
    <mergeCell ref="A5:L5"/>
    <mergeCell ref="H8:L8"/>
  </mergeCells>
  <printOptions horizontalCentered="1"/>
  <pageMargins left="0.70866141732283505" right="0.70866141732283505" top="1.2362204720000001" bottom="0.5" header="0.31496062992126" footer="0.31496062992126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1"/>
  <sheetViews>
    <sheetView topLeftCell="A24" zoomScale="110" zoomScaleNormal="110" zoomScaleSheetLayoutView="85" workbookViewId="0">
      <selection activeCell="G39" sqref="G39:G40"/>
    </sheetView>
  </sheetViews>
  <sheetFormatPr defaultRowHeight="12.5"/>
  <cols>
    <col min="1" max="1" width="7.90625" customWidth="1"/>
    <col min="2" max="2" width="20.453125" customWidth="1"/>
    <col min="3" max="3" width="9.7265625" customWidth="1"/>
    <col min="5" max="5" width="9.54296875" customWidth="1"/>
    <col min="6" max="6" width="9.7265625" customWidth="1"/>
    <col min="7" max="7" width="10" customWidth="1"/>
    <col min="8" max="8" width="9.81640625" customWidth="1"/>
    <col min="10" max="10" width="10.81640625" customWidth="1"/>
    <col min="11" max="11" width="8.7265625" customWidth="1"/>
    <col min="12" max="12" width="9.81640625" customWidth="1"/>
    <col min="13" max="13" width="8.7265625" customWidth="1"/>
    <col min="14" max="14" width="11.08984375" customWidth="1"/>
  </cols>
  <sheetData>
    <row r="1" spans="1:14" ht="12.75" customHeight="1">
      <c r="D1" s="587"/>
      <c r="E1" s="587"/>
      <c r="F1" s="587"/>
      <c r="G1" s="587"/>
      <c r="H1" s="587"/>
      <c r="I1" s="587"/>
      <c r="L1" s="704" t="s">
        <v>81</v>
      </c>
      <c r="M1" s="704"/>
    </row>
    <row r="2" spans="1:14" ht="15.5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</row>
    <row r="3" spans="1:14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</row>
    <row r="4" spans="1:14" ht="11.25" customHeight="1"/>
    <row r="5" spans="1:14" ht="15.5">
      <c r="A5" s="589" t="s">
        <v>843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</row>
    <row r="7" spans="1:14" ht="13">
      <c r="A7" s="400" t="s">
        <v>755</v>
      </c>
      <c r="B7" s="400"/>
      <c r="K7" s="48"/>
      <c r="L7" s="699" t="s">
        <v>847</v>
      </c>
      <c r="M7" s="699"/>
      <c r="N7" s="699"/>
    </row>
    <row r="8" spans="1:14" ht="13">
      <c r="A8" s="21"/>
      <c r="B8" s="21"/>
      <c r="K8" s="73"/>
      <c r="L8" s="87"/>
      <c r="M8" s="93"/>
      <c r="N8" s="87"/>
    </row>
    <row r="9" spans="1:14" ht="15.75" customHeight="1">
      <c r="A9" s="700" t="s">
        <v>2</v>
      </c>
      <c r="B9" s="700" t="s">
        <v>3</v>
      </c>
      <c r="C9" s="596" t="s">
        <v>4</v>
      </c>
      <c r="D9" s="596"/>
      <c r="E9" s="596"/>
      <c r="F9" s="601"/>
      <c r="G9" s="703"/>
      <c r="H9" s="702" t="s">
        <v>95</v>
      </c>
      <c r="I9" s="702"/>
      <c r="J9" s="702"/>
      <c r="K9" s="702"/>
      <c r="L9" s="702"/>
      <c r="M9" s="700" t="s">
        <v>125</v>
      </c>
      <c r="N9" s="593" t="s">
        <v>126</v>
      </c>
    </row>
    <row r="10" spans="1:14" ht="39" customHeight="1">
      <c r="A10" s="701"/>
      <c r="B10" s="701"/>
      <c r="C10" s="5" t="s">
        <v>5</v>
      </c>
      <c r="D10" s="5" t="s">
        <v>6</v>
      </c>
      <c r="E10" s="5" t="s">
        <v>804</v>
      </c>
      <c r="F10" s="7" t="s">
        <v>93</v>
      </c>
      <c r="G10" s="6" t="s">
        <v>343</v>
      </c>
      <c r="H10" s="472" t="s">
        <v>5</v>
      </c>
      <c r="I10" s="472" t="s">
        <v>6</v>
      </c>
      <c r="J10" s="472" t="s">
        <v>804</v>
      </c>
      <c r="K10" s="473" t="s">
        <v>93</v>
      </c>
      <c r="L10" s="473" t="s">
        <v>344</v>
      </c>
      <c r="M10" s="701"/>
      <c r="N10" s="593"/>
    </row>
    <row r="11" spans="1:14" s="13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472">
        <v>8</v>
      </c>
      <c r="I11" s="472">
        <v>9</v>
      </c>
      <c r="J11" s="472">
        <v>10</v>
      </c>
      <c r="K11" s="472">
        <v>11</v>
      </c>
      <c r="L11" s="472">
        <v>12</v>
      </c>
      <c r="M11" s="5">
        <v>13</v>
      </c>
      <c r="N11" s="5">
        <v>14</v>
      </c>
    </row>
    <row r="12" spans="1:14" ht="14">
      <c r="A12" s="8">
        <v>1</v>
      </c>
      <c r="B12" s="201" t="s">
        <v>672</v>
      </c>
      <c r="C12" s="9">
        <v>67</v>
      </c>
      <c r="D12" s="9">
        <v>3</v>
      </c>
      <c r="E12" s="9">
        <v>0</v>
      </c>
      <c r="F12" s="18">
        <v>0</v>
      </c>
      <c r="G12" s="10">
        <f>SUM(C12:F12)</f>
        <v>70</v>
      </c>
      <c r="H12" s="9">
        <v>53</v>
      </c>
      <c r="I12" s="9">
        <v>3</v>
      </c>
      <c r="J12" s="9">
        <v>0</v>
      </c>
      <c r="K12" s="9">
        <v>0</v>
      </c>
      <c r="L12" s="9">
        <f>SUM(H12:K12)</f>
        <v>56</v>
      </c>
      <c r="M12" s="9">
        <f>G12-L12</f>
        <v>14</v>
      </c>
      <c r="N12" s="205" t="s">
        <v>948</v>
      </c>
    </row>
    <row r="13" spans="1:14" ht="14">
      <c r="A13" s="8">
        <v>2</v>
      </c>
      <c r="B13" s="33" t="s">
        <v>673</v>
      </c>
      <c r="C13" s="9">
        <v>90</v>
      </c>
      <c r="D13" s="9">
        <v>3</v>
      </c>
      <c r="E13" s="9">
        <v>0</v>
      </c>
      <c r="F13" s="18">
        <v>0</v>
      </c>
      <c r="G13" s="10">
        <f t="shared" ref="G13:G37" si="0">SUM(C13:F13)</f>
        <v>93</v>
      </c>
      <c r="H13" s="9">
        <v>86</v>
      </c>
      <c r="I13" s="9">
        <v>3</v>
      </c>
      <c r="J13" s="9">
        <v>0</v>
      </c>
      <c r="K13" s="9">
        <v>0</v>
      </c>
      <c r="L13" s="9">
        <f t="shared" ref="L13:L37" si="1">SUM(H13:K13)</f>
        <v>89</v>
      </c>
      <c r="M13" s="9">
        <f t="shared" ref="M13:M37" si="2">G13-L13</f>
        <v>4</v>
      </c>
      <c r="N13" s="205" t="s">
        <v>948</v>
      </c>
    </row>
    <row r="14" spans="1:14" ht="14">
      <c r="A14" s="8">
        <v>3</v>
      </c>
      <c r="B14" s="201" t="s">
        <v>674</v>
      </c>
      <c r="C14" s="9">
        <v>160</v>
      </c>
      <c r="D14" s="9">
        <v>4</v>
      </c>
      <c r="E14" s="9">
        <v>0</v>
      </c>
      <c r="F14" s="18">
        <v>0</v>
      </c>
      <c r="G14" s="10">
        <f t="shared" si="0"/>
        <v>164</v>
      </c>
      <c r="H14" s="9">
        <v>109</v>
      </c>
      <c r="I14" s="9">
        <v>3</v>
      </c>
      <c r="J14" s="9">
        <v>0</v>
      </c>
      <c r="K14" s="9">
        <v>0</v>
      </c>
      <c r="L14" s="9">
        <f t="shared" si="1"/>
        <v>112</v>
      </c>
      <c r="M14" s="9">
        <f t="shared" si="2"/>
        <v>52</v>
      </c>
      <c r="N14" s="205" t="s">
        <v>948</v>
      </c>
    </row>
    <row r="15" spans="1:14" ht="14">
      <c r="A15" s="8">
        <v>4</v>
      </c>
      <c r="B15" s="33" t="s">
        <v>675</v>
      </c>
      <c r="C15" s="9">
        <v>164</v>
      </c>
      <c r="D15" s="9">
        <v>0</v>
      </c>
      <c r="E15" s="9">
        <v>0</v>
      </c>
      <c r="F15" s="18">
        <v>0</v>
      </c>
      <c r="G15" s="10">
        <f t="shared" si="0"/>
        <v>164</v>
      </c>
      <c r="H15" s="9">
        <v>101</v>
      </c>
      <c r="I15" s="9">
        <v>0</v>
      </c>
      <c r="J15" s="9">
        <v>0</v>
      </c>
      <c r="K15" s="9">
        <v>0</v>
      </c>
      <c r="L15" s="9">
        <f t="shared" si="1"/>
        <v>101</v>
      </c>
      <c r="M15" s="9">
        <f t="shared" si="2"/>
        <v>63</v>
      </c>
      <c r="N15" s="205" t="s">
        <v>948</v>
      </c>
    </row>
    <row r="16" spans="1:14" ht="14">
      <c r="A16" s="8">
        <v>5</v>
      </c>
      <c r="B16" s="33" t="s">
        <v>676</v>
      </c>
      <c r="C16" s="9">
        <v>47</v>
      </c>
      <c r="D16" s="9">
        <v>0</v>
      </c>
      <c r="E16" s="9">
        <v>0</v>
      </c>
      <c r="F16" s="18">
        <v>0</v>
      </c>
      <c r="G16" s="10">
        <f t="shared" si="0"/>
        <v>47</v>
      </c>
      <c r="H16" s="9">
        <v>32</v>
      </c>
      <c r="I16" s="9">
        <v>0</v>
      </c>
      <c r="J16" s="9">
        <v>0</v>
      </c>
      <c r="K16" s="9">
        <v>0</v>
      </c>
      <c r="L16" s="9">
        <f t="shared" si="1"/>
        <v>32</v>
      </c>
      <c r="M16" s="9">
        <f t="shared" si="2"/>
        <v>15</v>
      </c>
      <c r="N16" s="205" t="s">
        <v>948</v>
      </c>
    </row>
    <row r="17" spans="1:14" ht="14">
      <c r="A17" s="8">
        <v>6</v>
      </c>
      <c r="B17" s="33" t="s">
        <v>677</v>
      </c>
      <c r="C17" s="9">
        <v>91</v>
      </c>
      <c r="D17" s="9">
        <v>1</v>
      </c>
      <c r="E17" s="9">
        <v>0</v>
      </c>
      <c r="F17" s="18">
        <v>0</v>
      </c>
      <c r="G17" s="10">
        <f t="shared" si="0"/>
        <v>92</v>
      </c>
      <c r="H17" s="9">
        <v>64</v>
      </c>
      <c r="I17" s="9">
        <v>1</v>
      </c>
      <c r="J17" s="9">
        <v>0</v>
      </c>
      <c r="K17" s="9">
        <v>0</v>
      </c>
      <c r="L17" s="9">
        <f t="shared" si="1"/>
        <v>65</v>
      </c>
      <c r="M17" s="9">
        <f t="shared" si="2"/>
        <v>27</v>
      </c>
      <c r="N17" s="205" t="s">
        <v>948</v>
      </c>
    </row>
    <row r="18" spans="1:14" ht="14">
      <c r="A18" s="8">
        <v>7</v>
      </c>
      <c r="B18" s="201" t="s">
        <v>678</v>
      </c>
      <c r="C18" s="126">
        <v>100</v>
      </c>
      <c r="D18" s="126">
        <v>0</v>
      </c>
      <c r="E18" s="126">
        <v>0</v>
      </c>
      <c r="F18" s="176">
        <v>0</v>
      </c>
      <c r="G18" s="508">
        <f t="shared" si="0"/>
        <v>100</v>
      </c>
      <c r="H18" s="126">
        <v>58</v>
      </c>
      <c r="I18" s="126">
        <v>0</v>
      </c>
      <c r="J18" s="126">
        <v>0</v>
      </c>
      <c r="K18" s="126">
        <v>0</v>
      </c>
      <c r="L18" s="126">
        <f t="shared" si="1"/>
        <v>58</v>
      </c>
      <c r="M18" s="126">
        <f t="shared" si="2"/>
        <v>42</v>
      </c>
      <c r="N18" s="517" t="s">
        <v>948</v>
      </c>
    </row>
    <row r="19" spans="1:14" ht="14">
      <c r="A19" s="8">
        <v>8</v>
      </c>
      <c r="B19" s="33" t="s">
        <v>679</v>
      </c>
      <c r="C19" s="9">
        <v>111</v>
      </c>
      <c r="D19" s="9">
        <v>0</v>
      </c>
      <c r="E19" s="9">
        <v>0</v>
      </c>
      <c r="F19" s="18">
        <v>0</v>
      </c>
      <c r="G19" s="10">
        <f t="shared" si="0"/>
        <v>111</v>
      </c>
      <c r="H19" s="9">
        <v>110</v>
      </c>
      <c r="I19" s="9">
        <v>0</v>
      </c>
      <c r="J19" s="9">
        <v>0</v>
      </c>
      <c r="K19" s="9">
        <v>0</v>
      </c>
      <c r="L19" s="9">
        <f t="shared" si="1"/>
        <v>110</v>
      </c>
      <c r="M19" s="9">
        <f t="shared" si="2"/>
        <v>1</v>
      </c>
      <c r="N19" s="9"/>
    </row>
    <row r="20" spans="1:14" ht="14">
      <c r="A20" s="8">
        <v>9</v>
      </c>
      <c r="B20" s="33" t="s">
        <v>680</v>
      </c>
      <c r="C20" s="126">
        <v>102</v>
      </c>
      <c r="D20" s="126">
        <v>0</v>
      </c>
      <c r="E20" s="126">
        <v>0</v>
      </c>
      <c r="F20" s="176">
        <v>0</v>
      </c>
      <c r="G20" s="508">
        <f t="shared" si="0"/>
        <v>102</v>
      </c>
      <c r="H20" s="126">
        <v>102</v>
      </c>
      <c r="I20" s="126">
        <v>0</v>
      </c>
      <c r="J20" s="126">
        <v>0</v>
      </c>
      <c r="K20" s="126">
        <v>0</v>
      </c>
      <c r="L20" s="126">
        <f t="shared" si="1"/>
        <v>102</v>
      </c>
      <c r="M20" s="126">
        <f t="shared" si="2"/>
        <v>0</v>
      </c>
      <c r="N20" s="126"/>
    </row>
    <row r="21" spans="1:14" ht="14">
      <c r="A21" s="8">
        <v>10</v>
      </c>
      <c r="B21" s="33" t="s">
        <v>681</v>
      </c>
      <c r="C21" s="9">
        <v>62</v>
      </c>
      <c r="D21" s="9">
        <v>0</v>
      </c>
      <c r="E21" s="9">
        <v>0</v>
      </c>
      <c r="F21" s="18">
        <v>0</v>
      </c>
      <c r="G21" s="10">
        <f t="shared" si="0"/>
        <v>62</v>
      </c>
      <c r="H21" s="9">
        <v>60</v>
      </c>
      <c r="I21" s="9">
        <v>0</v>
      </c>
      <c r="J21" s="9">
        <v>0</v>
      </c>
      <c r="K21" s="9">
        <v>0</v>
      </c>
      <c r="L21" s="9">
        <f t="shared" si="1"/>
        <v>60</v>
      </c>
      <c r="M21" s="9">
        <f t="shared" si="2"/>
        <v>2</v>
      </c>
      <c r="N21" s="509" t="s">
        <v>948</v>
      </c>
    </row>
    <row r="22" spans="1:14" ht="14">
      <c r="A22" s="8">
        <v>11</v>
      </c>
      <c r="B22" s="33" t="s">
        <v>682</v>
      </c>
      <c r="C22" s="9">
        <v>71</v>
      </c>
      <c r="D22" s="9">
        <v>0</v>
      </c>
      <c r="E22" s="9">
        <v>0</v>
      </c>
      <c r="F22" s="18">
        <v>0</v>
      </c>
      <c r="G22" s="10">
        <f t="shared" si="0"/>
        <v>71</v>
      </c>
      <c r="H22" s="9">
        <v>54</v>
      </c>
      <c r="I22" s="9">
        <v>0</v>
      </c>
      <c r="J22" s="9">
        <v>0</v>
      </c>
      <c r="K22" s="9">
        <v>0</v>
      </c>
      <c r="L22" s="9">
        <f t="shared" si="1"/>
        <v>54</v>
      </c>
      <c r="M22" s="9">
        <f t="shared" si="2"/>
        <v>17</v>
      </c>
      <c r="N22" s="205" t="s">
        <v>948</v>
      </c>
    </row>
    <row r="23" spans="1:14" ht="14">
      <c r="A23" s="8">
        <v>12</v>
      </c>
      <c r="B23" s="33" t="s">
        <v>683</v>
      </c>
      <c r="C23" s="9">
        <v>88</v>
      </c>
      <c r="D23" s="9">
        <v>0</v>
      </c>
      <c r="E23" s="9">
        <v>0</v>
      </c>
      <c r="F23" s="18">
        <v>0</v>
      </c>
      <c r="G23" s="10">
        <f t="shared" si="0"/>
        <v>88</v>
      </c>
      <c r="H23" s="9">
        <v>47</v>
      </c>
      <c r="I23" s="9">
        <v>0</v>
      </c>
      <c r="J23" s="9">
        <v>0</v>
      </c>
      <c r="K23" s="9">
        <v>0</v>
      </c>
      <c r="L23" s="9">
        <f t="shared" si="1"/>
        <v>47</v>
      </c>
      <c r="M23" s="9">
        <f t="shared" si="2"/>
        <v>41</v>
      </c>
      <c r="N23" s="205" t="s">
        <v>948</v>
      </c>
    </row>
    <row r="24" spans="1:14" ht="14">
      <c r="A24" s="8">
        <v>13</v>
      </c>
      <c r="B24" s="33" t="s">
        <v>684</v>
      </c>
      <c r="C24" s="9">
        <v>38</v>
      </c>
      <c r="D24" s="9">
        <v>0</v>
      </c>
      <c r="E24" s="9">
        <v>0</v>
      </c>
      <c r="F24" s="18">
        <v>0</v>
      </c>
      <c r="G24" s="10">
        <f t="shared" si="0"/>
        <v>38</v>
      </c>
      <c r="H24" s="9">
        <v>38</v>
      </c>
      <c r="I24" s="9">
        <v>0</v>
      </c>
      <c r="J24" s="9">
        <v>0</v>
      </c>
      <c r="K24" s="9">
        <v>0</v>
      </c>
      <c r="L24" s="9">
        <f t="shared" si="1"/>
        <v>38</v>
      </c>
      <c r="M24" s="9">
        <f t="shared" si="2"/>
        <v>0</v>
      </c>
      <c r="N24" s="205"/>
    </row>
    <row r="25" spans="1:14" ht="14">
      <c r="A25" s="8">
        <v>14</v>
      </c>
      <c r="B25" s="33" t="s">
        <v>685</v>
      </c>
      <c r="C25" s="9">
        <v>5</v>
      </c>
      <c r="D25" s="9">
        <v>0</v>
      </c>
      <c r="E25" s="9">
        <v>0</v>
      </c>
      <c r="F25" s="18">
        <v>0</v>
      </c>
      <c r="G25" s="10">
        <f t="shared" si="0"/>
        <v>5</v>
      </c>
      <c r="H25" s="9">
        <v>5</v>
      </c>
      <c r="I25" s="9">
        <v>0</v>
      </c>
      <c r="J25" s="9">
        <v>0</v>
      </c>
      <c r="K25" s="9">
        <v>0</v>
      </c>
      <c r="L25" s="9">
        <f t="shared" si="1"/>
        <v>5</v>
      </c>
      <c r="M25" s="9">
        <f t="shared" si="2"/>
        <v>0</v>
      </c>
      <c r="N25" s="205"/>
    </row>
    <row r="26" spans="1:14" ht="14">
      <c r="A26" s="8">
        <v>15</v>
      </c>
      <c r="B26" s="201" t="s">
        <v>686</v>
      </c>
      <c r="C26" s="9">
        <v>48</v>
      </c>
      <c r="D26" s="9">
        <v>0</v>
      </c>
      <c r="E26" s="9">
        <v>0</v>
      </c>
      <c r="F26" s="18">
        <v>0</v>
      </c>
      <c r="G26" s="10">
        <f t="shared" si="0"/>
        <v>48</v>
      </c>
      <c r="H26" s="9">
        <v>47</v>
      </c>
      <c r="I26" s="9">
        <v>0</v>
      </c>
      <c r="J26" s="9">
        <v>0</v>
      </c>
      <c r="K26" s="9">
        <v>0</v>
      </c>
      <c r="L26" s="9">
        <f t="shared" si="1"/>
        <v>47</v>
      </c>
      <c r="M26" s="9">
        <f t="shared" si="2"/>
        <v>1</v>
      </c>
      <c r="N26" s="205" t="s">
        <v>948</v>
      </c>
    </row>
    <row r="27" spans="1:14" ht="14">
      <c r="A27" s="8">
        <v>16</v>
      </c>
      <c r="B27" s="201" t="s">
        <v>687</v>
      </c>
      <c r="C27" s="9">
        <v>117</v>
      </c>
      <c r="D27" s="9">
        <v>0</v>
      </c>
      <c r="E27" s="9">
        <v>0</v>
      </c>
      <c r="F27" s="18">
        <v>0</v>
      </c>
      <c r="G27" s="10">
        <f t="shared" si="0"/>
        <v>117</v>
      </c>
      <c r="H27" s="9">
        <v>112</v>
      </c>
      <c r="I27" s="9">
        <v>0</v>
      </c>
      <c r="J27" s="9">
        <v>0</v>
      </c>
      <c r="K27" s="9">
        <v>0</v>
      </c>
      <c r="L27" s="9">
        <f t="shared" si="1"/>
        <v>112</v>
      </c>
      <c r="M27" s="9">
        <f t="shared" si="2"/>
        <v>5</v>
      </c>
      <c r="N27" s="205" t="s">
        <v>948</v>
      </c>
    </row>
    <row r="28" spans="1:14" ht="14">
      <c r="A28" s="8">
        <v>17</v>
      </c>
      <c r="B28" s="33" t="s">
        <v>688</v>
      </c>
      <c r="C28" s="9">
        <v>48</v>
      </c>
      <c r="D28" s="9">
        <v>0</v>
      </c>
      <c r="E28" s="9">
        <v>0</v>
      </c>
      <c r="F28" s="18">
        <v>0</v>
      </c>
      <c r="G28" s="10">
        <f t="shared" si="0"/>
        <v>48</v>
      </c>
      <c r="H28" s="9">
        <v>41</v>
      </c>
      <c r="I28" s="9">
        <v>0</v>
      </c>
      <c r="J28" s="9">
        <v>0</v>
      </c>
      <c r="K28" s="9">
        <v>0</v>
      </c>
      <c r="L28" s="9">
        <f t="shared" si="1"/>
        <v>41</v>
      </c>
      <c r="M28" s="9">
        <f t="shared" si="2"/>
        <v>7</v>
      </c>
      <c r="N28" s="205" t="s">
        <v>948</v>
      </c>
    </row>
    <row r="29" spans="1:14" ht="14">
      <c r="A29" s="8">
        <v>18</v>
      </c>
      <c r="B29" s="201" t="s">
        <v>689</v>
      </c>
      <c r="C29" s="9">
        <v>195</v>
      </c>
      <c r="D29" s="9">
        <v>0</v>
      </c>
      <c r="E29" s="9">
        <v>0</v>
      </c>
      <c r="F29" s="18">
        <v>0</v>
      </c>
      <c r="G29" s="10">
        <f t="shared" si="0"/>
        <v>195</v>
      </c>
      <c r="H29" s="9">
        <v>182</v>
      </c>
      <c r="I29" s="9">
        <v>0</v>
      </c>
      <c r="J29" s="9">
        <v>0</v>
      </c>
      <c r="K29" s="9">
        <v>0</v>
      </c>
      <c r="L29" s="9">
        <f t="shared" si="1"/>
        <v>182</v>
      </c>
      <c r="M29" s="9">
        <f t="shared" si="2"/>
        <v>13</v>
      </c>
      <c r="N29" s="205" t="s">
        <v>948</v>
      </c>
    </row>
    <row r="30" spans="1:14" ht="14">
      <c r="A30" s="8">
        <v>19</v>
      </c>
      <c r="B30" s="33" t="s">
        <v>690</v>
      </c>
      <c r="C30" s="9">
        <v>77</v>
      </c>
      <c r="D30" s="9">
        <v>1</v>
      </c>
      <c r="E30" s="9">
        <v>0</v>
      </c>
      <c r="F30" s="18">
        <v>0</v>
      </c>
      <c r="G30" s="10">
        <f t="shared" si="0"/>
        <v>78</v>
      </c>
      <c r="H30" s="9">
        <v>77</v>
      </c>
      <c r="I30" s="9">
        <v>1</v>
      </c>
      <c r="J30" s="9">
        <v>0</v>
      </c>
      <c r="K30" s="9">
        <v>0</v>
      </c>
      <c r="L30" s="9">
        <f t="shared" si="1"/>
        <v>78</v>
      </c>
      <c r="M30" s="9">
        <f t="shared" si="2"/>
        <v>0</v>
      </c>
      <c r="N30" s="205"/>
    </row>
    <row r="31" spans="1:14" ht="14">
      <c r="A31" s="8">
        <v>20</v>
      </c>
      <c r="B31" s="33" t="s">
        <v>691</v>
      </c>
      <c r="C31" s="9">
        <v>62</v>
      </c>
      <c r="D31" s="9">
        <v>0</v>
      </c>
      <c r="E31" s="9">
        <v>0</v>
      </c>
      <c r="F31" s="18">
        <v>0</v>
      </c>
      <c r="G31" s="10">
        <f t="shared" si="0"/>
        <v>62</v>
      </c>
      <c r="H31" s="9">
        <v>62</v>
      </c>
      <c r="I31" s="9">
        <v>0</v>
      </c>
      <c r="J31" s="9">
        <v>0</v>
      </c>
      <c r="K31" s="9">
        <v>0</v>
      </c>
      <c r="L31" s="9">
        <f t="shared" si="1"/>
        <v>62</v>
      </c>
      <c r="M31" s="9">
        <f t="shared" si="2"/>
        <v>0</v>
      </c>
      <c r="N31" s="205"/>
    </row>
    <row r="32" spans="1:14" ht="14">
      <c r="A32" s="8">
        <v>21</v>
      </c>
      <c r="B32" s="33" t="s">
        <v>949</v>
      </c>
      <c r="C32" s="9">
        <v>38</v>
      </c>
      <c r="D32" s="9">
        <v>0</v>
      </c>
      <c r="E32" s="9">
        <v>0</v>
      </c>
      <c r="F32" s="18">
        <v>0</v>
      </c>
      <c r="G32" s="10">
        <f t="shared" si="0"/>
        <v>38</v>
      </c>
      <c r="H32" s="9">
        <v>38</v>
      </c>
      <c r="I32" s="9">
        <v>0</v>
      </c>
      <c r="J32" s="9">
        <v>0</v>
      </c>
      <c r="K32" s="9">
        <v>0</v>
      </c>
      <c r="L32" s="9">
        <f t="shared" si="1"/>
        <v>38</v>
      </c>
      <c r="M32" s="9">
        <f t="shared" si="2"/>
        <v>0</v>
      </c>
      <c r="N32" s="205"/>
    </row>
    <row r="33" spans="1:14" ht="14">
      <c r="A33" s="8">
        <v>22</v>
      </c>
      <c r="B33" s="33" t="s">
        <v>693</v>
      </c>
      <c r="C33" s="9">
        <v>28</v>
      </c>
      <c r="D33" s="9">
        <v>0</v>
      </c>
      <c r="E33" s="9">
        <v>0</v>
      </c>
      <c r="F33" s="18">
        <v>0</v>
      </c>
      <c r="G33" s="10">
        <f t="shared" si="0"/>
        <v>28</v>
      </c>
      <c r="H33" s="9">
        <v>28</v>
      </c>
      <c r="I33" s="9">
        <v>0</v>
      </c>
      <c r="J33" s="9">
        <v>0</v>
      </c>
      <c r="K33" s="9">
        <v>0</v>
      </c>
      <c r="L33" s="9">
        <f t="shared" si="1"/>
        <v>28</v>
      </c>
      <c r="M33" s="9">
        <f t="shared" si="2"/>
        <v>0</v>
      </c>
      <c r="N33" s="205"/>
    </row>
    <row r="34" spans="1:14" ht="14">
      <c r="A34" s="8">
        <v>23</v>
      </c>
      <c r="B34" s="33" t="s">
        <v>694</v>
      </c>
      <c r="C34" s="9">
        <v>42</v>
      </c>
      <c r="D34" s="9">
        <v>0</v>
      </c>
      <c r="E34" s="9">
        <v>0</v>
      </c>
      <c r="F34" s="18">
        <v>0</v>
      </c>
      <c r="G34" s="10">
        <f t="shared" si="0"/>
        <v>42</v>
      </c>
      <c r="H34" s="9">
        <v>42</v>
      </c>
      <c r="I34" s="9">
        <v>0</v>
      </c>
      <c r="J34" s="9">
        <v>0</v>
      </c>
      <c r="K34" s="9">
        <v>0</v>
      </c>
      <c r="L34" s="9">
        <f t="shared" si="1"/>
        <v>42</v>
      </c>
      <c r="M34" s="9">
        <f t="shared" si="2"/>
        <v>0</v>
      </c>
      <c r="N34" s="205"/>
    </row>
    <row r="35" spans="1:14" ht="14">
      <c r="A35" s="8">
        <v>24</v>
      </c>
      <c r="B35" s="33" t="s">
        <v>919</v>
      </c>
      <c r="C35" s="9">
        <v>35</v>
      </c>
      <c r="D35" s="9">
        <v>0</v>
      </c>
      <c r="E35" s="9">
        <v>0</v>
      </c>
      <c r="F35" s="18">
        <v>0</v>
      </c>
      <c r="G35" s="18">
        <f t="shared" si="0"/>
        <v>35</v>
      </c>
      <c r="H35" s="9">
        <v>32</v>
      </c>
      <c r="I35" s="9">
        <v>0</v>
      </c>
      <c r="J35" s="9">
        <v>0</v>
      </c>
      <c r="K35" s="9">
        <v>0</v>
      </c>
      <c r="L35" s="9">
        <f t="shared" si="1"/>
        <v>32</v>
      </c>
      <c r="M35" s="9">
        <f t="shared" si="2"/>
        <v>3</v>
      </c>
      <c r="N35" s="205" t="s">
        <v>948</v>
      </c>
    </row>
    <row r="36" spans="1:14" ht="14">
      <c r="A36" s="8">
        <v>25</v>
      </c>
      <c r="B36" s="33" t="s">
        <v>920</v>
      </c>
      <c r="C36" s="9">
        <v>29</v>
      </c>
      <c r="D36" s="9">
        <v>0</v>
      </c>
      <c r="E36" s="9">
        <v>0</v>
      </c>
      <c r="F36" s="18">
        <v>0</v>
      </c>
      <c r="G36" s="18">
        <f t="shared" si="0"/>
        <v>29</v>
      </c>
      <c r="H36" s="9">
        <v>25</v>
      </c>
      <c r="I36" s="9">
        <v>0</v>
      </c>
      <c r="J36" s="9">
        <v>0</v>
      </c>
      <c r="K36" s="9">
        <v>0</v>
      </c>
      <c r="L36" s="9">
        <f t="shared" si="1"/>
        <v>25</v>
      </c>
      <c r="M36" s="9">
        <f t="shared" si="2"/>
        <v>4</v>
      </c>
      <c r="N36" s="205" t="s">
        <v>948</v>
      </c>
    </row>
    <row r="37" spans="1:14" ht="14">
      <c r="A37" s="8">
        <v>26</v>
      </c>
      <c r="B37" s="33" t="s">
        <v>921</v>
      </c>
      <c r="C37" s="9">
        <v>24</v>
      </c>
      <c r="D37" s="9">
        <v>0</v>
      </c>
      <c r="E37" s="9">
        <v>0</v>
      </c>
      <c r="F37" s="18">
        <v>0</v>
      </c>
      <c r="G37" s="18">
        <f t="shared" si="0"/>
        <v>24</v>
      </c>
      <c r="H37" s="9">
        <v>24</v>
      </c>
      <c r="I37" s="9">
        <v>0</v>
      </c>
      <c r="J37" s="9">
        <v>0</v>
      </c>
      <c r="K37" s="9">
        <v>0</v>
      </c>
      <c r="L37" s="9">
        <f t="shared" si="1"/>
        <v>24</v>
      </c>
      <c r="M37" s="9">
        <f t="shared" si="2"/>
        <v>0</v>
      </c>
      <c r="N37" s="205"/>
    </row>
    <row r="38" spans="1:14" ht="13">
      <c r="A38" s="3" t="s">
        <v>14</v>
      </c>
      <c r="B38" s="9"/>
      <c r="C38" s="9">
        <f>SUM(C12:C37)</f>
        <v>1939</v>
      </c>
      <c r="D38" s="9">
        <f t="shared" ref="D38:M38" si="3">SUM(D12:D37)</f>
        <v>12</v>
      </c>
      <c r="E38" s="9">
        <f t="shared" si="3"/>
        <v>0</v>
      </c>
      <c r="F38" s="9">
        <f t="shared" si="3"/>
        <v>0</v>
      </c>
      <c r="G38" s="9">
        <f t="shared" si="3"/>
        <v>1951</v>
      </c>
      <c r="H38" s="9">
        <f t="shared" si="3"/>
        <v>1629</v>
      </c>
      <c r="I38" s="9">
        <f t="shared" si="3"/>
        <v>11</v>
      </c>
      <c r="J38" s="9">
        <f t="shared" si="3"/>
        <v>0</v>
      </c>
      <c r="K38" s="9">
        <f t="shared" si="3"/>
        <v>0</v>
      </c>
      <c r="L38" s="9">
        <f t="shared" si="3"/>
        <v>1640</v>
      </c>
      <c r="M38" s="9">
        <f t="shared" si="3"/>
        <v>311</v>
      </c>
      <c r="N38" s="9"/>
    </row>
    <row r="39" spans="1:14" ht="13">
      <c r="A39" s="1"/>
      <c r="C39">
        <v>1141</v>
      </c>
      <c r="D39">
        <v>51</v>
      </c>
      <c r="E39">
        <v>0</v>
      </c>
      <c r="F39">
        <v>0</v>
      </c>
      <c r="G39">
        <v>1192</v>
      </c>
      <c r="H39">
        <v>1091</v>
      </c>
      <c r="I39">
        <v>49</v>
      </c>
      <c r="J39">
        <v>0</v>
      </c>
      <c r="K39">
        <v>0</v>
      </c>
      <c r="L39">
        <v>1140</v>
      </c>
    </row>
    <row r="40" spans="1:14">
      <c r="A40" s="11" t="s">
        <v>7</v>
      </c>
      <c r="C40">
        <f>SUM(C38:C39)</f>
        <v>3080</v>
      </c>
      <c r="D40">
        <f t="shared" ref="D40:L40" si="4">SUM(D38:D39)</f>
        <v>63</v>
      </c>
      <c r="E40">
        <f t="shared" si="4"/>
        <v>0</v>
      </c>
      <c r="F40">
        <f t="shared" si="4"/>
        <v>0</v>
      </c>
      <c r="G40">
        <f t="shared" si="4"/>
        <v>3143</v>
      </c>
      <c r="H40">
        <f t="shared" si="4"/>
        <v>2720</v>
      </c>
      <c r="I40">
        <f t="shared" si="4"/>
        <v>60</v>
      </c>
      <c r="J40">
        <f t="shared" si="4"/>
        <v>0</v>
      </c>
      <c r="K40">
        <f t="shared" si="4"/>
        <v>0</v>
      </c>
      <c r="L40">
        <f t="shared" si="4"/>
        <v>2780</v>
      </c>
    </row>
    <row r="41" spans="1:14">
      <c r="A41" t="s">
        <v>8</v>
      </c>
    </row>
    <row r="42" spans="1:14" ht="13">
      <c r="A42" t="s">
        <v>9</v>
      </c>
      <c r="J42" s="1" t="s">
        <v>10</v>
      </c>
      <c r="K42" s="1"/>
      <c r="L42" s="1" t="s">
        <v>10</v>
      </c>
    </row>
    <row r="43" spans="1:14" ht="13">
      <c r="A43" t="s">
        <v>416</v>
      </c>
      <c r="J43" s="1"/>
      <c r="K43" s="1"/>
      <c r="L43" s="1"/>
    </row>
    <row r="44" spans="1:14">
      <c r="C44" t="s">
        <v>417</v>
      </c>
    </row>
    <row r="46" spans="1:14" ht="13">
      <c r="A46" s="13" t="s">
        <v>750</v>
      </c>
    </row>
    <row r="47" spans="1:14" ht="13">
      <c r="A47" s="13" t="str">
        <f>'AT-3'!A40</f>
        <v xml:space="preserve">Date : 28.04.2020 </v>
      </c>
    </row>
    <row r="49" spans="11:11" ht="13">
      <c r="K49" s="13" t="s">
        <v>706</v>
      </c>
    </row>
    <row r="50" spans="11:11">
      <c r="K50" s="221" t="s">
        <v>707</v>
      </c>
    </row>
    <row r="51" spans="11:11">
      <c r="K51" s="221" t="s">
        <v>708</v>
      </c>
    </row>
  </sheetData>
  <mergeCells count="12">
    <mergeCell ref="D1:I1"/>
    <mergeCell ref="A5:M5"/>
    <mergeCell ref="A3:M3"/>
    <mergeCell ref="A2:M2"/>
    <mergeCell ref="L1:M1"/>
    <mergeCell ref="N9:N10"/>
    <mergeCell ref="L7:N7"/>
    <mergeCell ref="M9:M10"/>
    <mergeCell ref="B9:B10"/>
    <mergeCell ref="A9:A10"/>
    <mergeCell ref="H9:L9"/>
    <mergeCell ref="C9:G9"/>
  </mergeCells>
  <printOptions horizontalCentered="1"/>
  <pageMargins left="0.70866141732283505" right="0.70866141732283505" top="1.2362204720000001" bottom="0.5" header="0.31496062992126" footer="0.31496062992126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9"/>
  <sheetViews>
    <sheetView zoomScale="110" zoomScaleNormal="110" zoomScaleSheetLayoutView="90" workbookViewId="0">
      <selection activeCell="J9" sqref="J9"/>
    </sheetView>
  </sheetViews>
  <sheetFormatPr defaultRowHeight="12.5"/>
  <cols>
    <col min="1" max="1" width="7.54296875" customWidth="1"/>
    <col min="2" max="2" width="21.26953125" customWidth="1"/>
    <col min="3" max="3" width="9.7265625" customWidth="1"/>
    <col min="5" max="5" width="9.54296875" customWidth="1"/>
    <col min="6" max="6" width="7.54296875" customWidth="1"/>
    <col min="7" max="7" width="8.453125" customWidth="1"/>
    <col min="8" max="8" width="10.54296875" customWidth="1"/>
    <col min="9" max="9" width="9.81640625" customWidth="1"/>
    <col min="12" max="12" width="7.54296875" customWidth="1"/>
    <col min="13" max="13" width="12.26953125" customWidth="1"/>
    <col min="14" max="14" width="15.81640625" customWidth="1"/>
  </cols>
  <sheetData>
    <row r="1" spans="1:18" ht="12.75" customHeight="1">
      <c r="D1" s="587"/>
      <c r="E1" s="587"/>
      <c r="F1" s="587"/>
      <c r="G1" s="587"/>
      <c r="H1" s="587"/>
      <c r="I1" s="587"/>
      <c r="J1" s="587"/>
      <c r="K1" s="1"/>
      <c r="M1" s="74" t="s">
        <v>82</v>
      </c>
    </row>
    <row r="2" spans="1:18" ht="15.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</row>
    <row r="3" spans="1:18" ht="20">
      <c r="A3" s="590" t="s">
        <v>838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4" spans="1:18" ht="11.25" customHeight="1"/>
    <row r="5" spans="1:18" ht="15.5">
      <c r="A5" s="591" t="s">
        <v>879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</row>
    <row r="7" spans="1:18" ht="13">
      <c r="A7" s="413" t="s">
        <v>755</v>
      </c>
      <c r="B7" s="413"/>
      <c r="L7" s="699" t="s">
        <v>916</v>
      </c>
      <c r="M7" s="699"/>
      <c r="N7" s="699"/>
    </row>
    <row r="8" spans="1:18" ht="15.75" customHeight="1">
      <c r="A8" s="700" t="s">
        <v>2</v>
      </c>
      <c r="B8" s="705" t="s">
        <v>3</v>
      </c>
      <c r="C8" s="596" t="s">
        <v>4</v>
      </c>
      <c r="D8" s="596"/>
      <c r="E8" s="596"/>
      <c r="F8" s="596"/>
      <c r="G8" s="596"/>
      <c r="H8" s="596" t="s">
        <v>95</v>
      </c>
      <c r="I8" s="596"/>
      <c r="J8" s="596"/>
      <c r="K8" s="596"/>
      <c r="L8" s="596"/>
      <c r="M8" s="700" t="s">
        <v>125</v>
      </c>
      <c r="N8" s="593" t="s">
        <v>126</v>
      </c>
    </row>
    <row r="9" spans="1:18" ht="52">
      <c r="A9" s="701"/>
      <c r="B9" s="706"/>
      <c r="C9" s="5" t="s">
        <v>5</v>
      </c>
      <c r="D9" s="5" t="s">
        <v>6</v>
      </c>
      <c r="E9" s="5" t="s">
        <v>342</v>
      </c>
      <c r="F9" s="5" t="s">
        <v>93</v>
      </c>
      <c r="G9" s="5" t="s">
        <v>195</v>
      </c>
      <c r="H9" s="5" t="s">
        <v>5</v>
      </c>
      <c r="I9" s="5" t="s">
        <v>6</v>
      </c>
      <c r="J9" s="5" t="s">
        <v>342</v>
      </c>
      <c r="K9" s="5" t="s">
        <v>93</v>
      </c>
      <c r="L9" s="5" t="s">
        <v>194</v>
      </c>
      <c r="M9" s="701"/>
      <c r="N9" s="593"/>
      <c r="R9" s="9"/>
    </row>
    <row r="10" spans="1:18" s="13" customFormat="1" ht="13">
      <c r="A10" s="5">
        <v>1</v>
      </c>
      <c r="B10" s="47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8" ht="14">
      <c r="A11" s="8">
        <v>1</v>
      </c>
      <c r="B11" s="201" t="s">
        <v>672</v>
      </c>
      <c r="C11" s="9">
        <v>44</v>
      </c>
      <c r="D11" s="9">
        <v>8</v>
      </c>
      <c r="E11" s="9">
        <v>0</v>
      </c>
      <c r="F11" s="9">
        <v>0</v>
      </c>
      <c r="G11" s="9">
        <f>SUM(C11:F11)</f>
        <v>52</v>
      </c>
      <c r="H11" s="9">
        <v>40</v>
      </c>
      <c r="I11" s="9">
        <v>8</v>
      </c>
      <c r="J11" s="9">
        <v>0</v>
      </c>
      <c r="K11" s="9">
        <v>0</v>
      </c>
      <c r="L11" s="9">
        <f>SUM(H11:K11)</f>
        <v>48</v>
      </c>
      <c r="M11" s="9">
        <f>G11-L11</f>
        <v>4</v>
      </c>
      <c r="N11" s="205" t="s">
        <v>950</v>
      </c>
    </row>
    <row r="12" spans="1:18" ht="14">
      <c r="A12" s="8">
        <v>2</v>
      </c>
      <c r="B12" s="33" t="s">
        <v>673</v>
      </c>
      <c r="C12" s="9">
        <v>73</v>
      </c>
      <c r="D12" s="9">
        <v>3</v>
      </c>
      <c r="E12" s="9">
        <v>0</v>
      </c>
      <c r="F12" s="9">
        <v>0</v>
      </c>
      <c r="G12" s="9">
        <f t="shared" ref="G12:G32" si="0">SUM(C12:F12)</f>
        <v>76</v>
      </c>
      <c r="H12" s="9">
        <v>72</v>
      </c>
      <c r="I12" s="9">
        <v>3</v>
      </c>
      <c r="J12" s="9">
        <v>0</v>
      </c>
      <c r="K12" s="9">
        <v>0</v>
      </c>
      <c r="L12" s="9">
        <f t="shared" ref="L12:L32" si="1">SUM(H12:K12)</f>
        <v>75</v>
      </c>
      <c r="M12" s="9">
        <f t="shared" ref="M12:M36" si="2">G12-L12</f>
        <v>1</v>
      </c>
      <c r="N12" s="205" t="s">
        <v>696</v>
      </c>
    </row>
    <row r="13" spans="1:18" ht="14">
      <c r="A13" s="8">
        <v>3</v>
      </c>
      <c r="B13" s="201" t="s">
        <v>674</v>
      </c>
      <c r="C13" s="9">
        <v>57</v>
      </c>
      <c r="D13" s="9">
        <v>6</v>
      </c>
      <c r="E13" s="9">
        <v>0</v>
      </c>
      <c r="F13" s="9">
        <v>0</v>
      </c>
      <c r="G13" s="9">
        <f t="shared" si="0"/>
        <v>63</v>
      </c>
      <c r="H13" s="9">
        <v>53</v>
      </c>
      <c r="I13" s="9">
        <v>5</v>
      </c>
      <c r="J13" s="9">
        <v>0</v>
      </c>
      <c r="K13" s="9">
        <v>0</v>
      </c>
      <c r="L13" s="9">
        <f t="shared" si="1"/>
        <v>58</v>
      </c>
      <c r="M13" s="9">
        <f t="shared" si="2"/>
        <v>5</v>
      </c>
      <c r="N13" s="205" t="s">
        <v>696</v>
      </c>
    </row>
    <row r="14" spans="1:18" ht="14">
      <c r="A14" s="8">
        <v>4</v>
      </c>
      <c r="B14" s="33" t="s">
        <v>675</v>
      </c>
      <c r="C14" s="9">
        <v>65</v>
      </c>
      <c r="D14" s="9">
        <v>5</v>
      </c>
      <c r="E14" s="9">
        <v>0</v>
      </c>
      <c r="F14" s="9">
        <v>0</v>
      </c>
      <c r="G14" s="9">
        <f t="shared" si="0"/>
        <v>70</v>
      </c>
      <c r="H14" s="9">
        <v>62</v>
      </c>
      <c r="I14" s="9">
        <v>5</v>
      </c>
      <c r="J14" s="9">
        <v>0</v>
      </c>
      <c r="K14" s="9">
        <v>0</v>
      </c>
      <c r="L14" s="9">
        <f t="shared" si="1"/>
        <v>67</v>
      </c>
      <c r="M14" s="9">
        <f t="shared" si="2"/>
        <v>3</v>
      </c>
      <c r="N14" s="205" t="s">
        <v>696</v>
      </c>
    </row>
    <row r="15" spans="1:18" ht="14">
      <c r="A15" s="8">
        <v>5</v>
      </c>
      <c r="B15" s="33" t="s">
        <v>676</v>
      </c>
      <c r="C15" s="9">
        <v>43</v>
      </c>
      <c r="D15" s="9">
        <v>1</v>
      </c>
      <c r="E15" s="9">
        <v>0</v>
      </c>
      <c r="F15" s="9">
        <v>0</v>
      </c>
      <c r="G15" s="9">
        <f t="shared" si="0"/>
        <v>44</v>
      </c>
      <c r="H15" s="9">
        <v>38</v>
      </c>
      <c r="I15" s="9">
        <v>1</v>
      </c>
      <c r="J15" s="9">
        <v>0</v>
      </c>
      <c r="K15" s="9">
        <v>0</v>
      </c>
      <c r="L15" s="9">
        <f t="shared" si="1"/>
        <v>39</v>
      </c>
      <c r="M15" s="9">
        <f t="shared" si="2"/>
        <v>5</v>
      </c>
      <c r="N15" s="205" t="s">
        <v>696</v>
      </c>
    </row>
    <row r="16" spans="1:18" ht="14">
      <c r="A16" s="8">
        <v>6</v>
      </c>
      <c r="B16" s="33" t="s">
        <v>677</v>
      </c>
      <c r="C16" s="9">
        <v>54</v>
      </c>
      <c r="D16" s="9">
        <v>0</v>
      </c>
      <c r="E16" s="9">
        <v>0</v>
      </c>
      <c r="F16" s="9">
        <v>0</v>
      </c>
      <c r="G16" s="9">
        <f t="shared" si="0"/>
        <v>54</v>
      </c>
      <c r="H16" s="9">
        <v>52</v>
      </c>
      <c r="I16" s="9">
        <v>0</v>
      </c>
      <c r="J16" s="9">
        <v>0</v>
      </c>
      <c r="K16" s="9">
        <v>0</v>
      </c>
      <c r="L16" s="9">
        <f t="shared" si="1"/>
        <v>52</v>
      </c>
      <c r="M16" s="9">
        <f t="shared" si="2"/>
        <v>2</v>
      </c>
      <c r="N16" s="205" t="s">
        <v>696</v>
      </c>
    </row>
    <row r="17" spans="1:14" ht="14">
      <c r="A17" s="8">
        <v>7</v>
      </c>
      <c r="B17" s="201" t="s">
        <v>678</v>
      </c>
      <c r="C17" s="9">
        <v>67</v>
      </c>
      <c r="D17" s="9">
        <v>1</v>
      </c>
      <c r="E17" s="9">
        <v>0</v>
      </c>
      <c r="F17" s="9">
        <v>0</v>
      </c>
      <c r="G17" s="9">
        <f t="shared" si="0"/>
        <v>68</v>
      </c>
      <c r="H17" s="9">
        <v>48</v>
      </c>
      <c r="I17" s="9">
        <v>1</v>
      </c>
      <c r="J17" s="9">
        <v>0</v>
      </c>
      <c r="K17" s="9">
        <v>0</v>
      </c>
      <c r="L17" s="9">
        <f t="shared" si="1"/>
        <v>49</v>
      </c>
      <c r="M17" s="9">
        <f t="shared" si="2"/>
        <v>19</v>
      </c>
      <c r="N17" s="205" t="s">
        <v>696</v>
      </c>
    </row>
    <row r="18" spans="1:14" ht="14">
      <c r="A18" s="8">
        <v>8</v>
      </c>
      <c r="B18" s="33" t="s">
        <v>679</v>
      </c>
      <c r="C18" s="9">
        <v>84</v>
      </c>
      <c r="D18" s="9">
        <v>1</v>
      </c>
      <c r="E18" s="9">
        <v>0</v>
      </c>
      <c r="F18" s="9">
        <v>0</v>
      </c>
      <c r="G18" s="9">
        <f t="shared" si="0"/>
        <v>85</v>
      </c>
      <c r="H18" s="9">
        <v>84</v>
      </c>
      <c r="I18" s="9">
        <v>1</v>
      </c>
      <c r="J18" s="9">
        <v>0</v>
      </c>
      <c r="K18" s="9">
        <v>0</v>
      </c>
      <c r="L18" s="9">
        <f t="shared" si="1"/>
        <v>85</v>
      </c>
      <c r="M18" s="9">
        <f t="shared" si="2"/>
        <v>0</v>
      </c>
      <c r="N18" s="205"/>
    </row>
    <row r="19" spans="1:14" ht="14">
      <c r="A19" s="8">
        <v>9</v>
      </c>
      <c r="B19" s="33" t="s">
        <v>680</v>
      </c>
      <c r="C19" s="9">
        <v>33</v>
      </c>
      <c r="D19" s="9">
        <v>2</v>
      </c>
      <c r="E19" s="9">
        <v>0</v>
      </c>
      <c r="F19" s="9">
        <v>0</v>
      </c>
      <c r="G19" s="9">
        <f t="shared" si="0"/>
        <v>35</v>
      </c>
      <c r="H19" s="9">
        <v>33</v>
      </c>
      <c r="I19" s="9">
        <v>2</v>
      </c>
      <c r="J19" s="9">
        <v>0</v>
      </c>
      <c r="K19" s="9">
        <v>0</v>
      </c>
      <c r="L19" s="9">
        <f t="shared" si="1"/>
        <v>35</v>
      </c>
      <c r="M19" s="9">
        <f t="shared" si="2"/>
        <v>0</v>
      </c>
      <c r="N19" s="205"/>
    </row>
    <row r="20" spans="1:14" ht="14">
      <c r="A20" s="8">
        <v>10</v>
      </c>
      <c r="B20" s="33" t="s">
        <v>681</v>
      </c>
      <c r="C20" s="9">
        <v>46</v>
      </c>
      <c r="D20" s="9">
        <v>1</v>
      </c>
      <c r="E20" s="9">
        <v>0</v>
      </c>
      <c r="F20" s="9">
        <v>0</v>
      </c>
      <c r="G20" s="9">
        <f t="shared" si="0"/>
        <v>47</v>
      </c>
      <c r="H20" s="9">
        <v>46</v>
      </c>
      <c r="I20" s="9">
        <v>1</v>
      </c>
      <c r="J20" s="9">
        <v>0</v>
      </c>
      <c r="K20" s="9">
        <v>0</v>
      </c>
      <c r="L20" s="9">
        <f t="shared" si="1"/>
        <v>47</v>
      </c>
      <c r="M20" s="9">
        <f t="shared" si="2"/>
        <v>0</v>
      </c>
      <c r="N20" s="205"/>
    </row>
    <row r="21" spans="1:14" ht="14">
      <c r="A21" s="8">
        <v>11</v>
      </c>
      <c r="B21" s="33" t="s">
        <v>682</v>
      </c>
      <c r="C21" s="9">
        <v>27</v>
      </c>
      <c r="D21" s="9">
        <v>1</v>
      </c>
      <c r="E21" s="9">
        <v>0</v>
      </c>
      <c r="F21" s="9">
        <v>0</v>
      </c>
      <c r="G21" s="9">
        <f t="shared" si="0"/>
        <v>28</v>
      </c>
      <c r="H21" s="9">
        <v>23</v>
      </c>
      <c r="I21" s="9">
        <v>1</v>
      </c>
      <c r="J21" s="9">
        <v>0</v>
      </c>
      <c r="K21" s="9">
        <v>0</v>
      </c>
      <c r="L21" s="9">
        <f t="shared" si="1"/>
        <v>24</v>
      </c>
      <c r="M21" s="9">
        <f t="shared" si="2"/>
        <v>4</v>
      </c>
      <c r="N21" s="205" t="s">
        <v>696</v>
      </c>
    </row>
    <row r="22" spans="1:14" ht="14">
      <c r="A22" s="8">
        <v>12</v>
      </c>
      <c r="B22" s="33" t="s">
        <v>683</v>
      </c>
      <c r="C22" s="9">
        <v>20</v>
      </c>
      <c r="D22" s="9">
        <v>1</v>
      </c>
      <c r="E22" s="9">
        <v>0</v>
      </c>
      <c r="F22" s="9">
        <v>0</v>
      </c>
      <c r="G22" s="9">
        <f t="shared" si="0"/>
        <v>21</v>
      </c>
      <c r="H22" s="9">
        <v>19</v>
      </c>
      <c r="I22" s="9">
        <v>1</v>
      </c>
      <c r="J22" s="9">
        <v>0</v>
      </c>
      <c r="K22" s="9">
        <v>0</v>
      </c>
      <c r="L22" s="9">
        <f t="shared" si="1"/>
        <v>20</v>
      </c>
      <c r="M22" s="9">
        <f t="shared" si="2"/>
        <v>1</v>
      </c>
      <c r="N22" s="205" t="s">
        <v>696</v>
      </c>
    </row>
    <row r="23" spans="1:14" ht="14">
      <c r="A23" s="8">
        <v>13</v>
      </c>
      <c r="B23" s="33" t="s">
        <v>684</v>
      </c>
      <c r="C23" s="9">
        <v>33</v>
      </c>
      <c r="D23" s="9">
        <v>1</v>
      </c>
      <c r="E23" s="9">
        <v>0</v>
      </c>
      <c r="F23" s="9">
        <v>0</v>
      </c>
      <c r="G23" s="9">
        <f t="shared" si="0"/>
        <v>34</v>
      </c>
      <c r="H23" s="9">
        <v>33</v>
      </c>
      <c r="I23" s="9">
        <v>1</v>
      </c>
      <c r="J23" s="9">
        <v>0</v>
      </c>
      <c r="K23" s="9">
        <v>0</v>
      </c>
      <c r="L23" s="9">
        <f t="shared" si="1"/>
        <v>34</v>
      </c>
      <c r="M23" s="9">
        <f t="shared" si="2"/>
        <v>0</v>
      </c>
      <c r="N23" s="205"/>
    </row>
    <row r="24" spans="1:14" ht="14">
      <c r="A24" s="8">
        <v>14</v>
      </c>
      <c r="B24" s="33" t="s">
        <v>685</v>
      </c>
      <c r="C24" s="9">
        <v>17</v>
      </c>
      <c r="D24" s="9">
        <v>0</v>
      </c>
      <c r="E24" s="9">
        <v>0</v>
      </c>
      <c r="F24" s="9">
        <v>0</v>
      </c>
      <c r="G24" s="9">
        <f t="shared" si="0"/>
        <v>17</v>
      </c>
      <c r="H24" s="9">
        <v>17</v>
      </c>
      <c r="I24" s="9">
        <v>0</v>
      </c>
      <c r="J24" s="9">
        <v>0</v>
      </c>
      <c r="K24" s="9">
        <v>0</v>
      </c>
      <c r="L24" s="9">
        <f t="shared" si="1"/>
        <v>17</v>
      </c>
      <c r="M24" s="9">
        <f t="shared" si="2"/>
        <v>0</v>
      </c>
      <c r="N24" s="205"/>
    </row>
    <row r="25" spans="1:14" ht="14">
      <c r="A25" s="8">
        <v>15</v>
      </c>
      <c r="B25" s="201" t="s">
        <v>686</v>
      </c>
      <c r="C25" s="9">
        <v>30</v>
      </c>
      <c r="D25" s="9">
        <v>3</v>
      </c>
      <c r="E25" s="9">
        <v>0</v>
      </c>
      <c r="F25" s="9">
        <v>0</v>
      </c>
      <c r="G25" s="9">
        <f t="shared" si="0"/>
        <v>33</v>
      </c>
      <c r="H25" s="9">
        <v>30</v>
      </c>
      <c r="I25" s="9">
        <v>3</v>
      </c>
      <c r="J25" s="9">
        <v>0</v>
      </c>
      <c r="K25" s="9">
        <v>0</v>
      </c>
      <c r="L25" s="9">
        <f t="shared" si="1"/>
        <v>33</v>
      </c>
      <c r="M25" s="9">
        <f t="shared" si="2"/>
        <v>0</v>
      </c>
      <c r="N25" s="205"/>
    </row>
    <row r="26" spans="1:14" ht="14">
      <c r="A26" s="8">
        <v>16</v>
      </c>
      <c r="B26" s="201" t="s">
        <v>687</v>
      </c>
      <c r="C26" s="9">
        <v>69</v>
      </c>
      <c r="D26" s="9">
        <v>1</v>
      </c>
      <c r="E26" s="9">
        <v>0</v>
      </c>
      <c r="F26" s="9">
        <v>0</v>
      </c>
      <c r="G26" s="9">
        <f t="shared" si="0"/>
        <v>70</v>
      </c>
      <c r="H26" s="9">
        <v>69</v>
      </c>
      <c r="I26" s="9">
        <v>1</v>
      </c>
      <c r="J26" s="9">
        <v>0</v>
      </c>
      <c r="K26" s="9">
        <v>0</v>
      </c>
      <c r="L26" s="9">
        <f t="shared" si="1"/>
        <v>70</v>
      </c>
      <c r="M26" s="9">
        <f t="shared" si="2"/>
        <v>0</v>
      </c>
      <c r="N26" s="205"/>
    </row>
    <row r="27" spans="1:14" ht="14">
      <c r="A27" s="8">
        <v>17</v>
      </c>
      <c r="B27" s="33" t="s">
        <v>688</v>
      </c>
      <c r="C27" s="9">
        <v>27</v>
      </c>
      <c r="D27" s="9">
        <v>1</v>
      </c>
      <c r="E27" s="9">
        <v>0</v>
      </c>
      <c r="F27" s="9">
        <v>0</v>
      </c>
      <c r="G27" s="9">
        <f t="shared" si="0"/>
        <v>28</v>
      </c>
      <c r="H27" s="9">
        <v>27</v>
      </c>
      <c r="I27" s="9">
        <v>1</v>
      </c>
      <c r="J27" s="9">
        <v>0</v>
      </c>
      <c r="K27" s="9">
        <v>0</v>
      </c>
      <c r="L27" s="9">
        <f t="shared" si="1"/>
        <v>28</v>
      </c>
      <c r="M27" s="9">
        <f t="shared" si="2"/>
        <v>0</v>
      </c>
      <c r="N27" s="205"/>
    </row>
    <row r="28" spans="1:14" ht="14">
      <c r="A28" s="8">
        <v>18</v>
      </c>
      <c r="B28" s="201" t="s">
        <v>689</v>
      </c>
      <c r="C28" s="9">
        <v>88</v>
      </c>
      <c r="D28" s="9">
        <v>3</v>
      </c>
      <c r="E28" s="9">
        <v>0</v>
      </c>
      <c r="F28" s="9">
        <v>0</v>
      </c>
      <c r="G28" s="9">
        <f t="shared" si="0"/>
        <v>91</v>
      </c>
      <c r="H28" s="9">
        <v>84</v>
      </c>
      <c r="I28" s="9">
        <v>3</v>
      </c>
      <c r="J28" s="9">
        <v>0</v>
      </c>
      <c r="K28" s="9">
        <v>0</v>
      </c>
      <c r="L28" s="9">
        <f t="shared" si="1"/>
        <v>87</v>
      </c>
      <c r="M28" s="9">
        <f t="shared" si="2"/>
        <v>4</v>
      </c>
      <c r="N28" s="205" t="s">
        <v>696</v>
      </c>
    </row>
    <row r="29" spans="1:14" ht="14">
      <c r="A29" s="8">
        <v>19</v>
      </c>
      <c r="B29" s="33" t="s">
        <v>690</v>
      </c>
      <c r="C29" s="9">
        <v>42</v>
      </c>
      <c r="D29" s="9">
        <v>1</v>
      </c>
      <c r="E29" s="9">
        <v>0</v>
      </c>
      <c r="F29" s="9">
        <v>0</v>
      </c>
      <c r="G29" s="9">
        <f t="shared" si="0"/>
        <v>43</v>
      </c>
      <c r="H29" s="9">
        <v>42</v>
      </c>
      <c r="I29" s="9">
        <v>1</v>
      </c>
      <c r="J29" s="9">
        <v>0</v>
      </c>
      <c r="K29" s="9">
        <v>0</v>
      </c>
      <c r="L29" s="9">
        <f t="shared" si="1"/>
        <v>43</v>
      </c>
      <c r="M29" s="9">
        <f t="shared" si="2"/>
        <v>0</v>
      </c>
      <c r="N29" s="205"/>
    </row>
    <row r="30" spans="1:14" ht="14">
      <c r="A30" s="8">
        <v>20</v>
      </c>
      <c r="B30" s="33" t="s">
        <v>691</v>
      </c>
      <c r="C30" s="9">
        <v>15</v>
      </c>
      <c r="D30" s="9">
        <v>1</v>
      </c>
      <c r="E30" s="9">
        <v>0</v>
      </c>
      <c r="F30" s="9">
        <v>0</v>
      </c>
      <c r="G30" s="9">
        <f t="shared" si="0"/>
        <v>16</v>
      </c>
      <c r="H30" s="9">
        <v>15</v>
      </c>
      <c r="I30" s="9">
        <v>1</v>
      </c>
      <c r="J30" s="9">
        <v>0</v>
      </c>
      <c r="K30" s="9">
        <v>0</v>
      </c>
      <c r="L30" s="9">
        <f t="shared" si="1"/>
        <v>16</v>
      </c>
      <c r="M30" s="9">
        <f t="shared" si="2"/>
        <v>0</v>
      </c>
      <c r="N30" s="205"/>
    </row>
    <row r="31" spans="1:14" ht="14">
      <c r="A31" s="8">
        <v>21</v>
      </c>
      <c r="B31" s="33" t="s">
        <v>692</v>
      </c>
      <c r="C31" s="9">
        <v>34</v>
      </c>
      <c r="D31" s="9">
        <v>4</v>
      </c>
      <c r="E31" s="9">
        <v>0</v>
      </c>
      <c r="F31" s="9">
        <v>0</v>
      </c>
      <c r="G31" s="9">
        <f t="shared" si="0"/>
        <v>38</v>
      </c>
      <c r="H31" s="9">
        <v>34</v>
      </c>
      <c r="I31" s="9">
        <v>4</v>
      </c>
      <c r="J31" s="9">
        <v>0</v>
      </c>
      <c r="K31" s="9">
        <v>0</v>
      </c>
      <c r="L31" s="9">
        <f t="shared" si="1"/>
        <v>38</v>
      </c>
      <c r="M31" s="9">
        <f t="shared" si="2"/>
        <v>0</v>
      </c>
      <c r="N31" s="205"/>
    </row>
    <row r="32" spans="1:14" ht="14">
      <c r="A32" s="8">
        <v>22</v>
      </c>
      <c r="B32" s="33" t="s">
        <v>693</v>
      </c>
      <c r="C32" s="9">
        <v>46</v>
      </c>
      <c r="D32" s="9">
        <v>2</v>
      </c>
      <c r="E32" s="9">
        <v>0</v>
      </c>
      <c r="F32" s="9">
        <v>0</v>
      </c>
      <c r="G32" s="9">
        <f t="shared" si="0"/>
        <v>48</v>
      </c>
      <c r="H32" s="9">
        <v>46</v>
      </c>
      <c r="I32" s="9">
        <v>2</v>
      </c>
      <c r="J32" s="9">
        <v>0</v>
      </c>
      <c r="K32" s="9">
        <v>0</v>
      </c>
      <c r="L32" s="9">
        <f t="shared" si="1"/>
        <v>48</v>
      </c>
      <c r="M32" s="9">
        <f t="shared" si="2"/>
        <v>0</v>
      </c>
      <c r="N32" s="205"/>
    </row>
    <row r="33" spans="1:14" ht="14">
      <c r="A33" s="8">
        <v>23</v>
      </c>
      <c r="B33" s="33" t="s">
        <v>694</v>
      </c>
      <c r="C33" s="9">
        <v>17</v>
      </c>
      <c r="D33" s="9">
        <v>0</v>
      </c>
      <c r="E33" s="9">
        <v>0</v>
      </c>
      <c r="F33" s="9">
        <v>0</v>
      </c>
      <c r="G33" s="9">
        <f>SUM(C33:F33)</f>
        <v>17</v>
      </c>
      <c r="H33" s="9">
        <v>17</v>
      </c>
      <c r="I33" s="9">
        <v>0</v>
      </c>
      <c r="J33" s="9">
        <v>0</v>
      </c>
      <c r="K33" s="9">
        <v>0</v>
      </c>
      <c r="L33" s="9">
        <f>SUM(H33:K33)</f>
        <v>17</v>
      </c>
      <c r="M33" s="9">
        <f t="shared" si="2"/>
        <v>0</v>
      </c>
      <c r="N33" s="205"/>
    </row>
    <row r="34" spans="1:14" ht="14">
      <c r="A34" s="8">
        <v>24</v>
      </c>
      <c r="B34" s="33" t="s">
        <v>919</v>
      </c>
      <c r="C34" s="9">
        <v>12</v>
      </c>
      <c r="D34" s="9">
        <v>3</v>
      </c>
      <c r="E34" s="9">
        <v>0</v>
      </c>
      <c r="F34" s="9">
        <v>0</v>
      </c>
      <c r="G34" s="9">
        <f>SUM(C34:F34)</f>
        <v>15</v>
      </c>
      <c r="H34" s="9">
        <v>12</v>
      </c>
      <c r="I34" s="9">
        <v>3</v>
      </c>
      <c r="J34" s="9">
        <v>0</v>
      </c>
      <c r="K34" s="9">
        <v>0</v>
      </c>
      <c r="L34" s="9">
        <f>SUM(H34:K34)</f>
        <v>15</v>
      </c>
      <c r="M34" s="9">
        <f t="shared" si="2"/>
        <v>0</v>
      </c>
      <c r="N34" s="205"/>
    </row>
    <row r="35" spans="1:14" ht="14">
      <c r="A35" s="8">
        <v>25</v>
      </c>
      <c r="B35" s="33" t="s">
        <v>920</v>
      </c>
      <c r="C35" s="9">
        <v>7</v>
      </c>
      <c r="D35" s="9">
        <v>0</v>
      </c>
      <c r="E35" s="9">
        <v>0</v>
      </c>
      <c r="F35" s="9">
        <v>0</v>
      </c>
      <c r="G35" s="9">
        <f>SUM(C35:F35)</f>
        <v>7</v>
      </c>
      <c r="H35" s="9">
        <v>5</v>
      </c>
      <c r="I35" s="9">
        <v>0</v>
      </c>
      <c r="J35" s="9">
        <v>0</v>
      </c>
      <c r="K35" s="9">
        <v>0</v>
      </c>
      <c r="L35" s="9">
        <f>SUM(H35:K35)</f>
        <v>5</v>
      </c>
      <c r="M35" s="9">
        <f t="shared" si="2"/>
        <v>2</v>
      </c>
      <c r="N35" s="205" t="s">
        <v>696</v>
      </c>
    </row>
    <row r="36" spans="1:14" ht="14">
      <c r="A36" s="8">
        <v>26</v>
      </c>
      <c r="B36" s="33" t="s">
        <v>921</v>
      </c>
      <c r="C36" s="9">
        <v>17</v>
      </c>
      <c r="D36" s="9">
        <v>1</v>
      </c>
      <c r="E36" s="9">
        <v>0</v>
      </c>
      <c r="F36" s="9">
        <v>0</v>
      </c>
      <c r="G36" s="9">
        <f>SUM(C36:F36)</f>
        <v>18</v>
      </c>
      <c r="H36" s="9">
        <v>17</v>
      </c>
      <c r="I36" s="9">
        <v>0</v>
      </c>
      <c r="J36" s="9">
        <v>0</v>
      </c>
      <c r="K36" s="9">
        <v>0</v>
      </c>
      <c r="L36" s="9">
        <f>SUM(H36:K36)</f>
        <v>17</v>
      </c>
      <c r="M36" s="9">
        <f t="shared" si="2"/>
        <v>1</v>
      </c>
      <c r="N36" s="205" t="s">
        <v>696</v>
      </c>
    </row>
    <row r="37" spans="1:14" ht="13">
      <c r="A37" s="3" t="s">
        <v>14</v>
      </c>
      <c r="B37" s="9"/>
      <c r="C37" s="9">
        <f>SUM(C11:C36)</f>
        <v>1067</v>
      </c>
      <c r="D37" s="9">
        <f t="shared" ref="D37:M37" si="3">SUM(D11:D36)</f>
        <v>51</v>
      </c>
      <c r="E37" s="9">
        <f t="shared" si="3"/>
        <v>0</v>
      </c>
      <c r="F37" s="9">
        <f t="shared" si="3"/>
        <v>0</v>
      </c>
      <c r="G37" s="9">
        <f t="shared" si="3"/>
        <v>1118</v>
      </c>
      <c r="H37" s="9">
        <f t="shared" si="3"/>
        <v>1018</v>
      </c>
      <c r="I37" s="9">
        <f t="shared" si="3"/>
        <v>49</v>
      </c>
      <c r="J37" s="9">
        <f t="shared" si="3"/>
        <v>0</v>
      </c>
      <c r="K37" s="9">
        <f t="shared" si="3"/>
        <v>0</v>
      </c>
      <c r="L37" s="9">
        <f t="shared" si="3"/>
        <v>1067</v>
      </c>
      <c r="M37" s="9">
        <f t="shared" si="3"/>
        <v>51</v>
      </c>
      <c r="N37" s="9"/>
    </row>
    <row r="38" spans="1:14" ht="13">
      <c r="A38" s="1"/>
      <c r="C38">
        <v>74</v>
      </c>
      <c r="D38">
        <v>0</v>
      </c>
      <c r="E38">
        <v>0</v>
      </c>
      <c r="F38">
        <v>0</v>
      </c>
      <c r="G38">
        <v>74</v>
      </c>
      <c r="H38">
        <v>73</v>
      </c>
      <c r="I38">
        <v>0</v>
      </c>
      <c r="J38">
        <v>0</v>
      </c>
      <c r="K38">
        <v>0</v>
      </c>
      <c r="L38">
        <v>73</v>
      </c>
    </row>
    <row r="39" spans="1:14">
      <c r="A39" s="11" t="s">
        <v>7</v>
      </c>
    </row>
    <row r="40" spans="1:14">
      <c r="A40" t="s">
        <v>8</v>
      </c>
      <c r="C40">
        <f>C37+'AT3C_cvrg(Insti)_UPY '!C37</f>
        <v>1141</v>
      </c>
      <c r="D40">
        <f>D37+'AT3C_cvrg(Insti)_UPY '!D37</f>
        <v>51</v>
      </c>
      <c r="E40">
        <f>E37+'AT3C_cvrg(Insti)_UPY '!E37</f>
        <v>0</v>
      </c>
      <c r="F40">
        <f>F37+'AT3C_cvrg(Insti)_UPY '!F37</f>
        <v>0</v>
      </c>
      <c r="G40">
        <f>G37+'AT3C_cvrg(Insti)_UPY '!G37</f>
        <v>1192</v>
      </c>
      <c r="H40">
        <f>H37+'AT3C_cvrg(Insti)_UPY '!H37</f>
        <v>1091</v>
      </c>
      <c r="I40">
        <f>I37+'AT3C_cvrg(Insti)_UPY '!I37</f>
        <v>49</v>
      </c>
      <c r="J40">
        <f>J37+'AT3C_cvrg(Insti)_UPY '!J37</f>
        <v>0</v>
      </c>
      <c r="K40">
        <f>K37+'AT3C_cvrg(Insti)_UPY '!K37</f>
        <v>0</v>
      </c>
      <c r="L40">
        <f>L37+'AT3C_cvrg(Insti)_UPY '!L37</f>
        <v>1140</v>
      </c>
    </row>
    <row r="41" spans="1:14" ht="13">
      <c r="A41" t="s">
        <v>9</v>
      </c>
      <c r="L41" s="1" t="s">
        <v>10</v>
      </c>
      <c r="M41" s="1"/>
      <c r="N41" s="1" t="s">
        <v>10</v>
      </c>
    </row>
    <row r="42" spans="1:14" ht="13">
      <c r="A42" t="s">
        <v>416</v>
      </c>
      <c r="J42" s="1"/>
      <c r="K42" s="1"/>
      <c r="L42" s="1"/>
    </row>
    <row r="43" spans="1:14">
      <c r="C43" t="s">
        <v>417</v>
      </c>
    </row>
    <row r="44" spans="1:14" ht="13">
      <c r="B44" s="13" t="s">
        <v>750</v>
      </c>
    </row>
    <row r="45" spans="1:14" ht="13">
      <c r="B45" s="13" t="str">
        <f>'AT3A_cvrg(Insti)_PY'!A47</f>
        <v xml:space="preserve">Date : 28.04.2020 </v>
      </c>
    </row>
    <row r="47" spans="1:14" ht="13">
      <c r="L47" s="13" t="s">
        <v>706</v>
      </c>
    </row>
    <row r="48" spans="1:14">
      <c r="L48" s="221" t="s">
        <v>707</v>
      </c>
    </row>
    <row r="49" spans="12:12">
      <c r="L49" s="221" t="s">
        <v>708</v>
      </c>
    </row>
  </sheetData>
  <mergeCells count="11">
    <mergeCell ref="D1:J1"/>
    <mergeCell ref="A2:N2"/>
    <mergeCell ref="A3:N3"/>
    <mergeCell ref="A5:N5"/>
    <mergeCell ref="L7:N7"/>
    <mergeCell ref="M8:M9"/>
    <mergeCell ref="N8:N9"/>
    <mergeCell ref="A8:A9"/>
    <mergeCell ref="B8:B9"/>
    <mergeCell ref="C8:G8"/>
    <mergeCell ref="H8:L8"/>
  </mergeCells>
  <printOptions horizontalCentered="1"/>
  <pageMargins left="0.70866141732283505" right="0.70866141732283505" top="1.2362204720000001" bottom="0.5" header="0.31496062992126" footer="0.31496062992126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70</vt:i4>
      </vt:variant>
    </vt:vector>
  </HeadingPairs>
  <TitlesOfParts>
    <vt:vector size="140" baseType="lpstr">
      <vt:lpstr>Contents</vt:lpstr>
      <vt:lpstr>Sheet1</vt:lpstr>
      <vt:lpstr>AT-1-Gen_Info</vt:lpstr>
      <vt:lpstr>AT-2</vt:lpstr>
      <vt:lpstr>AT-2A</vt:lpstr>
      <vt:lpstr>AT-2B_DBT</vt:lpstr>
      <vt:lpstr>AT-3</vt:lpstr>
      <vt:lpstr>AT3A_cvrg(Insti)_PY</vt:lpstr>
      <vt:lpstr>AT3B_cvrg(Insti)_UPY </vt:lpstr>
      <vt:lpstr>AT3C_cvrg(Insti)_UPY </vt:lpstr>
      <vt:lpstr>AT4_enrolment vs availed_PY</vt:lpstr>
      <vt:lpstr>AT4A_enrolment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AT-11A</vt:lpstr>
      <vt:lpstr>AT-12</vt:lpstr>
      <vt:lpstr>AT-12A</vt:lpstr>
      <vt:lpstr>Mode of cooking</vt:lpstr>
      <vt:lpstr>AT-14</vt:lpstr>
      <vt:lpstr>AT-14 A</vt:lpstr>
      <vt:lpstr>AT- 15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AT29_KD(New) </vt:lpstr>
      <vt:lpstr>AT29_A_Replacement KD</vt:lpstr>
      <vt:lpstr>AT-30_Coook-cum-Helper</vt:lpstr>
      <vt:lpstr>AT- 31_Budget</vt:lpstr>
      <vt:lpstr>AT32_Drought Pry Util</vt:lpstr>
      <vt:lpstr>AT-32A Drought UPry Util</vt:lpstr>
      <vt:lpstr>'AT- 15'!Print_Area</vt:lpstr>
      <vt:lpstr>'AT- 31_Budget'!Print_Area</vt:lpstr>
      <vt:lpstr>'AT_17_Coverage-RBSK '!Print_Area</vt:lpstr>
      <vt:lpstr>AT_19_Impl_Agency!Print_Area</vt:lpstr>
      <vt:lpstr>'AT_20_CentralCookingagency '!Print_Area</vt:lpstr>
      <vt:lpstr>AT_28_RqmtKitchen!Print_Area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'AT-11A'!Print_Area</vt:lpstr>
      <vt:lpstr>'AT-12'!Print_Area</vt:lpstr>
      <vt:lpstr>'AT-12A'!Print_Area</vt:lpstr>
      <vt:lpstr>'AT-14'!Print_Area</vt:lpstr>
      <vt:lpstr>'AT-14 A'!Print_Area</vt:lpstr>
      <vt:lpstr>'AT-16'!Print_Area</vt:lpstr>
      <vt:lpstr>'AT18_Details_Community '!Print_Area</vt:lpstr>
      <vt:lpstr>'AT-1-Gen_Info'!Print_Area</vt:lpstr>
      <vt:lpstr>'AT-2'!Print_Area</vt:lpstr>
      <vt:lpstr>'AT-21'!Print_Area</vt:lpstr>
      <vt:lpstr>'AT-22'!Print_Area</vt:lpstr>
      <vt:lpstr>'AT-23 MIS'!Print_Area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'AT29_KD(New) '!Print_Area</vt:lpstr>
      <vt:lpstr>'AT-2A'!Print_Area</vt:lpstr>
      <vt:lpstr>'AT-2B_DBT'!Print_Area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'AT4_enrolment vs availed_PY'!Print_Area</vt:lpstr>
      <vt:lpstr>'AT4A_enrolment vs availed_UPY'!Print_Area</vt:lpstr>
      <vt:lpstr>'AT-4B'!Print_Area</vt:lpstr>
      <vt:lpstr>'AT-8_Hon_CCH_Pry'!Print_Area</vt:lpstr>
      <vt:lpstr>'AT-8A_Hon_CCH_UPry'!Print_Area</vt:lpstr>
      <vt:lpstr>AT9_TA!Print_Area</vt:lpstr>
      <vt:lpstr>Contents!Print_Area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gyati lailang</dc:creator>
  <cp:keywords/>
  <dc:description/>
  <cp:lastModifiedBy>HP</cp:lastModifiedBy>
  <cp:lastPrinted>2020-05-20T14:32:40Z</cp:lastPrinted>
  <dcterms:created xsi:type="dcterms:W3CDTF">1996-10-14T23:33:28Z</dcterms:created>
  <dcterms:modified xsi:type="dcterms:W3CDTF">2020-07-16T22:04:11Z</dcterms:modified>
  <cp:category/>
  <cp:contentStatus/>
</cp:coreProperties>
</file>